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ndyy\Documents\Evergreen\nz\electionsUk\"/>
    </mc:Choice>
  </mc:AlternateContent>
  <xr:revisionPtr revIDLastSave="0" documentId="8_{416F7D09-D7B7-4A08-89A2-82A5551EA52C}" xr6:coauthVersionLast="47" xr6:coauthVersionMax="47" xr10:uidLastSave="{00000000-0000-0000-0000-000000000000}"/>
  <bookViews>
    <workbookView xWindow="-108" yWindow="-108" windowWidth="30936" windowHeight="18696" tabRatio="931" xr2:uid="{00000000-000D-0000-FFFF-FFFF00000000}"/>
  </bookViews>
  <sheets>
    <sheet name="Demographics" sheetId="1" r:id="rId1"/>
    <sheet name="Sheet1" sheetId="2" r:id="rId2"/>
    <sheet name="Buildip" sheetId="3" r:id="rId3"/>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645" i="3" l="1"/>
  <c r="S644" i="3"/>
  <c r="S643" i="3"/>
  <c r="AK642" i="3"/>
  <c r="AJ642" i="3"/>
  <c r="AI642" i="3"/>
  <c r="AH642" i="3"/>
  <c r="AG642" i="3"/>
  <c r="AF642" i="3"/>
  <c r="AE642" i="3"/>
  <c r="AD642" i="3"/>
  <c r="S642" i="3"/>
  <c r="AK641" i="3"/>
  <c r="AJ641" i="3"/>
  <c r="AI641" i="3"/>
  <c r="AH641" i="3"/>
  <c r="AG641" i="3"/>
  <c r="AF641" i="3"/>
  <c r="AE641" i="3"/>
  <c r="AD641" i="3"/>
  <c r="S641" i="3"/>
  <c r="S640" i="3"/>
  <c r="S639" i="3"/>
  <c r="AK635" i="3"/>
  <c r="AJ635" i="3"/>
  <c r="AI635" i="3"/>
  <c r="AH635" i="3"/>
  <c r="AG635" i="3"/>
  <c r="AF635" i="3"/>
  <c r="AE635" i="3"/>
  <c r="AD635" i="3"/>
  <c r="Q634" i="3"/>
  <c r="BG633" i="3"/>
  <c r="BD633" i="3" s="1"/>
  <c r="BF633" i="3"/>
  <c r="BE633" i="3"/>
  <c r="AY633" i="3"/>
  <c r="AX633" i="3"/>
  <c r="AW633" i="3"/>
  <c r="AV633" i="3"/>
  <c r="AU633" i="3"/>
  <c r="AT633" i="3"/>
  <c r="AS633" i="3"/>
  <c r="AR633" i="3"/>
  <c r="AQ633" i="3"/>
  <c r="AP633" i="3"/>
  <c r="AO633" i="3"/>
  <c r="AN633" i="3"/>
  <c r="AM633" i="3"/>
  <c r="AB633" i="3"/>
  <c r="R633" i="3"/>
  <c r="P633" i="3"/>
  <c r="O633" i="3"/>
  <c r="N633" i="3"/>
  <c r="M633" i="3"/>
  <c r="BE632" i="3"/>
  <c r="BF632" i="3" s="1"/>
  <c r="AW632" i="3"/>
  <c r="AV632" i="3"/>
  <c r="AU632" i="3"/>
  <c r="AT632" i="3"/>
  <c r="AS632" i="3"/>
  <c r="AR632" i="3"/>
  <c r="AQ632" i="3"/>
  <c r="AP632" i="3"/>
  <c r="AO632" i="3"/>
  <c r="AN632" i="3"/>
  <c r="AM632" i="3"/>
  <c r="AB632" i="3"/>
  <c r="R632" i="3"/>
  <c r="P632" i="3"/>
  <c r="O632" i="3"/>
  <c r="N632" i="3"/>
  <c r="M632" i="3"/>
  <c r="BF631" i="3"/>
  <c r="BG631" i="3" s="1"/>
  <c r="BE631" i="3"/>
  <c r="AX631" i="3"/>
  <c r="AW631" i="3"/>
  <c r="AV631" i="3"/>
  <c r="AU631" i="3"/>
  <c r="AT631" i="3"/>
  <c r="AS631" i="3"/>
  <c r="AR631" i="3"/>
  <c r="AQ631" i="3"/>
  <c r="AP631" i="3"/>
  <c r="AO631" i="3"/>
  <c r="AN631" i="3"/>
  <c r="AM631" i="3"/>
  <c r="AB631" i="3"/>
  <c r="R631" i="3"/>
  <c r="P631" i="3"/>
  <c r="O631" i="3"/>
  <c r="N631" i="3"/>
  <c r="M631" i="3"/>
  <c r="BE630" i="3"/>
  <c r="AW630" i="3" s="1"/>
  <c r="AV630" i="3"/>
  <c r="AU630" i="3"/>
  <c r="AT630" i="3"/>
  <c r="AS630" i="3"/>
  <c r="AR630" i="3"/>
  <c r="AQ630" i="3"/>
  <c r="AP630" i="3"/>
  <c r="AO630" i="3"/>
  <c r="AN630" i="3"/>
  <c r="AM630" i="3"/>
  <c r="AB630" i="3"/>
  <c r="R630" i="3"/>
  <c r="P630" i="3"/>
  <c r="O630" i="3"/>
  <c r="N630" i="3"/>
  <c r="M630" i="3"/>
  <c r="BG629" i="3"/>
  <c r="BD629" i="3" s="1"/>
  <c r="BF629" i="3"/>
  <c r="BE629" i="3"/>
  <c r="AX629" i="3"/>
  <c r="AW629" i="3"/>
  <c r="AV629" i="3"/>
  <c r="AU629" i="3"/>
  <c r="AT629" i="3"/>
  <c r="AS629" i="3"/>
  <c r="AR629" i="3"/>
  <c r="AQ629" i="3"/>
  <c r="AP629" i="3"/>
  <c r="AO629" i="3"/>
  <c r="AN629" i="3"/>
  <c r="AM629" i="3"/>
  <c r="AB629" i="3"/>
  <c r="R629" i="3"/>
  <c r="P629" i="3"/>
  <c r="O629" i="3"/>
  <c r="N629" i="3"/>
  <c r="M629" i="3"/>
  <c r="BE628" i="3"/>
  <c r="BF628" i="3" s="1"/>
  <c r="AV628" i="3"/>
  <c r="AU628" i="3"/>
  <c r="AT628" i="3"/>
  <c r="AS628" i="3"/>
  <c r="AR628" i="3"/>
  <c r="AQ628" i="3"/>
  <c r="AP628" i="3"/>
  <c r="AO628" i="3"/>
  <c r="AN628" i="3"/>
  <c r="AM628" i="3"/>
  <c r="AB628" i="3"/>
  <c r="R628" i="3"/>
  <c r="P628" i="3"/>
  <c r="O628" i="3"/>
  <c r="N628" i="3"/>
  <c r="M628" i="3"/>
  <c r="BE627" i="3"/>
  <c r="BF627" i="3" s="1"/>
  <c r="AW627" i="3"/>
  <c r="AV627" i="3"/>
  <c r="AU627" i="3"/>
  <c r="AT627" i="3"/>
  <c r="AS627" i="3"/>
  <c r="AR627" i="3"/>
  <c r="AQ627" i="3"/>
  <c r="AP627" i="3"/>
  <c r="AO627" i="3"/>
  <c r="AN627" i="3"/>
  <c r="AM627" i="3"/>
  <c r="AB627" i="3"/>
  <c r="R627" i="3"/>
  <c r="P627" i="3"/>
  <c r="O627" i="3"/>
  <c r="N627" i="3"/>
  <c r="M627" i="3"/>
  <c r="BE626" i="3"/>
  <c r="AV626" i="3"/>
  <c r="AU626" i="3"/>
  <c r="AT626" i="3"/>
  <c r="AS626" i="3"/>
  <c r="AR626" i="3"/>
  <c r="AQ626" i="3"/>
  <c r="AP626" i="3"/>
  <c r="AO626" i="3"/>
  <c r="AN626" i="3"/>
  <c r="AM626" i="3"/>
  <c r="AB626" i="3"/>
  <c r="R626" i="3"/>
  <c r="P626" i="3"/>
  <c r="O626" i="3"/>
  <c r="N626" i="3"/>
  <c r="M626" i="3"/>
  <c r="BG625" i="3"/>
  <c r="BF625" i="3"/>
  <c r="BE625" i="3"/>
  <c r="AX625" i="3"/>
  <c r="AW625" i="3"/>
  <c r="AV625" i="3"/>
  <c r="AU625" i="3"/>
  <c r="AT625" i="3"/>
  <c r="AS625" i="3"/>
  <c r="AR625" i="3"/>
  <c r="AQ625" i="3"/>
  <c r="AP625" i="3"/>
  <c r="AO625" i="3"/>
  <c r="AN625" i="3"/>
  <c r="AM625" i="3"/>
  <c r="AB625" i="3"/>
  <c r="R625" i="3"/>
  <c r="P625" i="3"/>
  <c r="O625" i="3"/>
  <c r="N625" i="3"/>
  <c r="M625" i="3"/>
  <c r="BE624" i="3"/>
  <c r="BF624" i="3" s="1"/>
  <c r="AW624" i="3"/>
  <c r="AV624" i="3"/>
  <c r="AU624" i="3"/>
  <c r="AT624" i="3"/>
  <c r="AS624" i="3"/>
  <c r="AR624" i="3"/>
  <c r="AQ624" i="3"/>
  <c r="AP624" i="3"/>
  <c r="AO624" i="3"/>
  <c r="AN624" i="3"/>
  <c r="AM624" i="3"/>
  <c r="AB624" i="3"/>
  <c r="R624" i="3"/>
  <c r="P624" i="3"/>
  <c r="O624" i="3"/>
  <c r="N624" i="3"/>
  <c r="M624" i="3"/>
  <c r="BF623" i="3"/>
  <c r="BG623" i="3" s="1"/>
  <c r="BE623" i="3"/>
  <c r="AX623" i="3"/>
  <c r="AW623" i="3"/>
  <c r="AV623" i="3"/>
  <c r="AU623" i="3"/>
  <c r="AT623" i="3"/>
  <c r="AS623" i="3"/>
  <c r="AR623" i="3"/>
  <c r="AQ623" i="3"/>
  <c r="AP623" i="3"/>
  <c r="AO623" i="3"/>
  <c r="AN623" i="3"/>
  <c r="AM623" i="3"/>
  <c r="AB623" i="3"/>
  <c r="R623" i="3"/>
  <c r="P623" i="3"/>
  <c r="O623" i="3"/>
  <c r="N623" i="3"/>
  <c r="M623" i="3"/>
  <c r="BE622" i="3"/>
  <c r="AV622" i="3"/>
  <c r="AU622" i="3"/>
  <c r="AT622" i="3"/>
  <c r="AS622" i="3"/>
  <c r="AR622" i="3"/>
  <c r="AQ622" i="3"/>
  <c r="AP622" i="3"/>
  <c r="AO622" i="3"/>
  <c r="AN622" i="3"/>
  <c r="AM622" i="3"/>
  <c r="AB622" i="3"/>
  <c r="R622" i="3"/>
  <c r="P622" i="3"/>
  <c r="O622" i="3"/>
  <c r="N622" i="3"/>
  <c r="M622" i="3"/>
  <c r="BG621" i="3"/>
  <c r="BF621" i="3"/>
  <c r="BE621" i="3"/>
  <c r="AY621" i="3"/>
  <c r="AX621" i="3"/>
  <c r="AW621" i="3"/>
  <c r="AV621" i="3"/>
  <c r="AU621" i="3"/>
  <c r="AT621" i="3"/>
  <c r="AS621" i="3"/>
  <c r="AR621" i="3"/>
  <c r="AQ621" i="3"/>
  <c r="AP621" i="3"/>
  <c r="AO621" i="3"/>
  <c r="AN621" i="3"/>
  <c r="AM621" i="3"/>
  <c r="AB621" i="3"/>
  <c r="R621" i="3"/>
  <c r="P621" i="3"/>
  <c r="O621" i="3"/>
  <c r="N621" i="3"/>
  <c r="M621" i="3"/>
  <c r="BE620" i="3"/>
  <c r="BF620" i="3" s="1"/>
  <c r="AW620" i="3"/>
  <c r="AV620" i="3"/>
  <c r="AU620" i="3"/>
  <c r="AT620" i="3"/>
  <c r="AS620" i="3"/>
  <c r="AR620" i="3"/>
  <c r="AQ620" i="3"/>
  <c r="AP620" i="3"/>
  <c r="AO620" i="3"/>
  <c r="AN620" i="3"/>
  <c r="AM620" i="3"/>
  <c r="AB620" i="3"/>
  <c r="R620" i="3"/>
  <c r="P620" i="3"/>
  <c r="O620" i="3"/>
  <c r="N620" i="3"/>
  <c r="M620" i="3"/>
  <c r="BE619" i="3"/>
  <c r="BF619" i="3" s="1"/>
  <c r="BG619" i="3" s="1"/>
  <c r="AY619" i="3" s="1"/>
  <c r="AX619" i="3"/>
  <c r="AW619" i="3"/>
  <c r="AV619" i="3"/>
  <c r="AU619" i="3"/>
  <c r="AT619" i="3"/>
  <c r="AS619" i="3"/>
  <c r="AR619" i="3"/>
  <c r="AQ619" i="3"/>
  <c r="AP619" i="3"/>
  <c r="AO619" i="3"/>
  <c r="AN619" i="3"/>
  <c r="AM619" i="3"/>
  <c r="AB619" i="3"/>
  <c r="R619" i="3"/>
  <c r="P619" i="3"/>
  <c r="O619" i="3"/>
  <c r="N619" i="3"/>
  <c r="M619" i="3"/>
  <c r="BE618" i="3"/>
  <c r="AV618" i="3"/>
  <c r="AU618" i="3"/>
  <c r="AT618" i="3"/>
  <c r="AS618" i="3"/>
  <c r="AR618" i="3"/>
  <c r="AQ618" i="3"/>
  <c r="AP618" i="3"/>
  <c r="AO618" i="3"/>
  <c r="AN618" i="3"/>
  <c r="AM618" i="3"/>
  <c r="AB618" i="3"/>
  <c r="R618" i="3"/>
  <c r="P618" i="3"/>
  <c r="O618" i="3"/>
  <c r="N618" i="3"/>
  <c r="M618" i="3"/>
  <c r="BG617" i="3"/>
  <c r="BD617" i="3" s="1"/>
  <c r="BF617" i="3"/>
  <c r="BE617" i="3"/>
  <c r="AY617" i="3"/>
  <c r="AX617" i="3"/>
  <c r="AW617" i="3"/>
  <c r="AV617" i="3"/>
  <c r="AU617" i="3"/>
  <c r="AT617" i="3"/>
  <c r="AS617" i="3"/>
  <c r="AR617" i="3"/>
  <c r="AQ617" i="3"/>
  <c r="AP617" i="3"/>
  <c r="AO617" i="3"/>
  <c r="AN617" i="3"/>
  <c r="AM617" i="3"/>
  <c r="AB617" i="3"/>
  <c r="R617" i="3"/>
  <c r="P617" i="3"/>
  <c r="O617" i="3"/>
  <c r="N617" i="3"/>
  <c r="M617" i="3"/>
  <c r="BE616" i="3"/>
  <c r="BF616" i="3" s="1"/>
  <c r="AV616" i="3"/>
  <c r="AU616" i="3"/>
  <c r="AT616" i="3"/>
  <c r="AS616" i="3"/>
  <c r="AR616" i="3"/>
  <c r="AQ616" i="3"/>
  <c r="AP616" i="3"/>
  <c r="AO616" i="3"/>
  <c r="AN616" i="3"/>
  <c r="AM616" i="3"/>
  <c r="AB616" i="3"/>
  <c r="R616" i="3"/>
  <c r="P616" i="3"/>
  <c r="O616" i="3"/>
  <c r="N616" i="3"/>
  <c r="M616" i="3"/>
  <c r="BF615" i="3"/>
  <c r="AX615" i="3" s="1"/>
  <c r="BE615" i="3"/>
  <c r="AW615" i="3"/>
  <c r="AV615" i="3"/>
  <c r="AU615" i="3"/>
  <c r="AT615" i="3"/>
  <c r="AS615" i="3"/>
  <c r="AR615" i="3"/>
  <c r="AQ615" i="3"/>
  <c r="AP615" i="3"/>
  <c r="AO615" i="3"/>
  <c r="AN615" i="3"/>
  <c r="AM615" i="3"/>
  <c r="AB615" i="3"/>
  <c r="R615" i="3"/>
  <c r="P615" i="3"/>
  <c r="O615" i="3"/>
  <c r="N615" i="3"/>
  <c r="M615" i="3"/>
  <c r="BE614" i="3"/>
  <c r="AV614" i="3"/>
  <c r="AU614" i="3"/>
  <c r="AT614" i="3"/>
  <c r="AS614" i="3"/>
  <c r="AR614" i="3"/>
  <c r="AQ614" i="3"/>
  <c r="AP614" i="3"/>
  <c r="AO614" i="3"/>
  <c r="AN614" i="3"/>
  <c r="AM614" i="3"/>
  <c r="AB614" i="3"/>
  <c r="R614" i="3"/>
  <c r="P614" i="3"/>
  <c r="O614" i="3"/>
  <c r="N614" i="3"/>
  <c r="M614" i="3"/>
  <c r="BF613" i="3"/>
  <c r="AX613" i="3" s="1"/>
  <c r="BE613" i="3"/>
  <c r="AW613" i="3"/>
  <c r="AV613" i="3"/>
  <c r="AU613" i="3"/>
  <c r="AT613" i="3"/>
  <c r="AS613" i="3"/>
  <c r="AR613" i="3"/>
  <c r="AQ613" i="3"/>
  <c r="AP613" i="3"/>
  <c r="AO613" i="3"/>
  <c r="AN613" i="3"/>
  <c r="AM613" i="3"/>
  <c r="AB613" i="3"/>
  <c r="R613" i="3"/>
  <c r="P613" i="3"/>
  <c r="O613" i="3"/>
  <c r="N613" i="3"/>
  <c r="M613" i="3"/>
  <c r="BE612" i="3"/>
  <c r="BF612" i="3" s="1"/>
  <c r="AW612" i="3"/>
  <c r="AV612" i="3"/>
  <c r="AU612" i="3"/>
  <c r="AT612" i="3"/>
  <c r="AS612" i="3"/>
  <c r="AR612" i="3"/>
  <c r="AQ612" i="3"/>
  <c r="AP612" i="3"/>
  <c r="AO612" i="3"/>
  <c r="AN612" i="3"/>
  <c r="AM612" i="3"/>
  <c r="AB612" i="3"/>
  <c r="R612" i="3"/>
  <c r="P612" i="3"/>
  <c r="O612" i="3"/>
  <c r="N612" i="3"/>
  <c r="M612" i="3"/>
  <c r="BF611" i="3"/>
  <c r="BG611" i="3" s="1"/>
  <c r="BE611" i="3"/>
  <c r="AX611" i="3"/>
  <c r="AW611" i="3"/>
  <c r="AV611" i="3"/>
  <c r="AU611" i="3"/>
  <c r="AT611" i="3"/>
  <c r="AS611" i="3"/>
  <c r="AR611" i="3"/>
  <c r="AQ611" i="3"/>
  <c r="AP611" i="3"/>
  <c r="AO611" i="3"/>
  <c r="AN611" i="3"/>
  <c r="AM611" i="3"/>
  <c r="AB611" i="3"/>
  <c r="R611" i="3"/>
  <c r="P611" i="3"/>
  <c r="O611" i="3"/>
  <c r="N611" i="3"/>
  <c r="M611" i="3"/>
  <c r="BE610" i="3"/>
  <c r="AV610" i="3"/>
  <c r="AU610" i="3"/>
  <c r="AT610" i="3"/>
  <c r="AS610" i="3"/>
  <c r="AR610" i="3"/>
  <c r="AQ610" i="3"/>
  <c r="AP610" i="3"/>
  <c r="AO610" i="3"/>
  <c r="AN610" i="3"/>
  <c r="AM610" i="3"/>
  <c r="AB610" i="3"/>
  <c r="R610" i="3"/>
  <c r="P610" i="3"/>
  <c r="O610" i="3"/>
  <c r="N610" i="3"/>
  <c r="M610" i="3"/>
  <c r="BF609" i="3"/>
  <c r="AX609" i="3" s="1"/>
  <c r="BE609" i="3"/>
  <c r="AW609" i="3"/>
  <c r="AV609" i="3"/>
  <c r="AU609" i="3"/>
  <c r="AT609" i="3"/>
  <c r="AS609" i="3"/>
  <c r="AR609" i="3"/>
  <c r="AQ609" i="3"/>
  <c r="AP609" i="3"/>
  <c r="AO609" i="3"/>
  <c r="AN609" i="3"/>
  <c r="AM609" i="3"/>
  <c r="AB609" i="3"/>
  <c r="R609" i="3"/>
  <c r="P609" i="3"/>
  <c r="O609" i="3"/>
  <c r="N609" i="3"/>
  <c r="M609" i="3"/>
  <c r="BE608" i="3"/>
  <c r="BF608" i="3" s="1"/>
  <c r="AW608" i="3"/>
  <c r="AV608" i="3"/>
  <c r="AU608" i="3"/>
  <c r="AT608" i="3"/>
  <c r="AS608" i="3"/>
  <c r="AR608" i="3"/>
  <c r="AQ608" i="3"/>
  <c r="AP608" i="3"/>
  <c r="AO608" i="3"/>
  <c r="AN608" i="3"/>
  <c r="AM608" i="3"/>
  <c r="AB608" i="3"/>
  <c r="R608" i="3"/>
  <c r="P608" i="3"/>
  <c r="O608" i="3"/>
  <c r="N608" i="3"/>
  <c r="M608" i="3"/>
  <c r="BF607" i="3"/>
  <c r="AX607" i="3" s="1"/>
  <c r="BE607" i="3"/>
  <c r="AW607" i="3"/>
  <c r="AV607" i="3"/>
  <c r="AU607" i="3"/>
  <c r="AT607" i="3"/>
  <c r="AS607" i="3"/>
  <c r="AR607" i="3"/>
  <c r="AQ607" i="3"/>
  <c r="AP607" i="3"/>
  <c r="AO607" i="3"/>
  <c r="AN607" i="3"/>
  <c r="AM607" i="3"/>
  <c r="AB607" i="3"/>
  <c r="R607" i="3"/>
  <c r="P607" i="3"/>
  <c r="O607" i="3"/>
  <c r="N607" i="3"/>
  <c r="M607" i="3"/>
  <c r="BE606" i="3"/>
  <c r="AV606" i="3"/>
  <c r="AU606" i="3"/>
  <c r="AT606" i="3"/>
  <c r="AS606" i="3"/>
  <c r="AR606" i="3"/>
  <c r="AQ606" i="3"/>
  <c r="AP606" i="3"/>
  <c r="AO606" i="3"/>
  <c r="AN606" i="3"/>
  <c r="AM606" i="3"/>
  <c r="AB606" i="3"/>
  <c r="R606" i="3"/>
  <c r="P606" i="3"/>
  <c r="O606" i="3"/>
  <c r="N606" i="3"/>
  <c r="M606" i="3"/>
  <c r="BG605" i="3"/>
  <c r="BD605" i="3" s="1"/>
  <c r="BF605" i="3"/>
  <c r="BE605" i="3"/>
  <c r="AY605" i="3"/>
  <c r="AX605" i="3"/>
  <c r="AW605" i="3"/>
  <c r="AV605" i="3"/>
  <c r="AU605" i="3"/>
  <c r="AT605" i="3"/>
  <c r="AS605" i="3"/>
  <c r="AR605" i="3"/>
  <c r="AQ605" i="3"/>
  <c r="AP605" i="3"/>
  <c r="AO605" i="3"/>
  <c r="AN605" i="3"/>
  <c r="AM605" i="3"/>
  <c r="AB605" i="3"/>
  <c r="R605" i="3"/>
  <c r="P605" i="3"/>
  <c r="O605" i="3"/>
  <c r="N605" i="3"/>
  <c r="M605" i="3"/>
  <c r="BE604" i="3"/>
  <c r="BF604" i="3" s="1"/>
  <c r="AW604" i="3"/>
  <c r="AV604" i="3"/>
  <c r="AU604" i="3"/>
  <c r="AT604" i="3"/>
  <c r="AS604" i="3"/>
  <c r="AR604" i="3"/>
  <c r="AQ604" i="3"/>
  <c r="AP604" i="3"/>
  <c r="AO604" i="3"/>
  <c r="AN604" i="3"/>
  <c r="AM604" i="3"/>
  <c r="AB604" i="3"/>
  <c r="R604" i="3"/>
  <c r="P604" i="3"/>
  <c r="O604" i="3"/>
  <c r="N604" i="3"/>
  <c r="M604" i="3"/>
  <c r="BH603" i="3"/>
  <c r="BN603" i="3" s="1"/>
  <c r="BE603" i="3"/>
  <c r="BF603" i="3" s="1"/>
  <c r="BG603" i="3" s="1"/>
  <c r="AY603" i="3" s="1"/>
  <c r="BD603" i="3"/>
  <c r="AZ603" i="3"/>
  <c r="AX603" i="3"/>
  <c r="AW603" i="3"/>
  <c r="AV603" i="3"/>
  <c r="AU603" i="3"/>
  <c r="AT603" i="3"/>
  <c r="AS603" i="3"/>
  <c r="AR603" i="3"/>
  <c r="AQ603" i="3"/>
  <c r="AP603" i="3"/>
  <c r="AO603" i="3"/>
  <c r="AN603" i="3"/>
  <c r="AM603" i="3"/>
  <c r="AB603" i="3"/>
  <c r="R603" i="3"/>
  <c r="P603" i="3"/>
  <c r="O603" i="3"/>
  <c r="N603" i="3"/>
  <c r="M603" i="3"/>
  <c r="BE602" i="3"/>
  <c r="AV602" i="3"/>
  <c r="AU602" i="3"/>
  <c r="AT602" i="3"/>
  <c r="AS602" i="3"/>
  <c r="AR602" i="3"/>
  <c r="AQ602" i="3"/>
  <c r="AP602" i="3"/>
  <c r="AO602" i="3"/>
  <c r="AN602" i="3"/>
  <c r="AM602" i="3"/>
  <c r="AB602" i="3"/>
  <c r="R602" i="3"/>
  <c r="P602" i="3"/>
  <c r="O602" i="3"/>
  <c r="N602" i="3"/>
  <c r="M602" i="3"/>
  <c r="BN601" i="3"/>
  <c r="BH601" i="3"/>
  <c r="BG601" i="3"/>
  <c r="BD601" i="3" s="1"/>
  <c r="BF601" i="3"/>
  <c r="BE601" i="3"/>
  <c r="AY601" i="3"/>
  <c r="AX601" i="3"/>
  <c r="AW601" i="3"/>
  <c r="AV601" i="3"/>
  <c r="AU601" i="3"/>
  <c r="AT601" i="3"/>
  <c r="AS601" i="3"/>
  <c r="AR601" i="3"/>
  <c r="AQ601" i="3"/>
  <c r="AP601" i="3"/>
  <c r="AO601" i="3"/>
  <c r="AN601" i="3"/>
  <c r="AM601" i="3"/>
  <c r="AB601" i="3"/>
  <c r="R601" i="3"/>
  <c r="P601" i="3"/>
  <c r="O601" i="3"/>
  <c r="N601" i="3"/>
  <c r="M601" i="3"/>
  <c r="BE600" i="3"/>
  <c r="BF600" i="3" s="1"/>
  <c r="AV600" i="3"/>
  <c r="AU600" i="3"/>
  <c r="AT600" i="3"/>
  <c r="AS600" i="3"/>
  <c r="AR600" i="3"/>
  <c r="AQ600" i="3"/>
  <c r="AP600" i="3"/>
  <c r="AO600" i="3"/>
  <c r="AN600" i="3"/>
  <c r="AM600" i="3"/>
  <c r="AB600" i="3"/>
  <c r="R600" i="3"/>
  <c r="P600" i="3"/>
  <c r="O600" i="3"/>
  <c r="N600" i="3"/>
  <c r="M600" i="3"/>
  <c r="BG599" i="3"/>
  <c r="BF599" i="3"/>
  <c r="BE599" i="3"/>
  <c r="AX599" i="3"/>
  <c r="AW599" i="3"/>
  <c r="AV599" i="3"/>
  <c r="AU599" i="3"/>
  <c r="AT599" i="3"/>
  <c r="AS599" i="3"/>
  <c r="AR599" i="3"/>
  <c r="AQ599" i="3"/>
  <c r="AP599" i="3"/>
  <c r="AO599" i="3"/>
  <c r="AN599" i="3"/>
  <c r="AM599" i="3"/>
  <c r="AB599" i="3"/>
  <c r="R599" i="3"/>
  <c r="P599" i="3"/>
  <c r="O599" i="3"/>
  <c r="N599" i="3"/>
  <c r="M599" i="3"/>
  <c r="BE598" i="3"/>
  <c r="AV598" i="3"/>
  <c r="AU598" i="3"/>
  <c r="AT598" i="3"/>
  <c r="AS598" i="3"/>
  <c r="AR598" i="3"/>
  <c r="AQ598" i="3"/>
  <c r="AP598" i="3"/>
  <c r="AO598" i="3"/>
  <c r="AN598" i="3"/>
  <c r="AM598" i="3"/>
  <c r="AB598" i="3"/>
  <c r="R598" i="3"/>
  <c r="P598" i="3"/>
  <c r="O598" i="3"/>
  <c r="N598" i="3"/>
  <c r="M598" i="3"/>
  <c r="BF597" i="3"/>
  <c r="BG597" i="3" s="1"/>
  <c r="BE597" i="3"/>
  <c r="AX597" i="3"/>
  <c r="AW597" i="3"/>
  <c r="AV597" i="3"/>
  <c r="AU597" i="3"/>
  <c r="AT597" i="3"/>
  <c r="AS597" i="3"/>
  <c r="AR597" i="3"/>
  <c r="AQ597" i="3"/>
  <c r="AP597" i="3"/>
  <c r="AO597" i="3"/>
  <c r="AN597" i="3"/>
  <c r="AM597" i="3"/>
  <c r="AB597" i="3"/>
  <c r="R597" i="3"/>
  <c r="P597" i="3"/>
  <c r="O597" i="3"/>
  <c r="N597" i="3"/>
  <c r="M597" i="3"/>
  <c r="BE596" i="3"/>
  <c r="AV596" i="3"/>
  <c r="AU596" i="3"/>
  <c r="AT596" i="3"/>
  <c r="AS596" i="3"/>
  <c r="AR596" i="3"/>
  <c r="AQ596" i="3"/>
  <c r="AP596" i="3"/>
  <c r="AO596" i="3"/>
  <c r="AN596" i="3"/>
  <c r="AM596" i="3"/>
  <c r="AB596" i="3"/>
  <c r="R596" i="3"/>
  <c r="P596" i="3"/>
  <c r="O596" i="3"/>
  <c r="N596" i="3"/>
  <c r="M596" i="3"/>
  <c r="BF595" i="3"/>
  <c r="BG595" i="3" s="1"/>
  <c r="BE595" i="3"/>
  <c r="AX595" i="3"/>
  <c r="AW595" i="3"/>
  <c r="AV595" i="3"/>
  <c r="AU595" i="3"/>
  <c r="AT595" i="3"/>
  <c r="AS595" i="3"/>
  <c r="AR595" i="3"/>
  <c r="AQ595" i="3"/>
  <c r="AP595" i="3"/>
  <c r="AO595" i="3"/>
  <c r="AN595" i="3"/>
  <c r="AM595" i="3"/>
  <c r="AB595" i="3"/>
  <c r="R595" i="3"/>
  <c r="P595" i="3"/>
  <c r="O595" i="3"/>
  <c r="N595" i="3"/>
  <c r="M595" i="3"/>
  <c r="BE594" i="3"/>
  <c r="AV594" i="3"/>
  <c r="AU594" i="3"/>
  <c r="AT594" i="3"/>
  <c r="AS594" i="3"/>
  <c r="AR594" i="3"/>
  <c r="AQ594" i="3"/>
  <c r="AP594" i="3"/>
  <c r="AO594" i="3"/>
  <c r="AN594" i="3"/>
  <c r="AM594" i="3"/>
  <c r="AB594" i="3"/>
  <c r="R594" i="3"/>
  <c r="P594" i="3"/>
  <c r="O594" i="3"/>
  <c r="N594" i="3"/>
  <c r="M594" i="3"/>
  <c r="BG593" i="3"/>
  <c r="BF593" i="3"/>
  <c r="AX593" i="3" s="1"/>
  <c r="BE593" i="3"/>
  <c r="AW593" i="3"/>
  <c r="AV593" i="3"/>
  <c r="AU593" i="3"/>
  <c r="AT593" i="3"/>
  <c r="AS593" i="3"/>
  <c r="AR593" i="3"/>
  <c r="AQ593" i="3"/>
  <c r="AP593" i="3"/>
  <c r="AO593" i="3"/>
  <c r="AN593" i="3"/>
  <c r="AM593" i="3"/>
  <c r="AB593" i="3"/>
  <c r="R593" i="3"/>
  <c r="P593" i="3"/>
  <c r="O593" i="3"/>
  <c r="N593" i="3"/>
  <c r="M593" i="3"/>
  <c r="BE592" i="3"/>
  <c r="BF592" i="3" s="1"/>
  <c r="AW592" i="3"/>
  <c r="AV592" i="3"/>
  <c r="AU592" i="3"/>
  <c r="AT592" i="3"/>
  <c r="AS592" i="3"/>
  <c r="AR592" i="3"/>
  <c r="AQ592" i="3"/>
  <c r="AP592" i="3"/>
  <c r="AO592" i="3"/>
  <c r="AN592" i="3"/>
  <c r="AM592" i="3"/>
  <c r="AB592" i="3"/>
  <c r="R592" i="3"/>
  <c r="P592" i="3"/>
  <c r="O592" i="3"/>
  <c r="N592" i="3"/>
  <c r="M592" i="3"/>
  <c r="BF591" i="3"/>
  <c r="BG591" i="3" s="1"/>
  <c r="BE591" i="3"/>
  <c r="AX591" i="3"/>
  <c r="AW591" i="3"/>
  <c r="AV591" i="3"/>
  <c r="AU591" i="3"/>
  <c r="AT591" i="3"/>
  <c r="AS591" i="3"/>
  <c r="AR591" i="3"/>
  <c r="AQ591" i="3"/>
  <c r="AP591" i="3"/>
  <c r="AO591" i="3"/>
  <c r="AN591" i="3"/>
  <c r="AM591" i="3"/>
  <c r="AB591" i="3"/>
  <c r="R591" i="3"/>
  <c r="P591" i="3"/>
  <c r="O591" i="3"/>
  <c r="N591" i="3"/>
  <c r="M591" i="3"/>
  <c r="BE590" i="3"/>
  <c r="AV590" i="3"/>
  <c r="AU590" i="3"/>
  <c r="AT590" i="3"/>
  <c r="AS590" i="3"/>
  <c r="AR590" i="3"/>
  <c r="AQ590" i="3"/>
  <c r="AP590" i="3"/>
  <c r="AO590" i="3"/>
  <c r="AN590" i="3"/>
  <c r="AM590" i="3"/>
  <c r="AB590" i="3"/>
  <c r="R590" i="3"/>
  <c r="P590" i="3"/>
  <c r="O590" i="3"/>
  <c r="N590" i="3"/>
  <c r="M590" i="3"/>
  <c r="BG589" i="3"/>
  <c r="BD589" i="3" s="1"/>
  <c r="BF589" i="3"/>
  <c r="BE589" i="3"/>
  <c r="AX589" i="3"/>
  <c r="AW589" i="3"/>
  <c r="AV589" i="3"/>
  <c r="AU589" i="3"/>
  <c r="AT589" i="3"/>
  <c r="AS589" i="3"/>
  <c r="AR589" i="3"/>
  <c r="AQ589" i="3"/>
  <c r="AP589" i="3"/>
  <c r="AO589" i="3"/>
  <c r="AN589" i="3"/>
  <c r="AM589" i="3"/>
  <c r="AB589" i="3"/>
  <c r="R589" i="3"/>
  <c r="P589" i="3"/>
  <c r="O589" i="3"/>
  <c r="N589" i="3"/>
  <c r="M589" i="3"/>
  <c r="BE588" i="3"/>
  <c r="AV588" i="3"/>
  <c r="AU588" i="3"/>
  <c r="AT588" i="3"/>
  <c r="AS588" i="3"/>
  <c r="AR588" i="3"/>
  <c r="AQ588" i="3"/>
  <c r="AP588" i="3"/>
  <c r="AO588" i="3"/>
  <c r="AN588" i="3"/>
  <c r="AM588" i="3"/>
  <c r="AB588" i="3"/>
  <c r="R588" i="3"/>
  <c r="P588" i="3"/>
  <c r="O588" i="3"/>
  <c r="N588" i="3"/>
  <c r="M588" i="3"/>
  <c r="BI587" i="3"/>
  <c r="BH587" i="3"/>
  <c r="BE587" i="3"/>
  <c r="BF587" i="3" s="1"/>
  <c r="BG587" i="3" s="1"/>
  <c r="BD587" i="3"/>
  <c r="AY587" i="3"/>
  <c r="AX587" i="3"/>
  <c r="AW587" i="3"/>
  <c r="AV587" i="3"/>
  <c r="AU587" i="3"/>
  <c r="AT587" i="3"/>
  <c r="AS587" i="3"/>
  <c r="AR587" i="3"/>
  <c r="AQ587" i="3"/>
  <c r="AP587" i="3"/>
  <c r="AO587" i="3"/>
  <c r="AN587" i="3"/>
  <c r="AM587" i="3"/>
  <c r="AB587" i="3"/>
  <c r="R587" i="3"/>
  <c r="P587" i="3"/>
  <c r="O587" i="3"/>
  <c r="N587" i="3"/>
  <c r="M587" i="3"/>
  <c r="BF586" i="3"/>
  <c r="BE586" i="3"/>
  <c r="AW586" i="3" s="1"/>
  <c r="AV586" i="3"/>
  <c r="AU586" i="3"/>
  <c r="AT586" i="3"/>
  <c r="AS586" i="3"/>
  <c r="AR586" i="3"/>
  <c r="AQ586" i="3"/>
  <c r="AP586" i="3"/>
  <c r="AO586" i="3"/>
  <c r="AN586" i="3"/>
  <c r="AM586" i="3"/>
  <c r="AB586" i="3"/>
  <c r="R586" i="3"/>
  <c r="P586" i="3"/>
  <c r="O586" i="3"/>
  <c r="N586" i="3"/>
  <c r="M586" i="3"/>
  <c r="BF585" i="3"/>
  <c r="BE585" i="3"/>
  <c r="AW585" i="3"/>
  <c r="AV585" i="3"/>
  <c r="AU585" i="3"/>
  <c r="AT585" i="3"/>
  <c r="AS585" i="3"/>
  <c r="AR585" i="3"/>
  <c r="AQ585" i="3"/>
  <c r="AP585" i="3"/>
  <c r="AO585" i="3"/>
  <c r="AN585" i="3"/>
  <c r="AM585" i="3"/>
  <c r="AB585" i="3"/>
  <c r="R585" i="3"/>
  <c r="P585" i="3"/>
  <c r="O585" i="3"/>
  <c r="N585" i="3"/>
  <c r="M585" i="3"/>
  <c r="BE584" i="3"/>
  <c r="BF584" i="3" s="1"/>
  <c r="AW584" i="3"/>
  <c r="AV584" i="3"/>
  <c r="AU584" i="3"/>
  <c r="AT584" i="3"/>
  <c r="AS584" i="3"/>
  <c r="AR584" i="3"/>
  <c r="AQ584" i="3"/>
  <c r="AP584" i="3"/>
  <c r="AO584" i="3"/>
  <c r="AN584" i="3"/>
  <c r="AM584" i="3"/>
  <c r="AB584" i="3"/>
  <c r="R584" i="3"/>
  <c r="P584" i="3"/>
  <c r="O584" i="3"/>
  <c r="N584" i="3"/>
  <c r="M584" i="3"/>
  <c r="BF583" i="3"/>
  <c r="BG583" i="3" s="1"/>
  <c r="BE583" i="3"/>
  <c r="AX583" i="3"/>
  <c r="AW583" i="3"/>
  <c r="AV583" i="3"/>
  <c r="AU583" i="3"/>
  <c r="AT583" i="3"/>
  <c r="AS583" i="3"/>
  <c r="AR583" i="3"/>
  <c r="AQ583" i="3"/>
  <c r="AP583" i="3"/>
  <c r="AO583" i="3"/>
  <c r="AN583" i="3"/>
  <c r="AM583" i="3"/>
  <c r="AB583" i="3"/>
  <c r="R583" i="3"/>
  <c r="P583" i="3"/>
  <c r="O583" i="3"/>
  <c r="N583" i="3"/>
  <c r="M583" i="3"/>
  <c r="BF582" i="3"/>
  <c r="BE582" i="3"/>
  <c r="AW582" i="3" s="1"/>
  <c r="AV582" i="3"/>
  <c r="AU582" i="3"/>
  <c r="AT582" i="3"/>
  <c r="AS582" i="3"/>
  <c r="AR582" i="3"/>
  <c r="AQ582" i="3"/>
  <c r="AP582" i="3"/>
  <c r="AO582" i="3"/>
  <c r="AN582" i="3"/>
  <c r="AM582" i="3"/>
  <c r="AB582" i="3"/>
  <c r="R582" i="3"/>
  <c r="P582" i="3"/>
  <c r="O582" i="3"/>
  <c r="N582" i="3"/>
  <c r="M582" i="3"/>
  <c r="BE581" i="3"/>
  <c r="BF581" i="3" s="1"/>
  <c r="AW581" i="3"/>
  <c r="AV581" i="3"/>
  <c r="AU581" i="3"/>
  <c r="AT581" i="3"/>
  <c r="AS581" i="3"/>
  <c r="AR581" i="3"/>
  <c r="AQ581" i="3"/>
  <c r="AP581" i="3"/>
  <c r="AO581" i="3"/>
  <c r="AN581" i="3"/>
  <c r="AM581" i="3"/>
  <c r="AB581" i="3"/>
  <c r="R581" i="3"/>
  <c r="P581" i="3"/>
  <c r="O581" i="3"/>
  <c r="N581" i="3"/>
  <c r="M581" i="3"/>
  <c r="BF580" i="3"/>
  <c r="AX580" i="3" s="1"/>
  <c r="BE580" i="3"/>
  <c r="AW580" i="3"/>
  <c r="AV580" i="3"/>
  <c r="AU580" i="3"/>
  <c r="AT580" i="3"/>
  <c r="AS580" i="3"/>
  <c r="AR580" i="3"/>
  <c r="AQ580" i="3"/>
  <c r="AP580" i="3"/>
  <c r="AO580" i="3"/>
  <c r="AN580" i="3"/>
  <c r="AM580" i="3"/>
  <c r="AB580" i="3"/>
  <c r="R580" i="3"/>
  <c r="P580" i="3"/>
  <c r="O580" i="3"/>
  <c r="N580" i="3"/>
  <c r="M580" i="3"/>
  <c r="BE579" i="3"/>
  <c r="BF579" i="3" s="1"/>
  <c r="BG579" i="3" s="1"/>
  <c r="BD579" i="3"/>
  <c r="AX579" i="3"/>
  <c r="AW579" i="3"/>
  <c r="AV579" i="3"/>
  <c r="AU579" i="3"/>
  <c r="AT579" i="3"/>
  <c r="AS579" i="3"/>
  <c r="AR579" i="3"/>
  <c r="AQ579" i="3"/>
  <c r="AP579" i="3"/>
  <c r="AO579" i="3"/>
  <c r="AN579" i="3"/>
  <c r="AM579" i="3"/>
  <c r="AB579" i="3"/>
  <c r="R579" i="3"/>
  <c r="P579" i="3"/>
  <c r="O579" i="3"/>
  <c r="N579" i="3"/>
  <c r="M579" i="3"/>
  <c r="BE578" i="3"/>
  <c r="AW578" i="3" s="1"/>
  <c r="AV578" i="3"/>
  <c r="AU578" i="3"/>
  <c r="AT578" i="3"/>
  <c r="AS578" i="3"/>
  <c r="AR578" i="3"/>
  <c r="AQ578" i="3"/>
  <c r="AP578" i="3"/>
  <c r="AO578" i="3"/>
  <c r="AN578" i="3"/>
  <c r="AM578" i="3"/>
  <c r="AB578" i="3"/>
  <c r="R578" i="3"/>
  <c r="P578" i="3"/>
  <c r="O578" i="3"/>
  <c r="N578" i="3"/>
  <c r="M578" i="3"/>
  <c r="BF577" i="3"/>
  <c r="BE577" i="3"/>
  <c r="AW577" i="3" s="1"/>
  <c r="AV577" i="3"/>
  <c r="AU577" i="3"/>
  <c r="AT577" i="3"/>
  <c r="AS577" i="3"/>
  <c r="AR577" i="3"/>
  <c r="AQ577" i="3"/>
  <c r="AP577" i="3"/>
  <c r="AO577" i="3"/>
  <c r="AN577" i="3"/>
  <c r="AM577" i="3"/>
  <c r="AB577" i="3"/>
  <c r="R577" i="3"/>
  <c r="P577" i="3"/>
  <c r="O577" i="3"/>
  <c r="N577" i="3"/>
  <c r="M577" i="3"/>
  <c r="BF576" i="3"/>
  <c r="BE576" i="3"/>
  <c r="AW576" i="3" s="1"/>
  <c r="AV576" i="3"/>
  <c r="AU576" i="3"/>
  <c r="AT576" i="3"/>
  <c r="AS576" i="3"/>
  <c r="AR576" i="3"/>
  <c r="AQ576" i="3"/>
  <c r="AP576" i="3"/>
  <c r="AO576" i="3"/>
  <c r="AN576" i="3"/>
  <c r="AM576" i="3"/>
  <c r="AB576" i="3"/>
  <c r="R576" i="3"/>
  <c r="P576" i="3"/>
  <c r="O576" i="3"/>
  <c r="N576" i="3"/>
  <c r="M576" i="3"/>
  <c r="BE575" i="3"/>
  <c r="BF575" i="3" s="1"/>
  <c r="BG575" i="3" s="1"/>
  <c r="AY575" i="3" s="1"/>
  <c r="BD575" i="3"/>
  <c r="AW575" i="3"/>
  <c r="AV575" i="3"/>
  <c r="AU575" i="3"/>
  <c r="AT575" i="3"/>
  <c r="AS575" i="3"/>
  <c r="AR575" i="3"/>
  <c r="AQ575" i="3"/>
  <c r="AP575" i="3"/>
  <c r="AO575" i="3"/>
  <c r="AN575" i="3"/>
  <c r="AM575" i="3"/>
  <c r="AB575" i="3"/>
  <c r="R575" i="3"/>
  <c r="P575" i="3"/>
  <c r="O575" i="3"/>
  <c r="N575" i="3"/>
  <c r="M575" i="3"/>
  <c r="BF574" i="3"/>
  <c r="BE574" i="3"/>
  <c r="AW574" i="3" s="1"/>
  <c r="AV574" i="3"/>
  <c r="AU574" i="3"/>
  <c r="AT574" i="3"/>
  <c r="AS574" i="3"/>
  <c r="AR574" i="3"/>
  <c r="AQ574" i="3"/>
  <c r="AP574" i="3"/>
  <c r="AO574" i="3"/>
  <c r="AN574" i="3"/>
  <c r="AM574" i="3"/>
  <c r="AB574" i="3"/>
  <c r="R574" i="3"/>
  <c r="P574" i="3"/>
  <c r="O574" i="3"/>
  <c r="N574" i="3"/>
  <c r="M574" i="3"/>
  <c r="BG573" i="3"/>
  <c r="BF573" i="3"/>
  <c r="BE573" i="3"/>
  <c r="AX573" i="3"/>
  <c r="AW573" i="3"/>
  <c r="AV573" i="3"/>
  <c r="AU573" i="3"/>
  <c r="AT573" i="3"/>
  <c r="AS573" i="3"/>
  <c r="AR573" i="3"/>
  <c r="AQ573" i="3"/>
  <c r="AP573" i="3"/>
  <c r="AO573" i="3"/>
  <c r="AN573" i="3"/>
  <c r="AM573" i="3"/>
  <c r="AB573" i="3"/>
  <c r="R573" i="3"/>
  <c r="P573" i="3"/>
  <c r="O573" i="3"/>
  <c r="N573" i="3"/>
  <c r="M573" i="3"/>
  <c r="BE572" i="3"/>
  <c r="BF572" i="3" s="1"/>
  <c r="AX572" i="3" s="1"/>
  <c r="AW572" i="3"/>
  <c r="AV572" i="3"/>
  <c r="AU572" i="3"/>
  <c r="AT572" i="3"/>
  <c r="AS572" i="3"/>
  <c r="AR572" i="3"/>
  <c r="AQ572" i="3"/>
  <c r="AP572" i="3"/>
  <c r="AO572" i="3"/>
  <c r="AN572" i="3"/>
  <c r="AM572" i="3"/>
  <c r="AB572" i="3"/>
  <c r="R572" i="3"/>
  <c r="P572" i="3"/>
  <c r="O572" i="3"/>
  <c r="N572" i="3"/>
  <c r="M572" i="3"/>
  <c r="BE571" i="3"/>
  <c r="BF571" i="3" s="1"/>
  <c r="AW571" i="3"/>
  <c r="AV571" i="3"/>
  <c r="AU571" i="3"/>
  <c r="AT571" i="3"/>
  <c r="AS571" i="3"/>
  <c r="AR571" i="3"/>
  <c r="AQ571" i="3"/>
  <c r="AP571" i="3"/>
  <c r="AO571" i="3"/>
  <c r="AN571" i="3"/>
  <c r="AM571" i="3"/>
  <c r="AB571" i="3"/>
  <c r="R571" i="3"/>
  <c r="P571" i="3"/>
  <c r="O571" i="3"/>
  <c r="N571" i="3"/>
  <c r="M571" i="3"/>
  <c r="BE570" i="3"/>
  <c r="BF570" i="3" s="1"/>
  <c r="AX570" i="3" s="1"/>
  <c r="AW570" i="3"/>
  <c r="AV570" i="3"/>
  <c r="AU570" i="3"/>
  <c r="AT570" i="3"/>
  <c r="AS570" i="3"/>
  <c r="AR570" i="3"/>
  <c r="AQ570" i="3"/>
  <c r="AP570" i="3"/>
  <c r="AO570" i="3"/>
  <c r="AN570" i="3"/>
  <c r="AM570" i="3"/>
  <c r="AB570" i="3"/>
  <c r="R570" i="3"/>
  <c r="P570" i="3"/>
  <c r="O570" i="3"/>
  <c r="N570" i="3"/>
  <c r="M570" i="3"/>
  <c r="BE569" i="3"/>
  <c r="BF569" i="3" s="1"/>
  <c r="AW569" i="3"/>
  <c r="AV569" i="3"/>
  <c r="AU569" i="3"/>
  <c r="AT569" i="3"/>
  <c r="AS569" i="3"/>
  <c r="AR569" i="3"/>
  <c r="AQ569" i="3"/>
  <c r="AP569" i="3"/>
  <c r="AO569" i="3"/>
  <c r="AN569" i="3"/>
  <c r="AM569" i="3"/>
  <c r="AB569" i="3"/>
  <c r="R569" i="3"/>
  <c r="P569" i="3"/>
  <c r="O569" i="3"/>
  <c r="N569" i="3"/>
  <c r="M569" i="3"/>
  <c r="BF568" i="3"/>
  <c r="BE568" i="3"/>
  <c r="AW568" i="3"/>
  <c r="AV568" i="3"/>
  <c r="AU568" i="3"/>
  <c r="AT568" i="3"/>
  <c r="AS568" i="3"/>
  <c r="AR568" i="3"/>
  <c r="AQ568" i="3"/>
  <c r="AP568" i="3"/>
  <c r="AO568" i="3"/>
  <c r="AN568" i="3"/>
  <c r="AM568" i="3"/>
  <c r="AB568" i="3"/>
  <c r="R568" i="3"/>
  <c r="P568" i="3"/>
  <c r="O568" i="3"/>
  <c r="N568" i="3"/>
  <c r="M568" i="3"/>
  <c r="BN567" i="3"/>
  <c r="BF567" i="3"/>
  <c r="BG567" i="3" s="1"/>
  <c r="BH567" i="3" s="1"/>
  <c r="BI567" i="3" s="1"/>
  <c r="BE567" i="3"/>
  <c r="AZ567" i="3"/>
  <c r="AY567" i="3"/>
  <c r="AW567" i="3"/>
  <c r="AV567" i="3"/>
  <c r="AU567" i="3"/>
  <c r="AT567" i="3"/>
  <c r="AS567" i="3"/>
  <c r="AR567" i="3"/>
  <c r="AQ567" i="3"/>
  <c r="AP567" i="3"/>
  <c r="AO567" i="3"/>
  <c r="AN567" i="3"/>
  <c r="AM567" i="3"/>
  <c r="AB567" i="3"/>
  <c r="R567" i="3"/>
  <c r="P567" i="3"/>
  <c r="O567" i="3"/>
  <c r="N567" i="3"/>
  <c r="M567" i="3"/>
  <c r="BF566" i="3"/>
  <c r="BE566" i="3"/>
  <c r="AW566" i="3" s="1"/>
  <c r="AV566" i="3"/>
  <c r="AU566" i="3"/>
  <c r="AT566" i="3"/>
  <c r="AS566" i="3"/>
  <c r="AR566" i="3"/>
  <c r="AQ566" i="3"/>
  <c r="AP566" i="3"/>
  <c r="AO566" i="3"/>
  <c r="AN566" i="3"/>
  <c r="AM566" i="3"/>
  <c r="AB566" i="3"/>
  <c r="R566" i="3"/>
  <c r="P566" i="3"/>
  <c r="O566" i="3"/>
  <c r="N566" i="3"/>
  <c r="M566" i="3"/>
  <c r="BE565" i="3"/>
  <c r="BF565" i="3" s="1"/>
  <c r="AW565" i="3"/>
  <c r="AV565" i="3"/>
  <c r="AU565" i="3"/>
  <c r="AT565" i="3"/>
  <c r="AS565" i="3"/>
  <c r="AR565" i="3"/>
  <c r="AQ565" i="3"/>
  <c r="AP565" i="3"/>
  <c r="AO565" i="3"/>
  <c r="AN565" i="3"/>
  <c r="AM565" i="3"/>
  <c r="AB565" i="3"/>
  <c r="R565" i="3"/>
  <c r="P565" i="3"/>
  <c r="O565" i="3"/>
  <c r="N565" i="3"/>
  <c r="M565" i="3"/>
  <c r="BE564" i="3"/>
  <c r="AV564" i="3"/>
  <c r="AU564" i="3"/>
  <c r="AT564" i="3"/>
  <c r="AS564" i="3"/>
  <c r="AR564" i="3"/>
  <c r="AQ564" i="3"/>
  <c r="AP564" i="3"/>
  <c r="AO564" i="3"/>
  <c r="AN564" i="3"/>
  <c r="AM564" i="3"/>
  <c r="AB564" i="3"/>
  <c r="R564" i="3"/>
  <c r="P564" i="3"/>
  <c r="O564" i="3"/>
  <c r="N564" i="3"/>
  <c r="M564" i="3"/>
  <c r="BE563" i="3"/>
  <c r="AW563" i="3" s="1"/>
  <c r="AV563" i="3"/>
  <c r="AU563" i="3"/>
  <c r="AT563" i="3"/>
  <c r="AS563" i="3"/>
  <c r="AR563" i="3"/>
  <c r="AQ563" i="3"/>
  <c r="AP563" i="3"/>
  <c r="AO563" i="3"/>
  <c r="AN563" i="3"/>
  <c r="AM563" i="3"/>
  <c r="AB563" i="3"/>
  <c r="R563" i="3"/>
  <c r="P563" i="3"/>
  <c r="O563" i="3"/>
  <c r="N563" i="3"/>
  <c r="M563" i="3"/>
  <c r="BF562" i="3"/>
  <c r="BE562" i="3"/>
  <c r="AW562" i="3"/>
  <c r="AV562" i="3"/>
  <c r="AU562" i="3"/>
  <c r="AT562" i="3"/>
  <c r="AS562" i="3"/>
  <c r="AR562" i="3"/>
  <c r="AQ562" i="3"/>
  <c r="AP562" i="3"/>
  <c r="AO562" i="3"/>
  <c r="AN562" i="3"/>
  <c r="AM562" i="3"/>
  <c r="AB562" i="3"/>
  <c r="R562" i="3"/>
  <c r="P562" i="3"/>
  <c r="O562" i="3"/>
  <c r="N562" i="3"/>
  <c r="M562" i="3"/>
  <c r="BE561" i="3"/>
  <c r="AW561" i="3" s="1"/>
  <c r="AV561" i="3"/>
  <c r="AU561" i="3"/>
  <c r="AT561" i="3"/>
  <c r="AS561" i="3"/>
  <c r="AR561" i="3"/>
  <c r="AQ561" i="3"/>
  <c r="AP561" i="3"/>
  <c r="AO561" i="3"/>
  <c r="AN561" i="3"/>
  <c r="AM561" i="3"/>
  <c r="AB561" i="3"/>
  <c r="R561" i="3"/>
  <c r="P561" i="3"/>
  <c r="O561" i="3"/>
  <c r="N561" i="3"/>
  <c r="M561" i="3"/>
  <c r="BF560" i="3"/>
  <c r="BE560" i="3"/>
  <c r="AW560" i="3"/>
  <c r="AV560" i="3"/>
  <c r="AU560" i="3"/>
  <c r="AT560" i="3"/>
  <c r="AS560" i="3"/>
  <c r="AR560" i="3"/>
  <c r="AQ560" i="3"/>
  <c r="AP560" i="3"/>
  <c r="AO560" i="3"/>
  <c r="AN560" i="3"/>
  <c r="AM560" i="3"/>
  <c r="AB560" i="3"/>
  <c r="R560" i="3"/>
  <c r="P560" i="3"/>
  <c r="O560" i="3"/>
  <c r="N560" i="3"/>
  <c r="M560" i="3"/>
  <c r="BE559" i="3"/>
  <c r="AV559" i="3"/>
  <c r="AU559" i="3"/>
  <c r="AT559" i="3"/>
  <c r="AS559" i="3"/>
  <c r="AR559" i="3"/>
  <c r="AQ559" i="3"/>
  <c r="AP559" i="3"/>
  <c r="AO559" i="3"/>
  <c r="AN559" i="3"/>
  <c r="AM559" i="3"/>
  <c r="AB559" i="3"/>
  <c r="R559" i="3"/>
  <c r="P559" i="3"/>
  <c r="O559" i="3"/>
  <c r="N559" i="3"/>
  <c r="M559" i="3"/>
  <c r="BE558" i="3"/>
  <c r="AV558" i="3"/>
  <c r="AU558" i="3"/>
  <c r="AT558" i="3"/>
  <c r="AS558" i="3"/>
  <c r="AR558" i="3"/>
  <c r="AQ558" i="3"/>
  <c r="AP558" i="3"/>
  <c r="AO558" i="3"/>
  <c r="AN558" i="3"/>
  <c r="AM558" i="3"/>
  <c r="AB558" i="3"/>
  <c r="R558" i="3"/>
  <c r="P558" i="3"/>
  <c r="O558" i="3"/>
  <c r="N558" i="3"/>
  <c r="M558" i="3"/>
  <c r="BF557" i="3"/>
  <c r="AX557" i="3" s="1"/>
  <c r="BE557" i="3"/>
  <c r="AW557" i="3" s="1"/>
  <c r="AV557" i="3"/>
  <c r="AU557" i="3"/>
  <c r="AT557" i="3"/>
  <c r="AS557" i="3"/>
  <c r="AR557" i="3"/>
  <c r="AQ557" i="3"/>
  <c r="AP557" i="3"/>
  <c r="AO557" i="3"/>
  <c r="AN557" i="3"/>
  <c r="AM557" i="3"/>
  <c r="AB557" i="3"/>
  <c r="R557" i="3"/>
  <c r="P557" i="3"/>
  <c r="O557" i="3"/>
  <c r="N557" i="3"/>
  <c r="M557" i="3"/>
  <c r="BF556" i="3"/>
  <c r="BE556" i="3"/>
  <c r="AW556" i="3" s="1"/>
  <c r="AV556" i="3"/>
  <c r="AU556" i="3"/>
  <c r="AT556" i="3"/>
  <c r="AS556" i="3"/>
  <c r="AR556" i="3"/>
  <c r="AQ556" i="3"/>
  <c r="AP556" i="3"/>
  <c r="AO556" i="3"/>
  <c r="AN556" i="3"/>
  <c r="AM556" i="3"/>
  <c r="AB556" i="3"/>
  <c r="R556" i="3"/>
  <c r="P556" i="3"/>
  <c r="O556" i="3"/>
  <c r="N556" i="3"/>
  <c r="M556" i="3"/>
  <c r="BE555" i="3"/>
  <c r="AW555" i="3" s="1"/>
  <c r="AV555" i="3"/>
  <c r="AU555" i="3"/>
  <c r="AT555" i="3"/>
  <c r="AS555" i="3"/>
  <c r="AR555" i="3"/>
  <c r="AQ555" i="3"/>
  <c r="AP555" i="3"/>
  <c r="AO555" i="3"/>
  <c r="AN555" i="3"/>
  <c r="AM555" i="3"/>
  <c r="AB555" i="3"/>
  <c r="R555" i="3"/>
  <c r="P555" i="3"/>
  <c r="O555" i="3"/>
  <c r="N555" i="3"/>
  <c r="M555" i="3"/>
  <c r="BI554" i="3"/>
  <c r="BO554" i="3" s="1"/>
  <c r="BF554" i="3"/>
  <c r="BG554" i="3" s="1"/>
  <c r="BH554" i="3" s="1"/>
  <c r="BN554" i="3" s="1"/>
  <c r="BE554" i="3"/>
  <c r="AW554" i="3" s="1"/>
  <c r="BD554" i="3"/>
  <c r="BA554" i="3"/>
  <c r="AZ554" i="3"/>
  <c r="AY554" i="3"/>
  <c r="AX554" i="3"/>
  <c r="AV554" i="3"/>
  <c r="AU554" i="3"/>
  <c r="AT554" i="3"/>
  <c r="AS554" i="3"/>
  <c r="AR554" i="3"/>
  <c r="AQ554" i="3"/>
  <c r="AP554" i="3"/>
  <c r="AO554" i="3"/>
  <c r="AN554" i="3"/>
  <c r="AM554" i="3"/>
  <c r="AB554" i="3"/>
  <c r="R554" i="3"/>
  <c r="P554" i="3"/>
  <c r="O554" i="3"/>
  <c r="N554" i="3"/>
  <c r="M554" i="3"/>
  <c r="BH553" i="3"/>
  <c r="BG553" i="3"/>
  <c r="BF553" i="3"/>
  <c r="BE553" i="3"/>
  <c r="AX553" i="3"/>
  <c r="AW553" i="3"/>
  <c r="AV553" i="3"/>
  <c r="AU553" i="3"/>
  <c r="AT553" i="3"/>
  <c r="AS553" i="3"/>
  <c r="AR553" i="3"/>
  <c r="AQ553" i="3"/>
  <c r="AP553" i="3"/>
  <c r="AO553" i="3"/>
  <c r="AN553" i="3"/>
  <c r="AM553" i="3"/>
  <c r="AB553" i="3"/>
  <c r="R553" i="3"/>
  <c r="P553" i="3"/>
  <c r="O553" i="3"/>
  <c r="N553" i="3"/>
  <c r="M553" i="3"/>
  <c r="BG552" i="3"/>
  <c r="BH552" i="3" s="1"/>
  <c r="BE552" i="3"/>
  <c r="BF552" i="3" s="1"/>
  <c r="AX552" i="3" s="1"/>
  <c r="AY552" i="3"/>
  <c r="AW552" i="3"/>
  <c r="AV552" i="3"/>
  <c r="AU552" i="3"/>
  <c r="AT552" i="3"/>
  <c r="AS552" i="3"/>
  <c r="AR552" i="3"/>
  <c r="AQ552" i="3"/>
  <c r="AP552" i="3"/>
  <c r="AO552" i="3"/>
  <c r="AN552" i="3"/>
  <c r="AM552" i="3"/>
  <c r="AB552" i="3"/>
  <c r="R552" i="3"/>
  <c r="P552" i="3"/>
  <c r="O552" i="3"/>
  <c r="N552" i="3"/>
  <c r="M552" i="3"/>
  <c r="BE551" i="3"/>
  <c r="AV551" i="3"/>
  <c r="AU551" i="3"/>
  <c r="AT551" i="3"/>
  <c r="AS551" i="3"/>
  <c r="AR551" i="3"/>
  <c r="AQ551" i="3"/>
  <c r="AP551" i="3"/>
  <c r="AO551" i="3"/>
  <c r="AN551" i="3"/>
  <c r="AM551" i="3"/>
  <c r="AB551" i="3"/>
  <c r="R551" i="3"/>
  <c r="P551" i="3"/>
  <c r="O551" i="3"/>
  <c r="N551" i="3"/>
  <c r="M551" i="3"/>
  <c r="BF550" i="3"/>
  <c r="AX550" i="3" s="1"/>
  <c r="BE550" i="3"/>
  <c r="AW550" i="3"/>
  <c r="AV550" i="3"/>
  <c r="AU550" i="3"/>
  <c r="AT550" i="3"/>
  <c r="AS550" i="3"/>
  <c r="AR550" i="3"/>
  <c r="AQ550" i="3"/>
  <c r="AP550" i="3"/>
  <c r="AO550" i="3"/>
  <c r="AN550" i="3"/>
  <c r="AM550" i="3"/>
  <c r="AB550" i="3"/>
  <c r="R550" i="3"/>
  <c r="P550" i="3"/>
  <c r="O550" i="3"/>
  <c r="N550" i="3"/>
  <c r="M550" i="3"/>
  <c r="BG549" i="3"/>
  <c r="BF549" i="3"/>
  <c r="AX549" i="3" s="1"/>
  <c r="BE549" i="3"/>
  <c r="AW549" i="3" s="1"/>
  <c r="BD549" i="3"/>
  <c r="AV549" i="3"/>
  <c r="AU549" i="3"/>
  <c r="AT549" i="3"/>
  <c r="AS549" i="3"/>
  <c r="AR549" i="3"/>
  <c r="AQ549" i="3"/>
  <c r="AP549" i="3"/>
  <c r="AO549" i="3"/>
  <c r="AN549" i="3"/>
  <c r="AM549" i="3"/>
  <c r="AB549" i="3"/>
  <c r="R549" i="3"/>
  <c r="P549" i="3"/>
  <c r="O549" i="3"/>
  <c r="N549" i="3"/>
  <c r="M549" i="3"/>
  <c r="BF548" i="3"/>
  <c r="BE548" i="3"/>
  <c r="AW548" i="3"/>
  <c r="AV548" i="3"/>
  <c r="AU548" i="3"/>
  <c r="AT548" i="3"/>
  <c r="AS548" i="3"/>
  <c r="AR548" i="3"/>
  <c r="AQ548" i="3"/>
  <c r="AP548" i="3"/>
  <c r="AO548" i="3"/>
  <c r="AN548" i="3"/>
  <c r="AM548" i="3"/>
  <c r="AB548" i="3"/>
  <c r="R548" i="3"/>
  <c r="P548" i="3"/>
  <c r="O548" i="3"/>
  <c r="N548" i="3"/>
  <c r="M548" i="3"/>
  <c r="BE547" i="3"/>
  <c r="AW547" i="3" s="1"/>
  <c r="AV547" i="3"/>
  <c r="AU547" i="3"/>
  <c r="AT547" i="3"/>
  <c r="AS547" i="3"/>
  <c r="AR547" i="3"/>
  <c r="AQ547" i="3"/>
  <c r="AP547" i="3"/>
  <c r="AO547" i="3"/>
  <c r="AN547" i="3"/>
  <c r="AM547" i="3"/>
  <c r="AB547" i="3"/>
  <c r="R547" i="3"/>
  <c r="P547" i="3"/>
  <c r="O547" i="3"/>
  <c r="N547" i="3"/>
  <c r="M547" i="3"/>
  <c r="BO546" i="3"/>
  <c r="BI546" i="3"/>
  <c r="BJ546" i="3" s="1"/>
  <c r="BF546" i="3"/>
  <c r="BG546" i="3" s="1"/>
  <c r="BH546" i="3" s="1"/>
  <c r="BN546" i="3" s="1"/>
  <c r="BE546" i="3"/>
  <c r="BD546" i="3"/>
  <c r="AZ546" i="3"/>
  <c r="AX546" i="3"/>
  <c r="AW546" i="3"/>
  <c r="AV546" i="3"/>
  <c r="AU546" i="3"/>
  <c r="AT546" i="3"/>
  <c r="AS546" i="3"/>
  <c r="AR546" i="3"/>
  <c r="AQ546" i="3"/>
  <c r="AP546" i="3"/>
  <c r="AO546" i="3"/>
  <c r="AN546" i="3"/>
  <c r="AM546" i="3"/>
  <c r="AB546" i="3"/>
  <c r="R546" i="3"/>
  <c r="P546" i="3"/>
  <c r="O546" i="3"/>
  <c r="N546" i="3"/>
  <c r="M546" i="3"/>
  <c r="BG545" i="3"/>
  <c r="BF545" i="3"/>
  <c r="AX545" i="3" s="1"/>
  <c r="BE545" i="3"/>
  <c r="AW545" i="3" s="1"/>
  <c r="AV545" i="3"/>
  <c r="AU545" i="3"/>
  <c r="AT545" i="3"/>
  <c r="AS545" i="3"/>
  <c r="AR545" i="3"/>
  <c r="AQ545" i="3"/>
  <c r="AP545" i="3"/>
  <c r="AO545" i="3"/>
  <c r="AN545" i="3"/>
  <c r="AM545" i="3"/>
  <c r="AB545" i="3"/>
  <c r="R545" i="3"/>
  <c r="P545" i="3"/>
  <c r="O545" i="3"/>
  <c r="N545" i="3"/>
  <c r="M545" i="3"/>
  <c r="BG544" i="3"/>
  <c r="BD544" i="3" s="1"/>
  <c r="BF544" i="3"/>
  <c r="AX544" i="3" s="1"/>
  <c r="BE544" i="3"/>
  <c r="AW544" i="3"/>
  <c r="AV544" i="3"/>
  <c r="AU544" i="3"/>
  <c r="AT544" i="3"/>
  <c r="AS544" i="3"/>
  <c r="AR544" i="3"/>
  <c r="AQ544" i="3"/>
  <c r="AP544" i="3"/>
  <c r="AO544" i="3"/>
  <c r="AN544" i="3"/>
  <c r="AM544" i="3"/>
  <c r="AB544" i="3"/>
  <c r="R544" i="3"/>
  <c r="P544" i="3"/>
  <c r="O544" i="3"/>
  <c r="N544" i="3"/>
  <c r="M544" i="3"/>
  <c r="BF543" i="3"/>
  <c r="BE543" i="3"/>
  <c r="AW543" i="3"/>
  <c r="AV543" i="3"/>
  <c r="AU543" i="3"/>
  <c r="AT543" i="3"/>
  <c r="AS543" i="3"/>
  <c r="AR543" i="3"/>
  <c r="AQ543" i="3"/>
  <c r="AP543" i="3"/>
  <c r="AO543" i="3"/>
  <c r="AN543" i="3"/>
  <c r="AM543" i="3"/>
  <c r="AB543" i="3"/>
  <c r="R543" i="3"/>
  <c r="P543" i="3"/>
  <c r="O543" i="3"/>
  <c r="N543" i="3"/>
  <c r="M543" i="3"/>
  <c r="BF542" i="3"/>
  <c r="AX542" i="3" s="1"/>
  <c r="BE542" i="3"/>
  <c r="AW542" i="3"/>
  <c r="AV542" i="3"/>
  <c r="AU542" i="3"/>
  <c r="AT542" i="3"/>
  <c r="AS542" i="3"/>
  <c r="AR542" i="3"/>
  <c r="AQ542" i="3"/>
  <c r="AP542" i="3"/>
  <c r="AO542" i="3"/>
  <c r="AN542" i="3"/>
  <c r="AM542" i="3"/>
  <c r="AB542" i="3"/>
  <c r="R542" i="3"/>
  <c r="P542" i="3"/>
  <c r="O542" i="3"/>
  <c r="N542" i="3"/>
  <c r="M542" i="3"/>
  <c r="BF541" i="3"/>
  <c r="BE541" i="3"/>
  <c r="AW541" i="3" s="1"/>
  <c r="AV541" i="3"/>
  <c r="AU541" i="3"/>
  <c r="AT541" i="3"/>
  <c r="AS541" i="3"/>
  <c r="AR541" i="3"/>
  <c r="AQ541" i="3"/>
  <c r="AP541" i="3"/>
  <c r="AO541" i="3"/>
  <c r="AN541" i="3"/>
  <c r="AM541" i="3"/>
  <c r="AB541" i="3"/>
  <c r="R541" i="3"/>
  <c r="P541" i="3"/>
  <c r="O541" i="3"/>
  <c r="N541" i="3"/>
  <c r="M541" i="3"/>
  <c r="BG540" i="3"/>
  <c r="BE540" i="3"/>
  <c r="BF540" i="3" s="1"/>
  <c r="AX540" i="3" s="1"/>
  <c r="AW540" i="3"/>
  <c r="AV540" i="3"/>
  <c r="AU540" i="3"/>
  <c r="AT540" i="3"/>
  <c r="AS540" i="3"/>
  <c r="AR540" i="3"/>
  <c r="AQ540" i="3"/>
  <c r="AP540" i="3"/>
  <c r="AO540" i="3"/>
  <c r="AN540" i="3"/>
  <c r="AM540" i="3"/>
  <c r="AB540" i="3"/>
  <c r="R540" i="3"/>
  <c r="P540" i="3"/>
  <c r="O540" i="3"/>
  <c r="N540" i="3"/>
  <c r="M540" i="3"/>
  <c r="BF539" i="3"/>
  <c r="BE539" i="3"/>
  <c r="AW539" i="3" s="1"/>
  <c r="AV539" i="3"/>
  <c r="AU539" i="3"/>
  <c r="AT539" i="3"/>
  <c r="AS539" i="3"/>
  <c r="AR539" i="3"/>
  <c r="AQ539" i="3"/>
  <c r="AP539" i="3"/>
  <c r="AO539" i="3"/>
  <c r="AN539" i="3"/>
  <c r="AM539" i="3"/>
  <c r="AB539" i="3"/>
  <c r="R539" i="3"/>
  <c r="P539" i="3"/>
  <c r="O539" i="3"/>
  <c r="N539" i="3"/>
  <c r="M539" i="3"/>
  <c r="BE538" i="3"/>
  <c r="AV538" i="3"/>
  <c r="AU538" i="3"/>
  <c r="AT538" i="3"/>
  <c r="AS538" i="3"/>
  <c r="AR538" i="3"/>
  <c r="AQ538" i="3"/>
  <c r="AP538" i="3"/>
  <c r="AO538" i="3"/>
  <c r="AN538" i="3"/>
  <c r="AM538" i="3"/>
  <c r="AB538" i="3"/>
  <c r="R538" i="3"/>
  <c r="P538" i="3"/>
  <c r="O538" i="3"/>
  <c r="N538" i="3"/>
  <c r="M538" i="3"/>
  <c r="BE537" i="3"/>
  <c r="AV537" i="3"/>
  <c r="AU537" i="3"/>
  <c r="AT537" i="3"/>
  <c r="AS537" i="3"/>
  <c r="AR537" i="3"/>
  <c r="AQ537" i="3"/>
  <c r="AP537" i="3"/>
  <c r="AO537" i="3"/>
  <c r="AN537" i="3"/>
  <c r="AM537" i="3"/>
  <c r="AB537" i="3"/>
  <c r="R537" i="3"/>
  <c r="P537" i="3"/>
  <c r="O537" i="3"/>
  <c r="N537" i="3"/>
  <c r="M537" i="3"/>
  <c r="BE536" i="3"/>
  <c r="AV536" i="3"/>
  <c r="AU536" i="3"/>
  <c r="AT536" i="3"/>
  <c r="AS536" i="3"/>
  <c r="AR536" i="3"/>
  <c r="AQ536" i="3"/>
  <c r="AP536" i="3"/>
  <c r="AO536" i="3"/>
  <c r="AN536" i="3"/>
  <c r="AM536" i="3"/>
  <c r="AB536" i="3"/>
  <c r="R536" i="3"/>
  <c r="P536" i="3"/>
  <c r="O536" i="3"/>
  <c r="N536" i="3"/>
  <c r="M536" i="3"/>
  <c r="BF535" i="3"/>
  <c r="BE535" i="3"/>
  <c r="AW535" i="3" s="1"/>
  <c r="AV535" i="3"/>
  <c r="AU535" i="3"/>
  <c r="AT535" i="3"/>
  <c r="AS535" i="3"/>
  <c r="AR535" i="3"/>
  <c r="AQ535" i="3"/>
  <c r="AP535" i="3"/>
  <c r="AO535" i="3"/>
  <c r="AN535" i="3"/>
  <c r="AM535" i="3"/>
  <c r="AB535" i="3"/>
  <c r="R535" i="3"/>
  <c r="P535" i="3"/>
  <c r="O535" i="3"/>
  <c r="N535" i="3"/>
  <c r="M535" i="3"/>
  <c r="BH534" i="3"/>
  <c r="BG534" i="3"/>
  <c r="BF534" i="3"/>
  <c r="BE534" i="3"/>
  <c r="BD534" i="3"/>
  <c r="AZ534" i="3"/>
  <c r="AY534" i="3"/>
  <c r="AX534" i="3"/>
  <c r="AW534" i="3"/>
  <c r="AV534" i="3"/>
  <c r="AU534" i="3"/>
  <c r="AT534" i="3"/>
  <c r="AS534" i="3"/>
  <c r="AR534" i="3"/>
  <c r="AQ534" i="3"/>
  <c r="AP534" i="3"/>
  <c r="AO534" i="3"/>
  <c r="AN534" i="3"/>
  <c r="AM534" i="3"/>
  <c r="AB534" i="3"/>
  <c r="R534" i="3"/>
  <c r="P534" i="3"/>
  <c r="O534" i="3"/>
  <c r="N534" i="3"/>
  <c r="M534" i="3"/>
  <c r="BG533" i="3"/>
  <c r="BF533" i="3"/>
  <c r="AX533" i="3" s="1"/>
  <c r="BE533" i="3"/>
  <c r="AW533" i="3" s="1"/>
  <c r="AV533" i="3"/>
  <c r="AU533" i="3"/>
  <c r="AT533" i="3"/>
  <c r="AS533" i="3"/>
  <c r="AR533" i="3"/>
  <c r="AQ533" i="3"/>
  <c r="AP533" i="3"/>
  <c r="AO533" i="3"/>
  <c r="AN533" i="3"/>
  <c r="AM533" i="3"/>
  <c r="AB533" i="3"/>
  <c r="R533" i="3"/>
  <c r="P533" i="3"/>
  <c r="O533" i="3"/>
  <c r="N533" i="3"/>
  <c r="M533" i="3"/>
  <c r="BF532" i="3"/>
  <c r="BG532" i="3" s="1"/>
  <c r="AY532" i="3" s="1"/>
  <c r="BE532" i="3"/>
  <c r="AW532" i="3" s="1"/>
  <c r="AV532" i="3"/>
  <c r="AU532" i="3"/>
  <c r="AT532" i="3"/>
  <c r="AS532" i="3"/>
  <c r="AR532" i="3"/>
  <c r="AQ532" i="3"/>
  <c r="AP532" i="3"/>
  <c r="AO532" i="3"/>
  <c r="AN532" i="3"/>
  <c r="AM532" i="3"/>
  <c r="AB532" i="3"/>
  <c r="R532" i="3"/>
  <c r="P532" i="3"/>
  <c r="O532" i="3"/>
  <c r="N532" i="3"/>
  <c r="M532" i="3"/>
  <c r="BE531" i="3"/>
  <c r="AW531" i="3" s="1"/>
  <c r="AV531" i="3"/>
  <c r="AU531" i="3"/>
  <c r="AT531" i="3"/>
  <c r="AS531" i="3"/>
  <c r="AR531" i="3"/>
  <c r="AQ531" i="3"/>
  <c r="AP531" i="3"/>
  <c r="AO531" i="3"/>
  <c r="AN531" i="3"/>
  <c r="AM531" i="3"/>
  <c r="AB531" i="3"/>
  <c r="R531" i="3"/>
  <c r="P531" i="3"/>
  <c r="O531" i="3"/>
  <c r="N531" i="3"/>
  <c r="M531" i="3"/>
  <c r="BE530" i="3"/>
  <c r="AV530" i="3"/>
  <c r="AU530" i="3"/>
  <c r="AT530" i="3"/>
  <c r="AS530" i="3"/>
  <c r="AR530" i="3"/>
  <c r="AQ530" i="3"/>
  <c r="AP530" i="3"/>
  <c r="AO530" i="3"/>
  <c r="AN530" i="3"/>
  <c r="AM530" i="3"/>
  <c r="AB530" i="3"/>
  <c r="R530" i="3"/>
  <c r="P530" i="3"/>
  <c r="O530" i="3"/>
  <c r="N530" i="3"/>
  <c r="M530" i="3"/>
  <c r="BF529" i="3"/>
  <c r="AX529" i="3" s="1"/>
  <c r="BE529" i="3"/>
  <c r="AW529" i="3"/>
  <c r="AV529" i="3"/>
  <c r="AU529" i="3"/>
  <c r="AT529" i="3"/>
  <c r="AS529" i="3"/>
  <c r="AR529" i="3"/>
  <c r="AQ529" i="3"/>
  <c r="AP529" i="3"/>
  <c r="AO529" i="3"/>
  <c r="AN529" i="3"/>
  <c r="AM529" i="3"/>
  <c r="AB529" i="3"/>
  <c r="R529" i="3"/>
  <c r="P529" i="3"/>
  <c r="O529" i="3"/>
  <c r="N529" i="3"/>
  <c r="M529" i="3"/>
  <c r="BG528" i="3"/>
  <c r="AY528" i="3" s="1"/>
  <c r="BE528" i="3"/>
  <c r="BF528" i="3" s="1"/>
  <c r="AX528" i="3"/>
  <c r="AW528" i="3"/>
  <c r="AV528" i="3"/>
  <c r="AU528" i="3"/>
  <c r="AT528" i="3"/>
  <c r="AS528" i="3"/>
  <c r="AR528" i="3"/>
  <c r="AQ528" i="3"/>
  <c r="AP528" i="3"/>
  <c r="AO528" i="3"/>
  <c r="AN528" i="3"/>
  <c r="AM528" i="3"/>
  <c r="AB528" i="3"/>
  <c r="R528" i="3"/>
  <c r="P528" i="3"/>
  <c r="O528" i="3"/>
  <c r="N528" i="3"/>
  <c r="M528" i="3"/>
  <c r="BH527" i="3"/>
  <c r="BG527" i="3"/>
  <c r="BF527" i="3"/>
  <c r="BE527" i="3"/>
  <c r="BD527" i="3"/>
  <c r="AY527" i="3"/>
  <c r="AX527" i="3"/>
  <c r="AW527" i="3"/>
  <c r="AV527" i="3"/>
  <c r="AU527" i="3"/>
  <c r="AT527" i="3"/>
  <c r="AS527" i="3"/>
  <c r="AR527" i="3"/>
  <c r="AQ527" i="3"/>
  <c r="AP527" i="3"/>
  <c r="AO527" i="3"/>
  <c r="AN527" i="3"/>
  <c r="AM527" i="3"/>
  <c r="AB527" i="3"/>
  <c r="R527" i="3"/>
  <c r="P527" i="3"/>
  <c r="O527" i="3"/>
  <c r="N527" i="3"/>
  <c r="M527" i="3"/>
  <c r="BG526" i="3"/>
  <c r="AY526" i="3" s="1"/>
  <c r="BF526" i="3"/>
  <c r="AX526" i="3" s="1"/>
  <c r="BE526" i="3"/>
  <c r="AW526" i="3" s="1"/>
  <c r="AV526" i="3"/>
  <c r="AU526" i="3"/>
  <c r="AT526" i="3"/>
  <c r="AS526" i="3"/>
  <c r="AR526" i="3"/>
  <c r="AQ526" i="3"/>
  <c r="AP526" i="3"/>
  <c r="AO526" i="3"/>
  <c r="AN526" i="3"/>
  <c r="AM526" i="3"/>
  <c r="AB526" i="3"/>
  <c r="R526" i="3"/>
  <c r="P526" i="3"/>
  <c r="O526" i="3"/>
  <c r="N526" i="3"/>
  <c r="M526" i="3"/>
  <c r="BG525" i="3"/>
  <c r="BE525" i="3"/>
  <c r="BF525" i="3" s="1"/>
  <c r="AX525" i="3"/>
  <c r="AV525" i="3"/>
  <c r="AU525" i="3"/>
  <c r="AT525" i="3"/>
  <c r="AS525" i="3"/>
  <c r="AR525" i="3"/>
  <c r="AQ525" i="3"/>
  <c r="AP525" i="3"/>
  <c r="AO525" i="3"/>
  <c r="AN525" i="3"/>
  <c r="AM525" i="3"/>
  <c r="AB525" i="3"/>
  <c r="R525" i="3"/>
  <c r="P525" i="3"/>
  <c r="O525" i="3"/>
  <c r="N525" i="3"/>
  <c r="M525" i="3"/>
  <c r="BE524" i="3"/>
  <c r="BF524" i="3" s="1"/>
  <c r="AV524" i="3"/>
  <c r="AU524" i="3"/>
  <c r="AT524" i="3"/>
  <c r="AS524" i="3"/>
  <c r="AR524" i="3"/>
  <c r="AQ524" i="3"/>
  <c r="AP524" i="3"/>
  <c r="AO524" i="3"/>
  <c r="AN524" i="3"/>
  <c r="AM524" i="3"/>
  <c r="AB524" i="3"/>
  <c r="R524" i="3"/>
  <c r="P524" i="3"/>
  <c r="O524" i="3"/>
  <c r="N524" i="3"/>
  <c r="M524" i="3"/>
  <c r="BE523" i="3"/>
  <c r="AW523" i="3" s="1"/>
  <c r="AV523" i="3"/>
  <c r="AU523" i="3"/>
  <c r="AT523" i="3"/>
  <c r="AS523" i="3"/>
  <c r="AR523" i="3"/>
  <c r="AQ523" i="3"/>
  <c r="AP523" i="3"/>
  <c r="AO523" i="3"/>
  <c r="AN523" i="3"/>
  <c r="AM523" i="3"/>
  <c r="AB523" i="3"/>
  <c r="R523" i="3"/>
  <c r="P523" i="3"/>
  <c r="O523" i="3"/>
  <c r="N523" i="3"/>
  <c r="M523" i="3"/>
  <c r="BE522" i="3"/>
  <c r="AW522" i="3" s="1"/>
  <c r="AV522" i="3"/>
  <c r="AU522" i="3"/>
  <c r="AT522" i="3"/>
  <c r="AS522" i="3"/>
  <c r="AR522" i="3"/>
  <c r="AQ522" i="3"/>
  <c r="AP522" i="3"/>
  <c r="AO522" i="3"/>
  <c r="AN522" i="3"/>
  <c r="AM522" i="3"/>
  <c r="AB522" i="3"/>
  <c r="R522" i="3"/>
  <c r="P522" i="3"/>
  <c r="O522" i="3"/>
  <c r="N522" i="3"/>
  <c r="M522" i="3"/>
  <c r="BE521" i="3"/>
  <c r="BF521" i="3" s="1"/>
  <c r="AW521" i="3"/>
  <c r="AV521" i="3"/>
  <c r="AU521" i="3"/>
  <c r="AT521" i="3"/>
  <c r="AS521" i="3"/>
  <c r="AR521" i="3"/>
  <c r="AQ521" i="3"/>
  <c r="AP521" i="3"/>
  <c r="AO521" i="3"/>
  <c r="AN521" i="3"/>
  <c r="AM521" i="3"/>
  <c r="AB521" i="3"/>
  <c r="R521" i="3"/>
  <c r="P521" i="3"/>
  <c r="O521" i="3"/>
  <c r="N521" i="3"/>
  <c r="M521" i="3"/>
  <c r="BE520" i="3"/>
  <c r="AV520" i="3"/>
  <c r="AU520" i="3"/>
  <c r="AT520" i="3"/>
  <c r="AS520" i="3"/>
  <c r="AR520" i="3"/>
  <c r="AQ520" i="3"/>
  <c r="AP520" i="3"/>
  <c r="AO520" i="3"/>
  <c r="AN520" i="3"/>
  <c r="AM520" i="3"/>
  <c r="AB520" i="3"/>
  <c r="R520" i="3"/>
  <c r="P520" i="3"/>
  <c r="O520" i="3"/>
  <c r="N520" i="3"/>
  <c r="M520" i="3"/>
  <c r="BG519" i="3"/>
  <c r="AY519" i="3" s="1"/>
  <c r="BE519" i="3"/>
  <c r="BF519" i="3" s="1"/>
  <c r="BD519" i="3"/>
  <c r="AX519" i="3"/>
  <c r="AW519" i="3"/>
  <c r="AV519" i="3"/>
  <c r="AU519" i="3"/>
  <c r="AT519" i="3"/>
  <c r="AS519" i="3"/>
  <c r="AR519" i="3"/>
  <c r="AQ519" i="3"/>
  <c r="AP519" i="3"/>
  <c r="AO519" i="3"/>
  <c r="AN519" i="3"/>
  <c r="AM519" i="3"/>
  <c r="AB519" i="3"/>
  <c r="R519" i="3"/>
  <c r="P519" i="3"/>
  <c r="O519" i="3"/>
  <c r="N519" i="3"/>
  <c r="M519" i="3"/>
  <c r="BH518" i="3"/>
  <c r="BG518" i="3"/>
  <c r="BF518" i="3"/>
  <c r="AX518" i="3" s="1"/>
  <c r="BE518" i="3"/>
  <c r="AW518" i="3" s="1"/>
  <c r="AV518" i="3"/>
  <c r="AU518" i="3"/>
  <c r="AT518" i="3"/>
  <c r="AS518" i="3"/>
  <c r="AR518" i="3"/>
  <c r="AQ518" i="3"/>
  <c r="AP518" i="3"/>
  <c r="AO518" i="3"/>
  <c r="AN518" i="3"/>
  <c r="AM518" i="3"/>
  <c r="AB518" i="3"/>
  <c r="R518" i="3"/>
  <c r="P518" i="3"/>
  <c r="O518" i="3"/>
  <c r="N518" i="3"/>
  <c r="M518" i="3"/>
  <c r="BF517" i="3"/>
  <c r="BG517" i="3" s="1"/>
  <c r="BE517" i="3"/>
  <c r="AX517" i="3"/>
  <c r="AW517" i="3"/>
  <c r="AV517" i="3"/>
  <c r="AU517" i="3"/>
  <c r="AT517" i="3"/>
  <c r="AS517" i="3"/>
  <c r="AR517" i="3"/>
  <c r="AQ517" i="3"/>
  <c r="AP517" i="3"/>
  <c r="AO517" i="3"/>
  <c r="AN517" i="3"/>
  <c r="AM517" i="3"/>
  <c r="AB517" i="3"/>
  <c r="R517" i="3"/>
  <c r="P517" i="3"/>
  <c r="O517" i="3"/>
  <c r="N517" i="3"/>
  <c r="M517" i="3"/>
  <c r="BE516" i="3"/>
  <c r="AV516" i="3"/>
  <c r="AU516" i="3"/>
  <c r="AT516" i="3"/>
  <c r="AS516" i="3"/>
  <c r="AR516" i="3"/>
  <c r="AQ516" i="3"/>
  <c r="AP516" i="3"/>
  <c r="AO516" i="3"/>
  <c r="AN516" i="3"/>
  <c r="AM516" i="3"/>
  <c r="AB516" i="3"/>
  <c r="R516" i="3"/>
  <c r="P516" i="3"/>
  <c r="O516" i="3"/>
  <c r="N516" i="3"/>
  <c r="M516" i="3"/>
  <c r="BF515" i="3"/>
  <c r="BG515" i="3" s="1"/>
  <c r="BE515" i="3"/>
  <c r="AW515" i="3" s="1"/>
  <c r="AV515" i="3"/>
  <c r="AU515" i="3"/>
  <c r="AT515" i="3"/>
  <c r="AS515" i="3"/>
  <c r="AR515" i="3"/>
  <c r="AQ515" i="3"/>
  <c r="AP515" i="3"/>
  <c r="AO515" i="3"/>
  <c r="AN515" i="3"/>
  <c r="AM515" i="3"/>
  <c r="AB515" i="3"/>
  <c r="R515" i="3"/>
  <c r="P515" i="3"/>
  <c r="O515" i="3"/>
  <c r="N515" i="3"/>
  <c r="M515" i="3"/>
  <c r="BE514" i="3"/>
  <c r="AW514" i="3" s="1"/>
  <c r="AV514" i="3"/>
  <c r="AU514" i="3"/>
  <c r="AT514" i="3"/>
  <c r="AS514" i="3"/>
  <c r="AR514" i="3"/>
  <c r="AQ514" i="3"/>
  <c r="AP514" i="3"/>
  <c r="AO514" i="3"/>
  <c r="AN514" i="3"/>
  <c r="AM514" i="3"/>
  <c r="AB514" i="3"/>
  <c r="R514" i="3"/>
  <c r="P514" i="3"/>
  <c r="O514" i="3"/>
  <c r="N514" i="3"/>
  <c r="M514" i="3"/>
  <c r="BN513" i="3"/>
  <c r="BG513" i="3"/>
  <c r="BH513" i="3" s="1"/>
  <c r="BF513" i="3"/>
  <c r="BE513" i="3"/>
  <c r="BD513" i="3"/>
  <c r="AY513" i="3"/>
  <c r="AX513" i="3"/>
  <c r="AW513" i="3"/>
  <c r="AV513" i="3"/>
  <c r="AU513" i="3"/>
  <c r="AT513" i="3"/>
  <c r="AS513" i="3"/>
  <c r="AR513" i="3"/>
  <c r="AQ513" i="3"/>
  <c r="AP513" i="3"/>
  <c r="AO513" i="3"/>
  <c r="AN513" i="3"/>
  <c r="AM513" i="3"/>
  <c r="AB513" i="3"/>
  <c r="R513" i="3"/>
  <c r="P513" i="3"/>
  <c r="O513" i="3"/>
  <c r="N513" i="3"/>
  <c r="M513" i="3"/>
  <c r="BF512" i="3"/>
  <c r="BE512" i="3"/>
  <c r="AW512" i="3" s="1"/>
  <c r="AV512" i="3"/>
  <c r="AU512" i="3"/>
  <c r="AT512" i="3"/>
  <c r="AS512" i="3"/>
  <c r="AR512" i="3"/>
  <c r="AQ512" i="3"/>
  <c r="AP512" i="3"/>
  <c r="AO512" i="3"/>
  <c r="AN512" i="3"/>
  <c r="AM512" i="3"/>
  <c r="AB512" i="3"/>
  <c r="R512" i="3"/>
  <c r="P512" i="3"/>
  <c r="O512" i="3"/>
  <c r="N512" i="3"/>
  <c r="M512" i="3"/>
  <c r="BE511" i="3"/>
  <c r="AW511" i="3" s="1"/>
  <c r="AV511" i="3"/>
  <c r="AU511" i="3"/>
  <c r="AT511" i="3"/>
  <c r="AS511" i="3"/>
  <c r="AR511" i="3"/>
  <c r="AQ511" i="3"/>
  <c r="AP511" i="3"/>
  <c r="AO511" i="3"/>
  <c r="AN511" i="3"/>
  <c r="AM511" i="3"/>
  <c r="AB511" i="3"/>
  <c r="R511" i="3"/>
  <c r="P511" i="3"/>
  <c r="O511" i="3"/>
  <c r="N511" i="3"/>
  <c r="M511" i="3"/>
  <c r="BF510" i="3"/>
  <c r="BE510" i="3"/>
  <c r="AW510" i="3" s="1"/>
  <c r="AV510" i="3"/>
  <c r="AU510" i="3"/>
  <c r="AT510" i="3"/>
  <c r="AS510" i="3"/>
  <c r="AR510" i="3"/>
  <c r="AQ510" i="3"/>
  <c r="AP510" i="3"/>
  <c r="AO510" i="3"/>
  <c r="AN510" i="3"/>
  <c r="AM510" i="3"/>
  <c r="AB510" i="3"/>
  <c r="R510" i="3"/>
  <c r="P510" i="3"/>
  <c r="O510" i="3"/>
  <c r="N510" i="3"/>
  <c r="M510" i="3"/>
  <c r="BG509" i="3"/>
  <c r="BD509" i="3" s="1"/>
  <c r="BF509" i="3"/>
  <c r="BE509" i="3"/>
  <c r="AY509" i="3"/>
  <c r="AX509" i="3"/>
  <c r="AW509" i="3"/>
  <c r="AV509" i="3"/>
  <c r="AU509" i="3"/>
  <c r="AT509" i="3"/>
  <c r="AS509" i="3"/>
  <c r="AR509" i="3"/>
  <c r="AQ509" i="3"/>
  <c r="AP509" i="3"/>
  <c r="AO509" i="3"/>
  <c r="AN509" i="3"/>
  <c r="AM509" i="3"/>
  <c r="AB509" i="3"/>
  <c r="R509" i="3"/>
  <c r="P509" i="3"/>
  <c r="O509" i="3"/>
  <c r="N509" i="3"/>
  <c r="M509" i="3"/>
  <c r="BE508" i="3"/>
  <c r="AW508" i="3" s="1"/>
  <c r="AV508" i="3"/>
  <c r="AU508" i="3"/>
  <c r="AT508" i="3"/>
  <c r="AS508" i="3"/>
  <c r="AR508" i="3"/>
  <c r="AQ508" i="3"/>
  <c r="AP508" i="3"/>
  <c r="AO508" i="3"/>
  <c r="AN508" i="3"/>
  <c r="AM508" i="3"/>
  <c r="AB508" i="3"/>
  <c r="R508" i="3"/>
  <c r="P508" i="3"/>
  <c r="O508" i="3"/>
  <c r="N508" i="3"/>
  <c r="M508" i="3"/>
  <c r="BF507" i="3"/>
  <c r="BG507" i="3" s="1"/>
  <c r="BE507" i="3"/>
  <c r="AY507" i="3"/>
  <c r="AW507" i="3"/>
  <c r="AV507" i="3"/>
  <c r="AU507" i="3"/>
  <c r="AT507" i="3"/>
  <c r="AS507" i="3"/>
  <c r="AR507" i="3"/>
  <c r="AQ507" i="3"/>
  <c r="AP507" i="3"/>
  <c r="AO507" i="3"/>
  <c r="AN507" i="3"/>
  <c r="AM507" i="3"/>
  <c r="AB507" i="3"/>
  <c r="R507" i="3"/>
  <c r="P507" i="3"/>
  <c r="O507" i="3"/>
  <c r="N507" i="3"/>
  <c r="M507" i="3"/>
  <c r="BF506" i="3"/>
  <c r="BE506" i="3"/>
  <c r="AW506" i="3" s="1"/>
  <c r="AV506" i="3"/>
  <c r="AU506" i="3"/>
  <c r="AT506" i="3"/>
  <c r="AS506" i="3"/>
  <c r="AR506" i="3"/>
  <c r="AQ506" i="3"/>
  <c r="AP506" i="3"/>
  <c r="AO506" i="3"/>
  <c r="AN506" i="3"/>
  <c r="AM506" i="3"/>
  <c r="AB506" i="3"/>
  <c r="R506" i="3"/>
  <c r="P506" i="3"/>
  <c r="O506" i="3"/>
  <c r="N506" i="3"/>
  <c r="M506" i="3"/>
  <c r="BE505" i="3"/>
  <c r="BF505" i="3" s="1"/>
  <c r="BG505" i="3" s="1"/>
  <c r="BD505" i="3"/>
  <c r="AX505" i="3"/>
  <c r="AW505" i="3"/>
  <c r="AV505" i="3"/>
  <c r="AU505" i="3"/>
  <c r="AT505" i="3"/>
  <c r="AS505" i="3"/>
  <c r="AR505" i="3"/>
  <c r="AQ505" i="3"/>
  <c r="AP505" i="3"/>
  <c r="AO505" i="3"/>
  <c r="AN505" i="3"/>
  <c r="AM505" i="3"/>
  <c r="AB505" i="3"/>
  <c r="R505" i="3"/>
  <c r="P505" i="3"/>
  <c r="O505" i="3"/>
  <c r="N505" i="3"/>
  <c r="M505" i="3"/>
  <c r="BE504" i="3"/>
  <c r="BF504" i="3" s="1"/>
  <c r="AW504" i="3"/>
  <c r="AV504" i="3"/>
  <c r="AU504" i="3"/>
  <c r="AT504" i="3"/>
  <c r="AS504" i="3"/>
  <c r="AR504" i="3"/>
  <c r="AQ504" i="3"/>
  <c r="AP504" i="3"/>
  <c r="AO504" i="3"/>
  <c r="AN504" i="3"/>
  <c r="AM504" i="3"/>
  <c r="AB504" i="3"/>
  <c r="R504" i="3"/>
  <c r="P504" i="3"/>
  <c r="O504" i="3"/>
  <c r="N504" i="3"/>
  <c r="M504" i="3"/>
  <c r="BF503" i="3"/>
  <c r="BE503" i="3"/>
  <c r="AW503" i="3" s="1"/>
  <c r="AV503" i="3"/>
  <c r="AU503" i="3"/>
  <c r="AT503" i="3"/>
  <c r="AS503" i="3"/>
  <c r="AR503" i="3"/>
  <c r="AQ503" i="3"/>
  <c r="AP503" i="3"/>
  <c r="AO503" i="3"/>
  <c r="AN503" i="3"/>
  <c r="AM503" i="3"/>
  <c r="AB503" i="3"/>
  <c r="R503" i="3"/>
  <c r="P503" i="3"/>
  <c r="O503" i="3"/>
  <c r="N503" i="3"/>
  <c r="M503" i="3"/>
  <c r="BG502" i="3"/>
  <c r="BF502" i="3"/>
  <c r="BE502" i="3"/>
  <c r="AX502" i="3"/>
  <c r="AW502" i="3"/>
  <c r="AV502" i="3"/>
  <c r="AU502" i="3"/>
  <c r="AT502" i="3"/>
  <c r="AS502" i="3"/>
  <c r="AR502" i="3"/>
  <c r="AQ502" i="3"/>
  <c r="AP502" i="3"/>
  <c r="AO502" i="3"/>
  <c r="AN502" i="3"/>
  <c r="AM502" i="3"/>
  <c r="AB502" i="3"/>
  <c r="R502" i="3"/>
  <c r="P502" i="3"/>
  <c r="O502" i="3"/>
  <c r="N502" i="3"/>
  <c r="M502" i="3"/>
  <c r="BE501" i="3"/>
  <c r="BF501" i="3" s="1"/>
  <c r="AW501" i="3"/>
  <c r="AV501" i="3"/>
  <c r="AU501" i="3"/>
  <c r="AT501" i="3"/>
  <c r="AS501" i="3"/>
  <c r="AR501" i="3"/>
  <c r="AQ501" i="3"/>
  <c r="AP501" i="3"/>
  <c r="AO501" i="3"/>
  <c r="AN501" i="3"/>
  <c r="AM501" i="3"/>
  <c r="AB501" i="3"/>
  <c r="R501" i="3"/>
  <c r="P501" i="3"/>
  <c r="O501" i="3"/>
  <c r="N501" i="3"/>
  <c r="M501" i="3"/>
  <c r="BE500" i="3"/>
  <c r="AV500" i="3"/>
  <c r="AU500" i="3"/>
  <c r="AT500" i="3"/>
  <c r="AS500" i="3"/>
  <c r="AR500" i="3"/>
  <c r="AQ500" i="3"/>
  <c r="AP500" i="3"/>
  <c r="AO500" i="3"/>
  <c r="AN500" i="3"/>
  <c r="AM500" i="3"/>
  <c r="AB500" i="3"/>
  <c r="R500" i="3"/>
  <c r="P500" i="3"/>
  <c r="O500" i="3"/>
  <c r="N500" i="3"/>
  <c r="M500" i="3"/>
  <c r="BE499" i="3"/>
  <c r="BF499" i="3" s="1"/>
  <c r="AW499" i="3"/>
  <c r="AV499" i="3"/>
  <c r="AU499" i="3"/>
  <c r="AT499" i="3"/>
  <c r="AS499" i="3"/>
  <c r="AR499" i="3"/>
  <c r="AQ499" i="3"/>
  <c r="AP499" i="3"/>
  <c r="AO499" i="3"/>
  <c r="AN499" i="3"/>
  <c r="AM499" i="3"/>
  <c r="AB499" i="3"/>
  <c r="R499" i="3"/>
  <c r="P499" i="3"/>
  <c r="O499" i="3"/>
  <c r="N499" i="3"/>
  <c r="M499" i="3"/>
  <c r="BH498" i="3"/>
  <c r="BG498" i="3"/>
  <c r="BF498" i="3"/>
  <c r="BE498" i="3"/>
  <c r="AX498" i="3"/>
  <c r="AW498" i="3"/>
  <c r="AV498" i="3"/>
  <c r="AU498" i="3"/>
  <c r="AT498" i="3"/>
  <c r="AS498" i="3"/>
  <c r="AR498" i="3"/>
  <c r="AQ498" i="3"/>
  <c r="AP498" i="3"/>
  <c r="AO498" i="3"/>
  <c r="AN498" i="3"/>
  <c r="AM498" i="3"/>
  <c r="AB498" i="3"/>
  <c r="R498" i="3"/>
  <c r="P498" i="3"/>
  <c r="O498" i="3"/>
  <c r="N498" i="3"/>
  <c r="M498" i="3"/>
  <c r="BF497" i="3"/>
  <c r="BG497" i="3" s="1"/>
  <c r="BE497" i="3"/>
  <c r="AW497" i="3"/>
  <c r="AV497" i="3"/>
  <c r="AU497" i="3"/>
  <c r="AT497" i="3"/>
  <c r="AS497" i="3"/>
  <c r="AR497" i="3"/>
  <c r="AQ497" i="3"/>
  <c r="AP497" i="3"/>
  <c r="AO497" i="3"/>
  <c r="AN497" i="3"/>
  <c r="AM497" i="3"/>
  <c r="AB497" i="3"/>
  <c r="R497" i="3"/>
  <c r="P497" i="3"/>
  <c r="O497" i="3"/>
  <c r="N497" i="3"/>
  <c r="M497" i="3"/>
  <c r="BF496" i="3"/>
  <c r="BG496" i="3" s="1"/>
  <c r="BE496" i="3"/>
  <c r="AX496" i="3"/>
  <c r="AW496" i="3"/>
  <c r="AV496" i="3"/>
  <c r="AU496" i="3"/>
  <c r="AT496" i="3"/>
  <c r="AS496" i="3"/>
  <c r="AR496" i="3"/>
  <c r="AQ496" i="3"/>
  <c r="AP496" i="3"/>
  <c r="AO496" i="3"/>
  <c r="AN496" i="3"/>
  <c r="AM496" i="3"/>
  <c r="AB496" i="3"/>
  <c r="R496" i="3"/>
  <c r="P496" i="3"/>
  <c r="O496" i="3"/>
  <c r="N496" i="3"/>
  <c r="M496" i="3"/>
  <c r="BE495" i="3"/>
  <c r="AV495" i="3"/>
  <c r="AU495" i="3"/>
  <c r="AT495" i="3"/>
  <c r="AS495" i="3"/>
  <c r="AR495" i="3"/>
  <c r="AQ495" i="3"/>
  <c r="AP495" i="3"/>
  <c r="AO495" i="3"/>
  <c r="AN495" i="3"/>
  <c r="AM495" i="3"/>
  <c r="AB495" i="3"/>
  <c r="R495" i="3"/>
  <c r="P495" i="3"/>
  <c r="O495" i="3"/>
  <c r="N495" i="3"/>
  <c r="M495" i="3"/>
  <c r="BE494" i="3"/>
  <c r="BF494" i="3" s="1"/>
  <c r="AW494" i="3"/>
  <c r="AV494" i="3"/>
  <c r="AU494" i="3"/>
  <c r="AT494" i="3"/>
  <c r="AS494" i="3"/>
  <c r="AR494" i="3"/>
  <c r="AQ494" i="3"/>
  <c r="AP494" i="3"/>
  <c r="AO494" i="3"/>
  <c r="AN494" i="3"/>
  <c r="AM494" i="3"/>
  <c r="AB494" i="3"/>
  <c r="R494" i="3"/>
  <c r="P494" i="3"/>
  <c r="O494" i="3"/>
  <c r="N494" i="3"/>
  <c r="M494" i="3"/>
  <c r="BE493" i="3"/>
  <c r="AV493" i="3"/>
  <c r="AU493" i="3"/>
  <c r="AT493" i="3"/>
  <c r="AS493" i="3"/>
  <c r="AR493" i="3"/>
  <c r="AQ493" i="3"/>
  <c r="AP493" i="3"/>
  <c r="AO493" i="3"/>
  <c r="AN493" i="3"/>
  <c r="AM493" i="3"/>
  <c r="AB493" i="3"/>
  <c r="R493" i="3"/>
  <c r="P493" i="3"/>
  <c r="O493" i="3"/>
  <c r="N493" i="3"/>
  <c r="M493" i="3"/>
  <c r="BF492" i="3"/>
  <c r="BG492" i="3" s="1"/>
  <c r="BE492" i="3"/>
  <c r="AW492" i="3" s="1"/>
  <c r="AV492" i="3"/>
  <c r="AU492" i="3"/>
  <c r="AT492" i="3"/>
  <c r="AS492" i="3"/>
  <c r="AR492" i="3"/>
  <c r="AQ492" i="3"/>
  <c r="AP492" i="3"/>
  <c r="AO492" i="3"/>
  <c r="AN492" i="3"/>
  <c r="AM492" i="3"/>
  <c r="AB492" i="3"/>
  <c r="R492" i="3"/>
  <c r="P492" i="3"/>
  <c r="O492" i="3"/>
  <c r="N492" i="3"/>
  <c r="M492" i="3"/>
  <c r="BQ491" i="3"/>
  <c r="BP491" i="3"/>
  <c r="BG491" i="3"/>
  <c r="BF491" i="3"/>
  <c r="AX491" i="3" s="1"/>
  <c r="BE491" i="3"/>
  <c r="AW491" i="3" s="1"/>
  <c r="BD491" i="3"/>
  <c r="AV491" i="3"/>
  <c r="AU491" i="3"/>
  <c r="AT491" i="3"/>
  <c r="AS491" i="3"/>
  <c r="AR491" i="3"/>
  <c r="AQ491" i="3"/>
  <c r="AP491" i="3"/>
  <c r="AO491" i="3"/>
  <c r="AN491" i="3"/>
  <c r="AM491" i="3"/>
  <c r="AB491" i="3"/>
  <c r="R491" i="3"/>
  <c r="P491" i="3"/>
  <c r="O491" i="3"/>
  <c r="N491" i="3"/>
  <c r="M491" i="3"/>
  <c r="BI490" i="3"/>
  <c r="BH490" i="3"/>
  <c r="BG490" i="3"/>
  <c r="BD490" i="3" s="1"/>
  <c r="BE490" i="3"/>
  <c r="BF490" i="3" s="1"/>
  <c r="AY490" i="3"/>
  <c r="AX490" i="3"/>
  <c r="AW490" i="3"/>
  <c r="AV490" i="3"/>
  <c r="AU490" i="3"/>
  <c r="AT490" i="3"/>
  <c r="AS490" i="3"/>
  <c r="AR490" i="3"/>
  <c r="AQ490" i="3"/>
  <c r="AP490" i="3"/>
  <c r="AO490" i="3"/>
  <c r="AN490" i="3"/>
  <c r="AM490" i="3"/>
  <c r="AB490" i="3"/>
  <c r="R490" i="3"/>
  <c r="P490" i="3"/>
  <c r="O490" i="3"/>
  <c r="N490" i="3"/>
  <c r="M490" i="3"/>
  <c r="BF489" i="3"/>
  <c r="BG489" i="3" s="1"/>
  <c r="BE489" i="3"/>
  <c r="AX489" i="3"/>
  <c r="AW489" i="3"/>
  <c r="AV489" i="3"/>
  <c r="AU489" i="3"/>
  <c r="AT489" i="3"/>
  <c r="AS489" i="3"/>
  <c r="AR489" i="3"/>
  <c r="AQ489" i="3"/>
  <c r="AP489" i="3"/>
  <c r="AO489" i="3"/>
  <c r="AN489" i="3"/>
  <c r="AM489" i="3"/>
  <c r="AB489" i="3"/>
  <c r="R489" i="3"/>
  <c r="P489" i="3"/>
  <c r="O489" i="3"/>
  <c r="N489" i="3"/>
  <c r="M489" i="3"/>
  <c r="BE488" i="3"/>
  <c r="BF488" i="3" s="1"/>
  <c r="AW488" i="3"/>
  <c r="AV488" i="3"/>
  <c r="AU488" i="3"/>
  <c r="AT488" i="3"/>
  <c r="AS488" i="3"/>
  <c r="AR488" i="3"/>
  <c r="AQ488" i="3"/>
  <c r="AP488" i="3"/>
  <c r="AO488" i="3"/>
  <c r="AN488" i="3"/>
  <c r="AM488" i="3"/>
  <c r="AB488" i="3"/>
  <c r="R488" i="3"/>
  <c r="P488" i="3"/>
  <c r="O488" i="3"/>
  <c r="N488" i="3"/>
  <c r="M488" i="3"/>
  <c r="BE487" i="3"/>
  <c r="BF487" i="3" s="1"/>
  <c r="AW487" i="3"/>
  <c r="AV487" i="3"/>
  <c r="AU487" i="3"/>
  <c r="AT487" i="3"/>
  <c r="AS487" i="3"/>
  <c r="AR487" i="3"/>
  <c r="AQ487" i="3"/>
  <c r="AP487" i="3"/>
  <c r="AO487" i="3"/>
  <c r="AN487" i="3"/>
  <c r="AM487" i="3"/>
  <c r="AB487" i="3"/>
  <c r="R487" i="3"/>
  <c r="P487" i="3"/>
  <c r="O487" i="3"/>
  <c r="N487" i="3"/>
  <c r="M487" i="3"/>
  <c r="BE486" i="3"/>
  <c r="BF486" i="3" s="1"/>
  <c r="BG486" i="3" s="1"/>
  <c r="BD486" i="3" s="1"/>
  <c r="AX486" i="3"/>
  <c r="AW486" i="3"/>
  <c r="AV486" i="3"/>
  <c r="AU486" i="3"/>
  <c r="AT486" i="3"/>
  <c r="AS486" i="3"/>
  <c r="AR486" i="3"/>
  <c r="AQ486" i="3"/>
  <c r="AP486" i="3"/>
  <c r="AO486" i="3"/>
  <c r="AN486" i="3"/>
  <c r="AM486" i="3"/>
  <c r="AB486" i="3"/>
  <c r="R486" i="3"/>
  <c r="P486" i="3"/>
  <c r="O486" i="3"/>
  <c r="N486" i="3"/>
  <c r="M486" i="3"/>
  <c r="BF485" i="3"/>
  <c r="BG485" i="3" s="1"/>
  <c r="BE485" i="3"/>
  <c r="AX485" i="3"/>
  <c r="AW485" i="3"/>
  <c r="AV485" i="3"/>
  <c r="AU485" i="3"/>
  <c r="AT485" i="3"/>
  <c r="AS485" i="3"/>
  <c r="AR485" i="3"/>
  <c r="AQ485" i="3"/>
  <c r="AP485" i="3"/>
  <c r="AO485" i="3"/>
  <c r="AN485" i="3"/>
  <c r="AM485" i="3"/>
  <c r="AB485" i="3"/>
  <c r="R485" i="3"/>
  <c r="P485" i="3"/>
  <c r="O485" i="3"/>
  <c r="N485" i="3"/>
  <c r="M485" i="3"/>
  <c r="BE484" i="3"/>
  <c r="AW484" i="3" s="1"/>
  <c r="AV484" i="3"/>
  <c r="AU484" i="3"/>
  <c r="AT484" i="3"/>
  <c r="AS484" i="3"/>
  <c r="AR484" i="3"/>
  <c r="AQ484" i="3"/>
  <c r="AP484" i="3"/>
  <c r="AO484" i="3"/>
  <c r="AN484" i="3"/>
  <c r="AM484" i="3"/>
  <c r="AB484" i="3"/>
  <c r="R484" i="3"/>
  <c r="P484" i="3"/>
  <c r="O484" i="3"/>
  <c r="N484" i="3"/>
  <c r="M484" i="3"/>
  <c r="BE483" i="3"/>
  <c r="BF483" i="3" s="1"/>
  <c r="BG483" i="3" s="1"/>
  <c r="AX483" i="3"/>
  <c r="AW483" i="3"/>
  <c r="AV483" i="3"/>
  <c r="AU483" i="3"/>
  <c r="AT483" i="3"/>
  <c r="AS483" i="3"/>
  <c r="AR483" i="3"/>
  <c r="AQ483" i="3"/>
  <c r="AP483" i="3"/>
  <c r="AO483" i="3"/>
  <c r="AN483" i="3"/>
  <c r="AM483" i="3"/>
  <c r="AB483" i="3"/>
  <c r="R483" i="3"/>
  <c r="P483" i="3"/>
  <c r="O483" i="3"/>
  <c r="N483" i="3"/>
  <c r="M483" i="3"/>
  <c r="BE482" i="3"/>
  <c r="BF482" i="3" s="1"/>
  <c r="BG482" i="3" s="1"/>
  <c r="AX482" i="3"/>
  <c r="AW482" i="3"/>
  <c r="AV482" i="3"/>
  <c r="AU482" i="3"/>
  <c r="AT482" i="3"/>
  <c r="AS482" i="3"/>
  <c r="AR482" i="3"/>
  <c r="AQ482" i="3"/>
  <c r="AP482" i="3"/>
  <c r="AO482" i="3"/>
  <c r="AN482" i="3"/>
  <c r="AM482" i="3"/>
  <c r="AB482" i="3"/>
  <c r="R482" i="3"/>
  <c r="P482" i="3"/>
  <c r="O482" i="3"/>
  <c r="N482" i="3"/>
  <c r="M482" i="3"/>
  <c r="BG481" i="3"/>
  <c r="AY481" i="3" s="1"/>
  <c r="BF481" i="3"/>
  <c r="AX481" i="3" s="1"/>
  <c r="BE481" i="3"/>
  <c r="AW481" i="3" s="1"/>
  <c r="AV481" i="3"/>
  <c r="AU481" i="3"/>
  <c r="AT481" i="3"/>
  <c r="AS481" i="3"/>
  <c r="AR481" i="3"/>
  <c r="AQ481" i="3"/>
  <c r="AP481" i="3"/>
  <c r="AO481" i="3"/>
  <c r="AN481" i="3"/>
  <c r="AM481" i="3"/>
  <c r="AB481" i="3"/>
  <c r="R481" i="3"/>
  <c r="P481" i="3"/>
  <c r="O481" i="3"/>
  <c r="N481" i="3"/>
  <c r="M481" i="3"/>
  <c r="BE480" i="3"/>
  <c r="AV480" i="3"/>
  <c r="AU480" i="3"/>
  <c r="AT480" i="3"/>
  <c r="AS480" i="3"/>
  <c r="AR480" i="3"/>
  <c r="AQ480" i="3"/>
  <c r="AP480" i="3"/>
  <c r="AO480" i="3"/>
  <c r="AN480" i="3"/>
  <c r="AM480" i="3"/>
  <c r="AB480" i="3"/>
  <c r="R480" i="3"/>
  <c r="P480" i="3"/>
  <c r="O480" i="3"/>
  <c r="N480" i="3"/>
  <c r="M480" i="3"/>
  <c r="BE479" i="3"/>
  <c r="BF479" i="3" s="1"/>
  <c r="BG479" i="3" s="1"/>
  <c r="BH479" i="3" s="1"/>
  <c r="BI479" i="3" s="1"/>
  <c r="AX479" i="3"/>
  <c r="AW479" i="3"/>
  <c r="AV479" i="3"/>
  <c r="AU479" i="3"/>
  <c r="AT479" i="3"/>
  <c r="AS479" i="3"/>
  <c r="AR479" i="3"/>
  <c r="AQ479" i="3"/>
  <c r="AP479" i="3"/>
  <c r="AO479" i="3"/>
  <c r="AN479" i="3"/>
  <c r="AM479" i="3"/>
  <c r="AB479" i="3"/>
  <c r="R479" i="3"/>
  <c r="P479" i="3"/>
  <c r="O479" i="3"/>
  <c r="N479" i="3"/>
  <c r="M479" i="3"/>
  <c r="BE478" i="3"/>
  <c r="AV478" i="3"/>
  <c r="AU478" i="3"/>
  <c r="AT478" i="3"/>
  <c r="AS478" i="3"/>
  <c r="AR478" i="3"/>
  <c r="AQ478" i="3"/>
  <c r="AP478" i="3"/>
  <c r="AO478" i="3"/>
  <c r="AN478" i="3"/>
  <c r="AM478" i="3"/>
  <c r="AB478" i="3"/>
  <c r="R478" i="3"/>
  <c r="P478" i="3"/>
  <c r="O478" i="3"/>
  <c r="N478" i="3"/>
  <c r="M478" i="3"/>
  <c r="BE477" i="3"/>
  <c r="AV477" i="3"/>
  <c r="AU477" i="3"/>
  <c r="AT477" i="3"/>
  <c r="AS477" i="3"/>
  <c r="AR477" i="3"/>
  <c r="AQ477" i="3"/>
  <c r="AP477" i="3"/>
  <c r="AO477" i="3"/>
  <c r="AN477" i="3"/>
  <c r="AM477" i="3"/>
  <c r="AB477" i="3"/>
  <c r="R477" i="3"/>
  <c r="P477" i="3"/>
  <c r="O477" i="3"/>
  <c r="N477" i="3"/>
  <c r="M477" i="3"/>
  <c r="BE476" i="3"/>
  <c r="BF476" i="3" s="1"/>
  <c r="BG476" i="3" s="1"/>
  <c r="AY476" i="3"/>
  <c r="AX476" i="3"/>
  <c r="AW476" i="3"/>
  <c r="AV476" i="3"/>
  <c r="AU476" i="3"/>
  <c r="AT476" i="3"/>
  <c r="AS476" i="3"/>
  <c r="AR476" i="3"/>
  <c r="AQ476" i="3"/>
  <c r="AP476" i="3"/>
  <c r="AO476" i="3"/>
  <c r="AN476" i="3"/>
  <c r="AM476" i="3"/>
  <c r="AB476" i="3"/>
  <c r="R476" i="3"/>
  <c r="P476" i="3"/>
  <c r="O476" i="3"/>
  <c r="N476" i="3"/>
  <c r="M476" i="3"/>
  <c r="BE475" i="3"/>
  <c r="BF475" i="3" s="1"/>
  <c r="AW475" i="3"/>
  <c r="AV475" i="3"/>
  <c r="AU475" i="3"/>
  <c r="AT475" i="3"/>
  <c r="AS475" i="3"/>
  <c r="AR475" i="3"/>
  <c r="AQ475" i="3"/>
  <c r="AP475" i="3"/>
  <c r="AO475" i="3"/>
  <c r="AN475" i="3"/>
  <c r="AM475" i="3"/>
  <c r="AB475" i="3"/>
  <c r="R475" i="3"/>
  <c r="P475" i="3"/>
  <c r="O475" i="3"/>
  <c r="N475" i="3"/>
  <c r="M475" i="3"/>
  <c r="BE474" i="3"/>
  <c r="AV474" i="3"/>
  <c r="AU474" i="3"/>
  <c r="AT474" i="3"/>
  <c r="AS474" i="3"/>
  <c r="AR474" i="3"/>
  <c r="AQ474" i="3"/>
  <c r="AP474" i="3"/>
  <c r="AO474" i="3"/>
  <c r="AN474" i="3"/>
  <c r="AM474" i="3"/>
  <c r="AB474" i="3"/>
  <c r="R474" i="3"/>
  <c r="P474" i="3"/>
  <c r="O474" i="3"/>
  <c r="N474" i="3"/>
  <c r="M474" i="3"/>
  <c r="BE473" i="3"/>
  <c r="AV473" i="3"/>
  <c r="AU473" i="3"/>
  <c r="AT473" i="3"/>
  <c r="AS473" i="3"/>
  <c r="AR473" i="3"/>
  <c r="AQ473" i="3"/>
  <c r="AP473" i="3"/>
  <c r="AO473" i="3"/>
  <c r="AN473" i="3"/>
  <c r="AM473" i="3"/>
  <c r="AB473" i="3"/>
  <c r="R473" i="3"/>
  <c r="P473" i="3"/>
  <c r="O473" i="3"/>
  <c r="N473" i="3"/>
  <c r="M473" i="3"/>
  <c r="BO472" i="3"/>
  <c r="BE472" i="3"/>
  <c r="BF472" i="3" s="1"/>
  <c r="BG472" i="3" s="1"/>
  <c r="BH472" i="3" s="1"/>
  <c r="BI472" i="3" s="1"/>
  <c r="BJ472" i="3" s="1"/>
  <c r="BK472" i="3" s="1"/>
  <c r="BB472" i="3"/>
  <c r="AZ472" i="3"/>
  <c r="AY472" i="3"/>
  <c r="AW472" i="3"/>
  <c r="AV472" i="3"/>
  <c r="AU472" i="3"/>
  <c r="AT472" i="3"/>
  <c r="AS472" i="3"/>
  <c r="AR472" i="3"/>
  <c r="AQ472" i="3"/>
  <c r="AP472" i="3"/>
  <c r="AO472" i="3"/>
  <c r="AN472" i="3"/>
  <c r="AM472" i="3"/>
  <c r="AB472" i="3"/>
  <c r="R472" i="3"/>
  <c r="P472" i="3"/>
  <c r="O472" i="3"/>
  <c r="N472" i="3"/>
  <c r="M472" i="3"/>
  <c r="BF471" i="3"/>
  <c r="AX471" i="3" s="1"/>
  <c r="BE471" i="3"/>
  <c r="AW471" i="3"/>
  <c r="AV471" i="3"/>
  <c r="AU471" i="3"/>
  <c r="AT471" i="3"/>
  <c r="AS471" i="3"/>
  <c r="AR471" i="3"/>
  <c r="AQ471" i="3"/>
  <c r="AP471" i="3"/>
  <c r="AO471" i="3"/>
  <c r="AN471" i="3"/>
  <c r="AM471" i="3"/>
  <c r="AB471" i="3"/>
  <c r="R471" i="3"/>
  <c r="P471" i="3"/>
  <c r="O471" i="3"/>
  <c r="N471" i="3"/>
  <c r="M471" i="3"/>
  <c r="BE470" i="3"/>
  <c r="AW470" i="3" s="1"/>
  <c r="AV470" i="3"/>
  <c r="AU470" i="3"/>
  <c r="AT470" i="3"/>
  <c r="AS470" i="3"/>
  <c r="AR470" i="3"/>
  <c r="AQ470" i="3"/>
  <c r="AP470" i="3"/>
  <c r="AO470" i="3"/>
  <c r="AN470" i="3"/>
  <c r="AM470" i="3"/>
  <c r="AB470" i="3"/>
  <c r="R470" i="3"/>
  <c r="P470" i="3"/>
  <c r="O470" i="3"/>
  <c r="N470" i="3"/>
  <c r="M470" i="3"/>
  <c r="BE469" i="3"/>
  <c r="BF469" i="3" s="1"/>
  <c r="AV469" i="3"/>
  <c r="AU469" i="3"/>
  <c r="AT469" i="3"/>
  <c r="AS469" i="3"/>
  <c r="AR469" i="3"/>
  <c r="AQ469" i="3"/>
  <c r="AP469" i="3"/>
  <c r="AO469" i="3"/>
  <c r="AN469" i="3"/>
  <c r="AM469" i="3"/>
  <c r="AB469" i="3"/>
  <c r="R469" i="3"/>
  <c r="P469" i="3"/>
  <c r="O469" i="3"/>
  <c r="N469" i="3"/>
  <c r="M469" i="3"/>
  <c r="BK468" i="3"/>
  <c r="BC468" i="3" s="1"/>
  <c r="BE468" i="3"/>
  <c r="BF468" i="3" s="1"/>
  <c r="BG468" i="3" s="1"/>
  <c r="BH468" i="3" s="1"/>
  <c r="BI468" i="3" s="1"/>
  <c r="BJ468" i="3" s="1"/>
  <c r="BD468" i="3"/>
  <c r="BB468" i="3"/>
  <c r="BA468" i="3"/>
  <c r="AZ468" i="3"/>
  <c r="AY468" i="3"/>
  <c r="AX468" i="3"/>
  <c r="AW468" i="3"/>
  <c r="AV468" i="3"/>
  <c r="AU468" i="3"/>
  <c r="AT468" i="3"/>
  <c r="AS468" i="3"/>
  <c r="AR468" i="3"/>
  <c r="AQ468" i="3"/>
  <c r="AP468" i="3"/>
  <c r="AO468" i="3"/>
  <c r="AN468" i="3"/>
  <c r="AM468" i="3"/>
  <c r="AB468" i="3"/>
  <c r="R468" i="3"/>
  <c r="P468" i="3"/>
  <c r="O468" i="3"/>
  <c r="N468" i="3"/>
  <c r="M468" i="3"/>
  <c r="BF467" i="3"/>
  <c r="BG467" i="3" s="1"/>
  <c r="BE467" i="3"/>
  <c r="AW467" i="3"/>
  <c r="AV467" i="3"/>
  <c r="AU467" i="3"/>
  <c r="AT467" i="3"/>
  <c r="AS467" i="3"/>
  <c r="AR467" i="3"/>
  <c r="AQ467" i="3"/>
  <c r="AP467" i="3"/>
  <c r="AO467" i="3"/>
  <c r="AN467" i="3"/>
  <c r="AM467" i="3"/>
  <c r="AB467" i="3"/>
  <c r="R467" i="3"/>
  <c r="P467" i="3"/>
  <c r="O467" i="3"/>
  <c r="N467" i="3"/>
  <c r="M467" i="3"/>
  <c r="BE466" i="3"/>
  <c r="AW466" i="3" s="1"/>
  <c r="AV466" i="3"/>
  <c r="AU466" i="3"/>
  <c r="AT466" i="3"/>
  <c r="AS466" i="3"/>
  <c r="AR466" i="3"/>
  <c r="AQ466" i="3"/>
  <c r="AP466" i="3"/>
  <c r="AO466" i="3"/>
  <c r="AN466" i="3"/>
  <c r="AM466" i="3"/>
  <c r="AB466" i="3"/>
  <c r="R466" i="3"/>
  <c r="P466" i="3"/>
  <c r="O466" i="3"/>
  <c r="N466" i="3"/>
  <c r="M466" i="3"/>
  <c r="BE465" i="3"/>
  <c r="AW465" i="3" s="1"/>
  <c r="AV465" i="3"/>
  <c r="AU465" i="3"/>
  <c r="AT465" i="3"/>
  <c r="AS465" i="3"/>
  <c r="AR465" i="3"/>
  <c r="AQ465" i="3"/>
  <c r="AP465" i="3"/>
  <c r="AO465" i="3"/>
  <c r="AN465" i="3"/>
  <c r="AM465" i="3"/>
  <c r="AB465" i="3"/>
  <c r="R465" i="3"/>
  <c r="P465" i="3"/>
  <c r="O465" i="3"/>
  <c r="N465" i="3"/>
  <c r="M465" i="3"/>
  <c r="BE464" i="3"/>
  <c r="AV464" i="3"/>
  <c r="AU464" i="3"/>
  <c r="AT464" i="3"/>
  <c r="AS464" i="3"/>
  <c r="AR464" i="3"/>
  <c r="AQ464" i="3"/>
  <c r="AP464" i="3"/>
  <c r="AO464" i="3"/>
  <c r="AN464" i="3"/>
  <c r="AM464" i="3"/>
  <c r="AB464" i="3"/>
  <c r="R464" i="3"/>
  <c r="P464" i="3"/>
  <c r="O464" i="3"/>
  <c r="N464" i="3"/>
  <c r="M464" i="3"/>
  <c r="BH463" i="3"/>
  <c r="BN463" i="3" s="1"/>
  <c r="BF463" i="3"/>
  <c r="BG463" i="3" s="1"/>
  <c r="BD463" i="3" s="1"/>
  <c r="BE463" i="3"/>
  <c r="AZ463" i="3"/>
  <c r="AY463" i="3"/>
  <c r="AX463" i="3"/>
  <c r="AW463" i="3"/>
  <c r="AV463" i="3"/>
  <c r="AU463" i="3"/>
  <c r="AT463" i="3"/>
  <c r="AS463" i="3"/>
  <c r="AR463" i="3"/>
  <c r="AQ463" i="3"/>
  <c r="AP463" i="3"/>
  <c r="AO463" i="3"/>
  <c r="AN463" i="3"/>
  <c r="AM463" i="3"/>
  <c r="AB463" i="3"/>
  <c r="R463" i="3"/>
  <c r="P463" i="3"/>
  <c r="O463" i="3"/>
  <c r="N463" i="3"/>
  <c r="M463" i="3"/>
  <c r="BE462" i="3"/>
  <c r="AV462" i="3"/>
  <c r="AU462" i="3"/>
  <c r="AT462" i="3"/>
  <c r="AS462" i="3"/>
  <c r="AR462" i="3"/>
  <c r="AQ462" i="3"/>
  <c r="AP462" i="3"/>
  <c r="AO462" i="3"/>
  <c r="AN462" i="3"/>
  <c r="AM462" i="3"/>
  <c r="AB462" i="3"/>
  <c r="R462" i="3"/>
  <c r="P462" i="3"/>
  <c r="O462" i="3"/>
  <c r="N462" i="3"/>
  <c r="M462" i="3"/>
  <c r="BE461" i="3"/>
  <c r="BF461" i="3" s="1"/>
  <c r="AW461" i="3"/>
  <c r="AV461" i="3"/>
  <c r="AU461" i="3"/>
  <c r="AT461" i="3"/>
  <c r="AS461" i="3"/>
  <c r="AR461" i="3"/>
  <c r="AQ461" i="3"/>
  <c r="AP461" i="3"/>
  <c r="AO461" i="3"/>
  <c r="AN461" i="3"/>
  <c r="AM461" i="3"/>
  <c r="AB461" i="3"/>
  <c r="R461" i="3"/>
  <c r="P461" i="3"/>
  <c r="O461" i="3"/>
  <c r="N461" i="3"/>
  <c r="M461" i="3"/>
  <c r="BE460" i="3"/>
  <c r="BF460" i="3" s="1"/>
  <c r="BG460" i="3" s="1"/>
  <c r="AY460" i="3"/>
  <c r="AX460" i="3"/>
  <c r="AW460" i="3"/>
  <c r="AV460" i="3"/>
  <c r="AU460" i="3"/>
  <c r="AT460" i="3"/>
  <c r="AS460" i="3"/>
  <c r="AR460" i="3"/>
  <c r="AQ460" i="3"/>
  <c r="AP460" i="3"/>
  <c r="AO460" i="3"/>
  <c r="AN460" i="3"/>
  <c r="AM460" i="3"/>
  <c r="AB460" i="3"/>
  <c r="R460" i="3"/>
  <c r="P460" i="3"/>
  <c r="O460" i="3"/>
  <c r="N460" i="3"/>
  <c r="M460" i="3"/>
  <c r="BF459" i="3"/>
  <c r="BG459" i="3" s="1"/>
  <c r="BE459" i="3"/>
  <c r="AY459" i="3"/>
  <c r="AW459" i="3"/>
  <c r="AV459" i="3"/>
  <c r="AU459" i="3"/>
  <c r="AT459" i="3"/>
  <c r="AS459" i="3"/>
  <c r="AR459" i="3"/>
  <c r="AQ459" i="3"/>
  <c r="AP459" i="3"/>
  <c r="AO459" i="3"/>
  <c r="AN459" i="3"/>
  <c r="AM459" i="3"/>
  <c r="AB459" i="3"/>
  <c r="R459" i="3"/>
  <c r="P459" i="3"/>
  <c r="O459" i="3"/>
  <c r="N459" i="3"/>
  <c r="M459" i="3"/>
  <c r="BE458" i="3"/>
  <c r="AW458" i="3" s="1"/>
  <c r="AV458" i="3"/>
  <c r="AU458" i="3"/>
  <c r="AT458" i="3"/>
  <c r="AS458" i="3"/>
  <c r="AR458" i="3"/>
  <c r="AQ458" i="3"/>
  <c r="AP458" i="3"/>
  <c r="AO458" i="3"/>
  <c r="AN458" i="3"/>
  <c r="AM458" i="3"/>
  <c r="AB458" i="3"/>
  <c r="R458" i="3"/>
  <c r="P458" i="3"/>
  <c r="O458" i="3"/>
  <c r="N458" i="3"/>
  <c r="M458" i="3"/>
  <c r="BH457" i="3"/>
  <c r="BN457" i="3" s="1"/>
  <c r="BG457" i="3"/>
  <c r="BD457" i="3" s="1"/>
  <c r="BE457" i="3"/>
  <c r="BF457" i="3" s="1"/>
  <c r="AZ457" i="3"/>
  <c r="AY457" i="3"/>
  <c r="AX457" i="3"/>
  <c r="AW457" i="3"/>
  <c r="AV457" i="3"/>
  <c r="AU457" i="3"/>
  <c r="AT457" i="3"/>
  <c r="AS457" i="3"/>
  <c r="AR457" i="3"/>
  <c r="AQ457" i="3"/>
  <c r="AP457" i="3"/>
  <c r="AO457" i="3"/>
  <c r="AN457" i="3"/>
  <c r="AM457" i="3"/>
  <c r="AB457" i="3"/>
  <c r="R457" i="3"/>
  <c r="P457" i="3"/>
  <c r="O457" i="3"/>
  <c r="N457" i="3"/>
  <c r="M457" i="3"/>
  <c r="BO456" i="3"/>
  <c r="BN456" i="3"/>
  <c r="BK456" i="3"/>
  <c r="BE456" i="3"/>
  <c r="BF456" i="3" s="1"/>
  <c r="BG456" i="3" s="1"/>
  <c r="BH456" i="3" s="1"/>
  <c r="BI456" i="3" s="1"/>
  <c r="BJ456" i="3" s="1"/>
  <c r="BD456" i="3"/>
  <c r="BB456" i="3"/>
  <c r="AV456" i="3"/>
  <c r="AU456" i="3"/>
  <c r="AT456" i="3"/>
  <c r="AS456" i="3"/>
  <c r="AR456" i="3"/>
  <c r="AQ456" i="3"/>
  <c r="AP456" i="3"/>
  <c r="AO456" i="3"/>
  <c r="AN456" i="3"/>
  <c r="AM456" i="3"/>
  <c r="AB456" i="3"/>
  <c r="R456" i="3"/>
  <c r="P456" i="3"/>
  <c r="O456" i="3"/>
  <c r="N456" i="3"/>
  <c r="M456" i="3"/>
  <c r="BG455" i="3"/>
  <c r="BD455" i="3" s="1"/>
  <c r="BF455" i="3"/>
  <c r="BE455" i="3"/>
  <c r="AY455" i="3"/>
  <c r="AX455" i="3"/>
  <c r="AW455" i="3"/>
  <c r="AV455" i="3"/>
  <c r="AU455" i="3"/>
  <c r="AT455" i="3"/>
  <c r="AS455" i="3"/>
  <c r="AR455" i="3"/>
  <c r="AQ455" i="3"/>
  <c r="AP455" i="3"/>
  <c r="AO455" i="3"/>
  <c r="AN455" i="3"/>
  <c r="AM455" i="3"/>
  <c r="AB455" i="3"/>
  <c r="R455" i="3"/>
  <c r="P455" i="3"/>
  <c r="O455" i="3"/>
  <c r="N455" i="3"/>
  <c r="M455" i="3"/>
  <c r="BF454" i="3"/>
  <c r="AX454" i="3" s="1"/>
  <c r="BE454" i="3"/>
  <c r="AW454" i="3" s="1"/>
  <c r="AV454" i="3"/>
  <c r="AU454" i="3"/>
  <c r="AT454" i="3"/>
  <c r="AS454" i="3"/>
  <c r="AR454" i="3"/>
  <c r="AQ454" i="3"/>
  <c r="AP454" i="3"/>
  <c r="AO454" i="3"/>
  <c r="AN454" i="3"/>
  <c r="AM454" i="3"/>
  <c r="AB454" i="3"/>
  <c r="R454" i="3"/>
  <c r="P454" i="3"/>
  <c r="O454" i="3"/>
  <c r="N454" i="3"/>
  <c r="M454" i="3"/>
  <c r="BG453" i="3"/>
  <c r="BH453" i="3" s="1"/>
  <c r="BF453" i="3"/>
  <c r="BE453" i="3"/>
  <c r="AX453" i="3"/>
  <c r="AW453" i="3"/>
  <c r="AV453" i="3"/>
  <c r="AU453" i="3"/>
  <c r="AT453" i="3"/>
  <c r="AS453" i="3"/>
  <c r="AR453" i="3"/>
  <c r="AQ453" i="3"/>
  <c r="AP453" i="3"/>
  <c r="AO453" i="3"/>
  <c r="AN453" i="3"/>
  <c r="AM453" i="3"/>
  <c r="AB453" i="3"/>
  <c r="R453" i="3"/>
  <c r="P453" i="3"/>
  <c r="O453" i="3"/>
  <c r="N453" i="3"/>
  <c r="M453" i="3"/>
  <c r="BE452" i="3"/>
  <c r="BF452" i="3" s="1"/>
  <c r="BG452" i="3" s="1"/>
  <c r="BD452" i="3" s="1"/>
  <c r="AW452" i="3"/>
  <c r="AV452" i="3"/>
  <c r="AU452" i="3"/>
  <c r="AT452" i="3"/>
  <c r="AS452" i="3"/>
  <c r="AR452" i="3"/>
  <c r="AQ452" i="3"/>
  <c r="AP452" i="3"/>
  <c r="AO452" i="3"/>
  <c r="AN452" i="3"/>
  <c r="AM452" i="3"/>
  <c r="AB452" i="3"/>
  <c r="R452" i="3"/>
  <c r="P452" i="3"/>
  <c r="O452" i="3"/>
  <c r="N452" i="3"/>
  <c r="M452" i="3"/>
  <c r="BH451" i="3"/>
  <c r="BG451" i="3"/>
  <c r="BD451" i="3" s="1"/>
  <c r="BF451" i="3"/>
  <c r="BE451" i="3"/>
  <c r="AX451" i="3"/>
  <c r="AW451" i="3"/>
  <c r="AV451" i="3"/>
  <c r="AU451" i="3"/>
  <c r="AT451" i="3"/>
  <c r="AS451" i="3"/>
  <c r="AR451" i="3"/>
  <c r="AQ451" i="3"/>
  <c r="AP451" i="3"/>
  <c r="AO451" i="3"/>
  <c r="AN451" i="3"/>
  <c r="AM451" i="3"/>
  <c r="AB451" i="3"/>
  <c r="R451" i="3"/>
  <c r="P451" i="3"/>
  <c r="O451" i="3"/>
  <c r="N451" i="3"/>
  <c r="M451" i="3"/>
  <c r="BE450" i="3"/>
  <c r="AW450" i="3" s="1"/>
  <c r="AV450" i="3"/>
  <c r="AU450" i="3"/>
  <c r="AT450" i="3"/>
  <c r="AS450" i="3"/>
  <c r="AR450" i="3"/>
  <c r="AQ450" i="3"/>
  <c r="AP450" i="3"/>
  <c r="AO450" i="3"/>
  <c r="AN450" i="3"/>
  <c r="AM450" i="3"/>
  <c r="AB450" i="3"/>
  <c r="R450" i="3"/>
  <c r="P450" i="3"/>
  <c r="O450" i="3"/>
  <c r="N450" i="3"/>
  <c r="M450" i="3"/>
  <c r="BE449" i="3"/>
  <c r="AV449" i="3"/>
  <c r="AU449" i="3"/>
  <c r="AT449" i="3"/>
  <c r="AS449" i="3"/>
  <c r="AR449" i="3"/>
  <c r="AQ449" i="3"/>
  <c r="AP449" i="3"/>
  <c r="AO449" i="3"/>
  <c r="AN449" i="3"/>
  <c r="AM449" i="3"/>
  <c r="AB449" i="3"/>
  <c r="R449" i="3"/>
  <c r="P449" i="3"/>
  <c r="O449" i="3"/>
  <c r="N449" i="3"/>
  <c r="M449" i="3"/>
  <c r="BF448" i="3"/>
  <c r="BG448" i="3" s="1"/>
  <c r="BE448" i="3"/>
  <c r="AY448" i="3"/>
  <c r="AX448" i="3"/>
  <c r="AW448" i="3"/>
  <c r="AV448" i="3"/>
  <c r="AU448" i="3"/>
  <c r="AT448" i="3"/>
  <c r="AS448" i="3"/>
  <c r="AR448" i="3"/>
  <c r="AQ448" i="3"/>
  <c r="AP448" i="3"/>
  <c r="AO448" i="3"/>
  <c r="AN448" i="3"/>
  <c r="AM448" i="3"/>
  <c r="AB448" i="3"/>
  <c r="R448" i="3"/>
  <c r="P448" i="3"/>
  <c r="O448" i="3"/>
  <c r="N448" i="3"/>
  <c r="M448" i="3"/>
  <c r="BI447" i="3"/>
  <c r="BH447" i="3"/>
  <c r="BG447" i="3"/>
  <c r="BD447" i="3" s="1"/>
  <c r="BF447" i="3"/>
  <c r="BE447" i="3"/>
  <c r="AW447" i="3" s="1"/>
  <c r="AX447" i="3"/>
  <c r="AV447" i="3"/>
  <c r="AU447" i="3"/>
  <c r="AT447" i="3"/>
  <c r="AS447" i="3"/>
  <c r="AR447" i="3"/>
  <c r="AQ447" i="3"/>
  <c r="AP447" i="3"/>
  <c r="AO447" i="3"/>
  <c r="AN447" i="3"/>
  <c r="AM447" i="3"/>
  <c r="AB447" i="3"/>
  <c r="R447" i="3"/>
  <c r="P447" i="3"/>
  <c r="O447" i="3"/>
  <c r="N447" i="3"/>
  <c r="M447" i="3"/>
  <c r="BG446" i="3"/>
  <c r="AY446" i="3" s="1"/>
  <c r="BF446" i="3"/>
  <c r="BE446" i="3"/>
  <c r="AW446" i="3" s="1"/>
  <c r="BD446" i="3"/>
  <c r="AX446" i="3"/>
  <c r="AV446" i="3"/>
  <c r="AU446" i="3"/>
  <c r="AT446" i="3"/>
  <c r="AS446" i="3"/>
  <c r="AR446" i="3"/>
  <c r="AQ446" i="3"/>
  <c r="AP446" i="3"/>
  <c r="AO446" i="3"/>
  <c r="AN446" i="3"/>
  <c r="AM446" i="3"/>
  <c r="AB446" i="3"/>
  <c r="R446" i="3"/>
  <c r="P446" i="3"/>
  <c r="O446" i="3"/>
  <c r="N446" i="3"/>
  <c r="M446" i="3"/>
  <c r="BI445" i="3"/>
  <c r="BE445" i="3"/>
  <c r="BF445" i="3" s="1"/>
  <c r="BG445" i="3" s="1"/>
  <c r="BH445" i="3" s="1"/>
  <c r="BN445" i="3" s="1"/>
  <c r="BD445" i="3"/>
  <c r="AV445" i="3"/>
  <c r="AU445" i="3"/>
  <c r="AT445" i="3"/>
  <c r="AS445" i="3"/>
  <c r="AR445" i="3"/>
  <c r="AQ445" i="3"/>
  <c r="AP445" i="3"/>
  <c r="AO445" i="3"/>
  <c r="AN445" i="3"/>
  <c r="AM445" i="3"/>
  <c r="AB445" i="3"/>
  <c r="R445" i="3"/>
  <c r="P445" i="3"/>
  <c r="O445" i="3"/>
  <c r="N445" i="3"/>
  <c r="M445" i="3"/>
  <c r="BH444" i="3"/>
  <c r="BF444" i="3"/>
  <c r="BG444" i="3" s="1"/>
  <c r="AY444" i="3" s="1"/>
  <c r="BE444" i="3"/>
  <c r="BD444" i="3"/>
  <c r="AX444" i="3"/>
  <c r="AW444" i="3"/>
  <c r="AV444" i="3"/>
  <c r="AU444" i="3"/>
  <c r="AT444" i="3"/>
  <c r="AS444" i="3"/>
  <c r="AR444" i="3"/>
  <c r="AQ444" i="3"/>
  <c r="AP444" i="3"/>
  <c r="AO444" i="3"/>
  <c r="AN444" i="3"/>
  <c r="AM444" i="3"/>
  <c r="AB444" i="3"/>
  <c r="R444" i="3"/>
  <c r="P444" i="3"/>
  <c r="O444" i="3"/>
  <c r="N444" i="3"/>
  <c r="M444" i="3"/>
  <c r="BE443" i="3"/>
  <c r="AV443" i="3"/>
  <c r="AU443" i="3"/>
  <c r="AT443" i="3"/>
  <c r="AS443" i="3"/>
  <c r="AR443" i="3"/>
  <c r="AQ443" i="3"/>
  <c r="AP443" i="3"/>
  <c r="AO443" i="3"/>
  <c r="AN443" i="3"/>
  <c r="AM443" i="3"/>
  <c r="AB443" i="3"/>
  <c r="R443" i="3"/>
  <c r="P443" i="3"/>
  <c r="O443" i="3"/>
  <c r="N443" i="3"/>
  <c r="M443" i="3"/>
  <c r="BF442" i="3"/>
  <c r="BG442" i="3" s="1"/>
  <c r="BE442" i="3"/>
  <c r="AW442" i="3" s="1"/>
  <c r="AX442" i="3"/>
  <c r="AV442" i="3"/>
  <c r="AU442" i="3"/>
  <c r="AT442" i="3"/>
  <c r="AS442" i="3"/>
  <c r="AR442" i="3"/>
  <c r="AQ442" i="3"/>
  <c r="AP442" i="3"/>
  <c r="AO442" i="3"/>
  <c r="AN442" i="3"/>
  <c r="AM442" i="3"/>
  <c r="AB442" i="3"/>
  <c r="R442" i="3"/>
  <c r="P442" i="3"/>
  <c r="O442" i="3"/>
  <c r="N442" i="3"/>
  <c r="M442" i="3"/>
  <c r="BE441" i="3"/>
  <c r="AV441" i="3"/>
  <c r="AU441" i="3"/>
  <c r="AT441" i="3"/>
  <c r="AS441" i="3"/>
  <c r="AR441" i="3"/>
  <c r="AQ441" i="3"/>
  <c r="AP441" i="3"/>
  <c r="AO441" i="3"/>
  <c r="AN441" i="3"/>
  <c r="AM441" i="3"/>
  <c r="AB441" i="3"/>
  <c r="R441" i="3"/>
  <c r="P441" i="3"/>
  <c r="O441" i="3"/>
  <c r="N441" i="3"/>
  <c r="M441" i="3"/>
  <c r="BE440" i="3"/>
  <c r="BF440" i="3" s="1"/>
  <c r="AW440" i="3"/>
  <c r="AV440" i="3"/>
  <c r="AU440" i="3"/>
  <c r="AT440" i="3"/>
  <c r="AS440" i="3"/>
  <c r="AR440" i="3"/>
  <c r="AQ440" i="3"/>
  <c r="AP440" i="3"/>
  <c r="AO440" i="3"/>
  <c r="AN440" i="3"/>
  <c r="AM440" i="3"/>
  <c r="AB440" i="3"/>
  <c r="R440" i="3"/>
  <c r="P440" i="3"/>
  <c r="O440" i="3"/>
  <c r="N440" i="3"/>
  <c r="M440" i="3"/>
  <c r="BE439" i="3"/>
  <c r="AV439" i="3"/>
  <c r="AU439" i="3"/>
  <c r="AT439" i="3"/>
  <c r="AS439" i="3"/>
  <c r="AR439" i="3"/>
  <c r="AQ439" i="3"/>
  <c r="AP439" i="3"/>
  <c r="AO439" i="3"/>
  <c r="AN439" i="3"/>
  <c r="AM439" i="3"/>
  <c r="AB439" i="3"/>
  <c r="R439" i="3"/>
  <c r="P439" i="3"/>
  <c r="O439" i="3"/>
  <c r="N439" i="3"/>
  <c r="M439" i="3"/>
  <c r="BF438" i="3"/>
  <c r="AX438" i="3" s="1"/>
  <c r="BE438" i="3"/>
  <c r="AW438" i="3" s="1"/>
  <c r="AV438" i="3"/>
  <c r="AU438" i="3"/>
  <c r="AT438" i="3"/>
  <c r="AS438" i="3"/>
  <c r="AR438" i="3"/>
  <c r="AQ438" i="3"/>
  <c r="AP438" i="3"/>
  <c r="AO438" i="3"/>
  <c r="AN438" i="3"/>
  <c r="AM438" i="3"/>
  <c r="AB438" i="3"/>
  <c r="R438" i="3"/>
  <c r="P438" i="3"/>
  <c r="O438" i="3"/>
  <c r="N438" i="3"/>
  <c r="M438" i="3"/>
  <c r="BE437" i="3"/>
  <c r="AW437" i="3" s="1"/>
  <c r="AV437" i="3"/>
  <c r="AU437" i="3"/>
  <c r="AT437" i="3"/>
  <c r="AS437" i="3"/>
  <c r="AR437" i="3"/>
  <c r="AQ437" i="3"/>
  <c r="AP437" i="3"/>
  <c r="AO437" i="3"/>
  <c r="AN437" i="3"/>
  <c r="AM437" i="3"/>
  <c r="AB437" i="3"/>
  <c r="R437" i="3"/>
  <c r="P437" i="3"/>
  <c r="O437" i="3"/>
  <c r="N437" i="3"/>
  <c r="M437" i="3"/>
  <c r="BO436" i="3"/>
  <c r="BN436" i="3"/>
  <c r="BI436" i="3"/>
  <c r="BJ436" i="3" s="1"/>
  <c r="BE436" i="3"/>
  <c r="BF436" i="3" s="1"/>
  <c r="BG436" i="3" s="1"/>
  <c r="BH436" i="3" s="1"/>
  <c r="AZ436" i="3" s="1"/>
  <c r="BD436" i="3"/>
  <c r="AY436" i="3"/>
  <c r="AX436" i="3"/>
  <c r="AW436" i="3"/>
  <c r="AV436" i="3"/>
  <c r="AU436" i="3"/>
  <c r="AT436" i="3"/>
  <c r="AS436" i="3"/>
  <c r="AR436" i="3"/>
  <c r="AQ436" i="3"/>
  <c r="AP436" i="3"/>
  <c r="AO436" i="3"/>
  <c r="AN436" i="3"/>
  <c r="AM436" i="3"/>
  <c r="AB436" i="3"/>
  <c r="R436" i="3"/>
  <c r="P436" i="3"/>
  <c r="O436" i="3"/>
  <c r="N436" i="3"/>
  <c r="M436" i="3"/>
  <c r="BF435" i="3"/>
  <c r="BE435" i="3"/>
  <c r="AW435" i="3" s="1"/>
  <c r="AV435" i="3"/>
  <c r="AU435" i="3"/>
  <c r="AT435" i="3"/>
  <c r="AS435" i="3"/>
  <c r="AR435" i="3"/>
  <c r="AQ435" i="3"/>
  <c r="AP435" i="3"/>
  <c r="AO435" i="3"/>
  <c r="AN435" i="3"/>
  <c r="AM435" i="3"/>
  <c r="AB435" i="3"/>
  <c r="R435" i="3"/>
  <c r="P435" i="3"/>
  <c r="O435" i="3"/>
  <c r="N435" i="3"/>
  <c r="M435" i="3"/>
  <c r="BG434" i="3"/>
  <c r="BH434" i="3" s="1"/>
  <c r="BF434" i="3"/>
  <c r="AX434" i="3" s="1"/>
  <c r="BE434" i="3"/>
  <c r="AW434" i="3" s="1"/>
  <c r="AY434" i="3"/>
  <c r="AV434" i="3"/>
  <c r="AU434" i="3"/>
  <c r="AT434" i="3"/>
  <c r="AS434" i="3"/>
  <c r="AR434" i="3"/>
  <c r="AQ434" i="3"/>
  <c r="AP434" i="3"/>
  <c r="AO434" i="3"/>
  <c r="AN434" i="3"/>
  <c r="AM434" i="3"/>
  <c r="AB434" i="3"/>
  <c r="R434" i="3"/>
  <c r="P434" i="3"/>
  <c r="O434" i="3"/>
  <c r="N434" i="3"/>
  <c r="M434" i="3"/>
  <c r="BE433" i="3"/>
  <c r="AV433" i="3"/>
  <c r="AU433" i="3"/>
  <c r="AT433" i="3"/>
  <c r="AS433" i="3"/>
  <c r="AR433" i="3"/>
  <c r="AQ433" i="3"/>
  <c r="AP433" i="3"/>
  <c r="AO433" i="3"/>
  <c r="AN433" i="3"/>
  <c r="AM433" i="3"/>
  <c r="AB433" i="3"/>
  <c r="R433" i="3"/>
  <c r="P433" i="3"/>
  <c r="O433" i="3"/>
  <c r="N433" i="3"/>
  <c r="M433" i="3"/>
  <c r="BE432" i="3"/>
  <c r="BF432" i="3" s="1"/>
  <c r="BG432" i="3" s="1"/>
  <c r="BH432" i="3" s="1"/>
  <c r="BN432" i="3" s="1"/>
  <c r="BD432" i="3"/>
  <c r="AY432" i="3"/>
  <c r="AX432" i="3"/>
  <c r="AW432" i="3"/>
  <c r="AV432" i="3"/>
  <c r="AU432" i="3"/>
  <c r="AT432" i="3"/>
  <c r="AS432" i="3"/>
  <c r="AR432" i="3"/>
  <c r="AQ432" i="3"/>
  <c r="AP432" i="3"/>
  <c r="AO432" i="3"/>
  <c r="AN432" i="3"/>
  <c r="AM432" i="3"/>
  <c r="AB432" i="3"/>
  <c r="R432" i="3"/>
  <c r="P432" i="3"/>
  <c r="O432" i="3"/>
  <c r="N432" i="3"/>
  <c r="M432" i="3"/>
  <c r="BE431" i="3"/>
  <c r="BF431" i="3" s="1"/>
  <c r="AV431" i="3"/>
  <c r="AU431" i="3"/>
  <c r="AT431" i="3"/>
  <c r="AS431" i="3"/>
  <c r="AR431" i="3"/>
  <c r="AQ431" i="3"/>
  <c r="AP431" i="3"/>
  <c r="AO431" i="3"/>
  <c r="AN431" i="3"/>
  <c r="AM431" i="3"/>
  <c r="AB431" i="3"/>
  <c r="R431" i="3"/>
  <c r="P431" i="3"/>
  <c r="O431" i="3"/>
  <c r="N431" i="3"/>
  <c r="M431" i="3"/>
  <c r="BG430" i="3"/>
  <c r="BF430" i="3"/>
  <c r="AX430" i="3" s="1"/>
  <c r="BE430" i="3"/>
  <c r="AW430" i="3" s="1"/>
  <c r="AY430" i="3"/>
  <c r="AV430" i="3"/>
  <c r="AU430" i="3"/>
  <c r="AT430" i="3"/>
  <c r="AS430" i="3"/>
  <c r="AR430" i="3"/>
  <c r="AQ430" i="3"/>
  <c r="AP430" i="3"/>
  <c r="AO430" i="3"/>
  <c r="AN430" i="3"/>
  <c r="AM430" i="3"/>
  <c r="AB430" i="3"/>
  <c r="R430" i="3"/>
  <c r="P430" i="3"/>
  <c r="O430" i="3"/>
  <c r="N430" i="3"/>
  <c r="M430" i="3"/>
  <c r="BE429" i="3"/>
  <c r="BF429" i="3" s="1"/>
  <c r="AW429" i="3"/>
  <c r="AV429" i="3"/>
  <c r="AU429" i="3"/>
  <c r="AT429" i="3"/>
  <c r="AS429" i="3"/>
  <c r="AR429" i="3"/>
  <c r="AQ429" i="3"/>
  <c r="AP429" i="3"/>
  <c r="AO429" i="3"/>
  <c r="AN429" i="3"/>
  <c r="AM429" i="3"/>
  <c r="AB429" i="3"/>
  <c r="R429" i="3"/>
  <c r="P429" i="3"/>
  <c r="O429" i="3"/>
  <c r="N429" i="3"/>
  <c r="M429" i="3"/>
  <c r="BE428" i="3"/>
  <c r="BF428" i="3" s="1"/>
  <c r="BG428" i="3" s="1"/>
  <c r="BH428" i="3" s="1"/>
  <c r="BN428" i="3" s="1"/>
  <c r="BD428" i="3"/>
  <c r="AZ428" i="3"/>
  <c r="AY428" i="3"/>
  <c r="AV428" i="3"/>
  <c r="AU428" i="3"/>
  <c r="AT428" i="3"/>
  <c r="AS428" i="3"/>
  <c r="AR428" i="3"/>
  <c r="AQ428" i="3"/>
  <c r="AP428" i="3"/>
  <c r="AO428" i="3"/>
  <c r="AN428" i="3"/>
  <c r="AM428" i="3"/>
  <c r="AB428" i="3"/>
  <c r="R428" i="3"/>
  <c r="P428" i="3"/>
  <c r="O428" i="3"/>
  <c r="N428" i="3"/>
  <c r="M428" i="3"/>
  <c r="BN427" i="3"/>
  <c r="BG427" i="3"/>
  <c r="BH427" i="3" s="1"/>
  <c r="BF427" i="3"/>
  <c r="AX427" i="3" s="1"/>
  <c r="BE427" i="3"/>
  <c r="AY427" i="3"/>
  <c r="AW427" i="3"/>
  <c r="AV427" i="3"/>
  <c r="AU427" i="3"/>
  <c r="AT427" i="3"/>
  <c r="AS427" i="3"/>
  <c r="AR427" i="3"/>
  <c r="AQ427" i="3"/>
  <c r="AP427" i="3"/>
  <c r="AO427" i="3"/>
  <c r="AN427" i="3"/>
  <c r="AM427" i="3"/>
  <c r="AB427" i="3"/>
  <c r="R427" i="3"/>
  <c r="P427" i="3"/>
  <c r="O427" i="3"/>
  <c r="N427" i="3"/>
  <c r="M427" i="3"/>
  <c r="BF426" i="3"/>
  <c r="BE426" i="3"/>
  <c r="AW426" i="3" s="1"/>
  <c r="AV426" i="3"/>
  <c r="AU426" i="3"/>
  <c r="AT426" i="3"/>
  <c r="AS426" i="3"/>
  <c r="AR426" i="3"/>
  <c r="AQ426" i="3"/>
  <c r="AP426" i="3"/>
  <c r="AO426" i="3"/>
  <c r="AN426" i="3"/>
  <c r="AM426" i="3"/>
  <c r="AB426" i="3"/>
  <c r="R426" i="3"/>
  <c r="P426" i="3"/>
  <c r="O426" i="3"/>
  <c r="N426" i="3"/>
  <c r="M426" i="3"/>
  <c r="BF425" i="3"/>
  <c r="BG425" i="3" s="1"/>
  <c r="BE425" i="3"/>
  <c r="AX425" i="3"/>
  <c r="AW425" i="3"/>
  <c r="AV425" i="3"/>
  <c r="AU425" i="3"/>
  <c r="AT425" i="3"/>
  <c r="AS425" i="3"/>
  <c r="AR425" i="3"/>
  <c r="AQ425" i="3"/>
  <c r="AP425" i="3"/>
  <c r="AO425" i="3"/>
  <c r="AN425" i="3"/>
  <c r="AM425" i="3"/>
  <c r="AB425" i="3"/>
  <c r="R425" i="3"/>
  <c r="P425" i="3"/>
  <c r="O425" i="3"/>
  <c r="N425" i="3"/>
  <c r="M425" i="3"/>
  <c r="BE424" i="3"/>
  <c r="AV424" i="3"/>
  <c r="AU424" i="3"/>
  <c r="AT424" i="3"/>
  <c r="AS424" i="3"/>
  <c r="AR424" i="3"/>
  <c r="AQ424" i="3"/>
  <c r="AP424" i="3"/>
  <c r="AO424" i="3"/>
  <c r="AN424" i="3"/>
  <c r="AM424" i="3"/>
  <c r="AB424" i="3"/>
  <c r="R424" i="3"/>
  <c r="P424" i="3"/>
  <c r="O424" i="3"/>
  <c r="N424" i="3"/>
  <c r="M424" i="3"/>
  <c r="BF423" i="3"/>
  <c r="AX423" i="3" s="1"/>
  <c r="BE423" i="3"/>
  <c r="AW423" i="3"/>
  <c r="AV423" i="3"/>
  <c r="AU423" i="3"/>
  <c r="AT423" i="3"/>
  <c r="AS423" i="3"/>
  <c r="AR423" i="3"/>
  <c r="AQ423" i="3"/>
  <c r="AP423" i="3"/>
  <c r="AO423" i="3"/>
  <c r="AN423" i="3"/>
  <c r="AM423" i="3"/>
  <c r="AB423" i="3"/>
  <c r="R423" i="3"/>
  <c r="P423" i="3"/>
  <c r="O423" i="3"/>
  <c r="N423" i="3"/>
  <c r="M423" i="3"/>
  <c r="BE422" i="3"/>
  <c r="AW422" i="3" s="1"/>
  <c r="AV422" i="3"/>
  <c r="AU422" i="3"/>
  <c r="AT422" i="3"/>
  <c r="AS422" i="3"/>
  <c r="AR422" i="3"/>
  <c r="AQ422" i="3"/>
  <c r="AP422" i="3"/>
  <c r="AO422" i="3"/>
  <c r="AN422" i="3"/>
  <c r="AM422" i="3"/>
  <c r="AB422" i="3"/>
  <c r="R422" i="3"/>
  <c r="P422" i="3"/>
  <c r="O422" i="3"/>
  <c r="N422" i="3"/>
  <c r="M422" i="3"/>
  <c r="BE421" i="3"/>
  <c r="AW421" i="3" s="1"/>
  <c r="AV421" i="3"/>
  <c r="AU421" i="3"/>
  <c r="AT421" i="3"/>
  <c r="AS421" i="3"/>
  <c r="AR421" i="3"/>
  <c r="AQ421" i="3"/>
  <c r="AP421" i="3"/>
  <c r="AO421" i="3"/>
  <c r="AN421" i="3"/>
  <c r="AM421" i="3"/>
  <c r="AB421" i="3"/>
  <c r="R421" i="3"/>
  <c r="P421" i="3"/>
  <c r="O421" i="3"/>
  <c r="N421" i="3"/>
  <c r="M421" i="3"/>
  <c r="BO420" i="3"/>
  <c r="BN420" i="3"/>
  <c r="BI420" i="3"/>
  <c r="BJ420" i="3" s="1"/>
  <c r="BE420" i="3"/>
  <c r="BF420" i="3" s="1"/>
  <c r="BG420" i="3" s="1"/>
  <c r="BH420" i="3" s="1"/>
  <c r="AZ420" i="3" s="1"/>
  <c r="AY420" i="3"/>
  <c r="AX420" i="3"/>
  <c r="AW420" i="3"/>
  <c r="AV420" i="3"/>
  <c r="AU420" i="3"/>
  <c r="AT420" i="3"/>
  <c r="AS420" i="3"/>
  <c r="AR420" i="3"/>
  <c r="AQ420" i="3"/>
  <c r="AP420" i="3"/>
  <c r="AO420" i="3"/>
  <c r="AN420" i="3"/>
  <c r="AM420" i="3"/>
  <c r="AB420" i="3"/>
  <c r="R420" i="3"/>
  <c r="P420" i="3"/>
  <c r="O420" i="3"/>
  <c r="N420" i="3"/>
  <c r="M420" i="3"/>
  <c r="BF419" i="3"/>
  <c r="BE419" i="3"/>
  <c r="AW419" i="3"/>
  <c r="AV419" i="3"/>
  <c r="AU419" i="3"/>
  <c r="AT419" i="3"/>
  <c r="AS419" i="3"/>
  <c r="AR419" i="3"/>
  <c r="AQ419" i="3"/>
  <c r="AP419" i="3"/>
  <c r="AO419" i="3"/>
  <c r="AN419" i="3"/>
  <c r="AM419" i="3"/>
  <c r="AB419" i="3"/>
  <c r="R419" i="3"/>
  <c r="P419" i="3"/>
  <c r="O419" i="3"/>
  <c r="N419" i="3"/>
  <c r="M419" i="3"/>
  <c r="BE418" i="3"/>
  <c r="AW418" i="3" s="1"/>
  <c r="AV418" i="3"/>
  <c r="AU418" i="3"/>
  <c r="AT418" i="3"/>
  <c r="AS418" i="3"/>
  <c r="AR418" i="3"/>
  <c r="AQ418" i="3"/>
  <c r="AP418" i="3"/>
  <c r="AO418" i="3"/>
  <c r="AN418" i="3"/>
  <c r="AM418" i="3"/>
  <c r="AB418" i="3"/>
  <c r="R418" i="3"/>
  <c r="P418" i="3"/>
  <c r="O418" i="3"/>
  <c r="N418" i="3"/>
  <c r="M418" i="3"/>
  <c r="BF417" i="3"/>
  <c r="AX417" i="3" s="1"/>
  <c r="BE417" i="3"/>
  <c r="AW417" i="3"/>
  <c r="AV417" i="3"/>
  <c r="AU417" i="3"/>
  <c r="AT417" i="3"/>
  <c r="AS417" i="3"/>
  <c r="AR417" i="3"/>
  <c r="AQ417" i="3"/>
  <c r="AP417" i="3"/>
  <c r="AO417" i="3"/>
  <c r="AN417" i="3"/>
  <c r="AM417" i="3"/>
  <c r="AB417" i="3"/>
  <c r="R417" i="3"/>
  <c r="P417" i="3"/>
  <c r="O417" i="3"/>
  <c r="N417" i="3"/>
  <c r="M417" i="3"/>
  <c r="BE416" i="3"/>
  <c r="AV416" i="3"/>
  <c r="AU416" i="3"/>
  <c r="AT416" i="3"/>
  <c r="AS416" i="3"/>
  <c r="AR416" i="3"/>
  <c r="AQ416" i="3"/>
  <c r="AP416" i="3"/>
  <c r="AO416" i="3"/>
  <c r="AN416" i="3"/>
  <c r="AM416" i="3"/>
  <c r="AB416" i="3"/>
  <c r="R416" i="3"/>
  <c r="P416" i="3"/>
  <c r="O416" i="3"/>
  <c r="N416" i="3"/>
  <c r="M416" i="3"/>
  <c r="BF415" i="3"/>
  <c r="BG415" i="3" s="1"/>
  <c r="BE415" i="3"/>
  <c r="AW415" i="3"/>
  <c r="AV415" i="3"/>
  <c r="AU415" i="3"/>
  <c r="AT415" i="3"/>
  <c r="AS415" i="3"/>
  <c r="AR415" i="3"/>
  <c r="AQ415" i="3"/>
  <c r="AP415" i="3"/>
  <c r="AO415" i="3"/>
  <c r="AN415" i="3"/>
  <c r="AM415" i="3"/>
  <c r="AB415" i="3"/>
  <c r="R415" i="3"/>
  <c r="P415" i="3"/>
  <c r="O415" i="3"/>
  <c r="N415" i="3"/>
  <c r="M415" i="3"/>
  <c r="BE414" i="3"/>
  <c r="AW414" i="3" s="1"/>
  <c r="AV414" i="3"/>
  <c r="AU414" i="3"/>
  <c r="AT414" i="3"/>
  <c r="AS414" i="3"/>
  <c r="AR414" i="3"/>
  <c r="AQ414" i="3"/>
  <c r="AP414" i="3"/>
  <c r="AO414" i="3"/>
  <c r="AN414" i="3"/>
  <c r="AM414" i="3"/>
  <c r="AB414" i="3"/>
  <c r="R414" i="3"/>
  <c r="P414" i="3"/>
  <c r="O414" i="3"/>
  <c r="N414" i="3"/>
  <c r="M414" i="3"/>
  <c r="BE413" i="3"/>
  <c r="BF413" i="3" s="1"/>
  <c r="AW413" i="3"/>
  <c r="AV413" i="3"/>
  <c r="AU413" i="3"/>
  <c r="AT413" i="3"/>
  <c r="AS413" i="3"/>
  <c r="AR413" i="3"/>
  <c r="AQ413" i="3"/>
  <c r="AP413" i="3"/>
  <c r="AO413" i="3"/>
  <c r="AN413" i="3"/>
  <c r="AM413" i="3"/>
  <c r="AB413" i="3"/>
  <c r="R413" i="3"/>
  <c r="P413" i="3"/>
  <c r="O413" i="3"/>
  <c r="N413" i="3"/>
  <c r="M413" i="3"/>
  <c r="BO412" i="3"/>
  <c r="BN412" i="3"/>
  <c r="BK412" i="3"/>
  <c r="BL412" i="3" s="1"/>
  <c r="BM412" i="3" s="1"/>
  <c r="BJ412" i="3"/>
  <c r="BB412" i="3" s="1"/>
  <c r="BI412" i="3"/>
  <c r="BE412" i="3"/>
  <c r="BF412" i="3" s="1"/>
  <c r="BG412" i="3" s="1"/>
  <c r="BH412" i="3" s="1"/>
  <c r="BD412" i="3"/>
  <c r="BC412" i="3"/>
  <c r="BA412" i="3"/>
  <c r="AZ412" i="3"/>
  <c r="AY412" i="3"/>
  <c r="AX412" i="3"/>
  <c r="AW412" i="3"/>
  <c r="AV412" i="3"/>
  <c r="AU412" i="3"/>
  <c r="AT412" i="3"/>
  <c r="AS412" i="3"/>
  <c r="AR412" i="3"/>
  <c r="AQ412" i="3"/>
  <c r="AP412" i="3"/>
  <c r="AO412" i="3"/>
  <c r="AN412" i="3"/>
  <c r="AM412" i="3"/>
  <c r="AB412" i="3"/>
  <c r="R412" i="3"/>
  <c r="P412" i="3"/>
  <c r="O412" i="3"/>
  <c r="N412" i="3"/>
  <c r="M412" i="3"/>
  <c r="BF411" i="3"/>
  <c r="AX411" i="3" s="1"/>
  <c r="BE411" i="3"/>
  <c r="AW411" i="3" s="1"/>
  <c r="AV411" i="3"/>
  <c r="AU411" i="3"/>
  <c r="AT411" i="3"/>
  <c r="AS411" i="3"/>
  <c r="AR411" i="3"/>
  <c r="AQ411" i="3"/>
  <c r="AP411" i="3"/>
  <c r="AO411" i="3"/>
  <c r="AN411" i="3"/>
  <c r="AM411" i="3"/>
  <c r="AB411" i="3"/>
  <c r="R411" i="3"/>
  <c r="P411" i="3"/>
  <c r="O411" i="3"/>
  <c r="N411" i="3"/>
  <c r="M411" i="3"/>
  <c r="BE410" i="3"/>
  <c r="AW410" i="3" s="1"/>
  <c r="AV410" i="3"/>
  <c r="AU410" i="3"/>
  <c r="AT410" i="3"/>
  <c r="AS410" i="3"/>
  <c r="AR410" i="3"/>
  <c r="AQ410" i="3"/>
  <c r="AP410" i="3"/>
  <c r="AO410" i="3"/>
  <c r="AN410" i="3"/>
  <c r="AM410" i="3"/>
  <c r="AB410" i="3"/>
  <c r="R410" i="3"/>
  <c r="P410" i="3"/>
  <c r="O410" i="3"/>
  <c r="N410" i="3"/>
  <c r="M410" i="3"/>
  <c r="BF409" i="3"/>
  <c r="BE409" i="3"/>
  <c r="AW409" i="3"/>
  <c r="AV409" i="3"/>
  <c r="AU409" i="3"/>
  <c r="AT409" i="3"/>
  <c r="AS409" i="3"/>
  <c r="AR409" i="3"/>
  <c r="AQ409" i="3"/>
  <c r="AP409" i="3"/>
  <c r="AO409" i="3"/>
  <c r="AN409" i="3"/>
  <c r="AM409" i="3"/>
  <c r="AB409" i="3"/>
  <c r="R409" i="3"/>
  <c r="P409" i="3"/>
  <c r="O409" i="3"/>
  <c r="N409" i="3"/>
  <c r="M409" i="3"/>
  <c r="BE408" i="3"/>
  <c r="BF408" i="3" s="1"/>
  <c r="BG408" i="3" s="1"/>
  <c r="BH408" i="3" s="1"/>
  <c r="BN408" i="3" s="1"/>
  <c r="BD408" i="3"/>
  <c r="AZ408" i="3"/>
  <c r="AX408" i="3"/>
  <c r="AW408" i="3"/>
  <c r="AV408" i="3"/>
  <c r="AU408" i="3"/>
  <c r="AT408" i="3"/>
  <c r="AS408" i="3"/>
  <c r="AR408" i="3"/>
  <c r="AQ408" i="3"/>
  <c r="AP408" i="3"/>
  <c r="AO408" i="3"/>
  <c r="AN408" i="3"/>
  <c r="AM408" i="3"/>
  <c r="AB408" i="3"/>
  <c r="R408" i="3"/>
  <c r="P408" i="3"/>
  <c r="O408" i="3"/>
  <c r="N408" i="3"/>
  <c r="M408" i="3"/>
  <c r="BG407" i="3"/>
  <c r="BD407" i="3" s="1"/>
  <c r="BF407" i="3"/>
  <c r="BE407" i="3"/>
  <c r="AX407" i="3"/>
  <c r="AW407" i="3"/>
  <c r="AV407" i="3"/>
  <c r="AU407" i="3"/>
  <c r="AT407" i="3"/>
  <c r="AS407" i="3"/>
  <c r="AR407" i="3"/>
  <c r="AQ407" i="3"/>
  <c r="AP407" i="3"/>
  <c r="AO407" i="3"/>
  <c r="AN407" i="3"/>
  <c r="AM407" i="3"/>
  <c r="AB407" i="3"/>
  <c r="R407" i="3"/>
  <c r="P407" i="3"/>
  <c r="O407" i="3"/>
  <c r="N407" i="3"/>
  <c r="M407" i="3"/>
  <c r="BE406" i="3"/>
  <c r="AV406" i="3"/>
  <c r="AU406" i="3"/>
  <c r="AT406" i="3"/>
  <c r="AS406" i="3"/>
  <c r="AR406" i="3"/>
  <c r="AQ406" i="3"/>
  <c r="AP406" i="3"/>
  <c r="AO406" i="3"/>
  <c r="AN406" i="3"/>
  <c r="AM406" i="3"/>
  <c r="AB406" i="3"/>
  <c r="R406" i="3"/>
  <c r="P406" i="3"/>
  <c r="O406" i="3"/>
  <c r="N406" i="3"/>
  <c r="M406" i="3"/>
  <c r="BF405" i="3"/>
  <c r="BG405" i="3" s="1"/>
  <c r="BE405" i="3"/>
  <c r="AX405" i="3"/>
  <c r="AW405" i="3"/>
  <c r="AV405" i="3"/>
  <c r="AU405" i="3"/>
  <c r="AT405" i="3"/>
  <c r="AS405" i="3"/>
  <c r="AR405" i="3"/>
  <c r="AQ405" i="3"/>
  <c r="AP405" i="3"/>
  <c r="AO405" i="3"/>
  <c r="AN405" i="3"/>
  <c r="AM405" i="3"/>
  <c r="AB405" i="3"/>
  <c r="R405" i="3"/>
  <c r="P405" i="3"/>
  <c r="O405" i="3"/>
  <c r="N405" i="3"/>
  <c r="M405" i="3"/>
  <c r="BE404" i="3"/>
  <c r="AV404" i="3"/>
  <c r="AU404" i="3"/>
  <c r="AT404" i="3"/>
  <c r="AS404" i="3"/>
  <c r="AR404" i="3"/>
  <c r="AQ404" i="3"/>
  <c r="AP404" i="3"/>
  <c r="AO404" i="3"/>
  <c r="AN404" i="3"/>
  <c r="AM404" i="3"/>
  <c r="AB404" i="3"/>
  <c r="R404" i="3"/>
  <c r="P404" i="3"/>
  <c r="O404" i="3"/>
  <c r="N404" i="3"/>
  <c r="M404" i="3"/>
  <c r="BE403" i="3"/>
  <c r="AV403" i="3"/>
  <c r="AU403" i="3"/>
  <c r="AT403" i="3"/>
  <c r="AS403" i="3"/>
  <c r="AR403" i="3"/>
  <c r="AQ403" i="3"/>
  <c r="AP403" i="3"/>
  <c r="AO403" i="3"/>
  <c r="AN403" i="3"/>
  <c r="AM403" i="3"/>
  <c r="AB403" i="3"/>
  <c r="R403" i="3"/>
  <c r="P403" i="3"/>
  <c r="O403" i="3"/>
  <c r="N403" i="3"/>
  <c r="M403" i="3"/>
  <c r="BF402" i="3"/>
  <c r="BE402" i="3"/>
  <c r="AW402" i="3" s="1"/>
  <c r="AV402" i="3"/>
  <c r="AU402" i="3"/>
  <c r="AT402" i="3"/>
  <c r="AS402" i="3"/>
  <c r="AR402" i="3"/>
  <c r="AQ402" i="3"/>
  <c r="AP402" i="3"/>
  <c r="AO402" i="3"/>
  <c r="AN402" i="3"/>
  <c r="AM402" i="3"/>
  <c r="AB402" i="3"/>
  <c r="R402" i="3"/>
  <c r="P402" i="3"/>
  <c r="O402" i="3"/>
  <c r="N402" i="3"/>
  <c r="M402" i="3"/>
  <c r="BE401" i="3"/>
  <c r="AW401" i="3" s="1"/>
  <c r="AV401" i="3"/>
  <c r="AU401" i="3"/>
  <c r="AT401" i="3"/>
  <c r="AS401" i="3"/>
  <c r="AR401" i="3"/>
  <c r="AQ401" i="3"/>
  <c r="AP401" i="3"/>
  <c r="AO401" i="3"/>
  <c r="AN401" i="3"/>
  <c r="AM401" i="3"/>
  <c r="AB401" i="3"/>
  <c r="R401" i="3"/>
  <c r="P401" i="3"/>
  <c r="O401" i="3"/>
  <c r="N401" i="3"/>
  <c r="M401" i="3"/>
  <c r="BG400" i="3"/>
  <c r="BH400" i="3" s="1"/>
  <c r="BN400" i="3" s="1"/>
  <c r="BF400" i="3"/>
  <c r="AX400" i="3" s="1"/>
  <c r="BE400" i="3"/>
  <c r="AW400" i="3" s="1"/>
  <c r="BD400" i="3"/>
  <c r="AZ400" i="3"/>
  <c r="AY400" i="3"/>
  <c r="AV400" i="3"/>
  <c r="AU400" i="3"/>
  <c r="AT400" i="3"/>
  <c r="AS400" i="3"/>
  <c r="AR400" i="3"/>
  <c r="AQ400" i="3"/>
  <c r="AP400" i="3"/>
  <c r="AO400" i="3"/>
  <c r="AN400" i="3"/>
  <c r="AM400" i="3"/>
  <c r="AB400" i="3"/>
  <c r="R400" i="3"/>
  <c r="P400" i="3"/>
  <c r="O400" i="3"/>
  <c r="N400" i="3"/>
  <c r="M400" i="3"/>
  <c r="BE399" i="3"/>
  <c r="BF399" i="3" s="1"/>
  <c r="BG399" i="3" s="1"/>
  <c r="AX399" i="3"/>
  <c r="AW399" i="3"/>
  <c r="AV399" i="3"/>
  <c r="AU399" i="3"/>
  <c r="AT399" i="3"/>
  <c r="AS399" i="3"/>
  <c r="AR399" i="3"/>
  <c r="AQ399" i="3"/>
  <c r="AP399" i="3"/>
  <c r="AO399" i="3"/>
  <c r="AN399" i="3"/>
  <c r="AM399" i="3"/>
  <c r="AB399" i="3"/>
  <c r="R399" i="3"/>
  <c r="P399" i="3"/>
  <c r="O399" i="3"/>
  <c r="N399" i="3"/>
  <c r="M399" i="3"/>
  <c r="BE398" i="3"/>
  <c r="BF398" i="3" s="1"/>
  <c r="BG398" i="3" s="1"/>
  <c r="AY398" i="3" s="1"/>
  <c r="BD398" i="3"/>
  <c r="AX398" i="3"/>
  <c r="AW398" i="3"/>
  <c r="AV398" i="3"/>
  <c r="AU398" i="3"/>
  <c r="AT398" i="3"/>
  <c r="AS398" i="3"/>
  <c r="AR398" i="3"/>
  <c r="AQ398" i="3"/>
  <c r="AP398" i="3"/>
  <c r="AO398" i="3"/>
  <c r="AN398" i="3"/>
  <c r="AM398" i="3"/>
  <c r="AB398" i="3"/>
  <c r="R398" i="3"/>
  <c r="P398" i="3"/>
  <c r="O398" i="3"/>
  <c r="N398" i="3"/>
  <c r="M398" i="3"/>
  <c r="BE397" i="3"/>
  <c r="AW397" i="3" s="1"/>
  <c r="AV397" i="3"/>
  <c r="AU397" i="3"/>
  <c r="AT397" i="3"/>
  <c r="AS397" i="3"/>
  <c r="AR397" i="3"/>
  <c r="AQ397" i="3"/>
  <c r="AP397" i="3"/>
  <c r="AO397" i="3"/>
  <c r="AN397" i="3"/>
  <c r="AM397" i="3"/>
  <c r="AB397" i="3"/>
  <c r="R397" i="3"/>
  <c r="P397" i="3"/>
  <c r="O397" i="3"/>
  <c r="N397" i="3"/>
  <c r="M397" i="3"/>
  <c r="BF396" i="3"/>
  <c r="AX396" i="3" s="1"/>
  <c r="BE396" i="3"/>
  <c r="AW396" i="3" s="1"/>
  <c r="AV396" i="3"/>
  <c r="AU396" i="3"/>
  <c r="AT396" i="3"/>
  <c r="AS396" i="3"/>
  <c r="AR396" i="3"/>
  <c r="AQ396" i="3"/>
  <c r="AP396" i="3"/>
  <c r="AO396" i="3"/>
  <c r="AN396" i="3"/>
  <c r="AM396" i="3"/>
  <c r="AB396" i="3"/>
  <c r="R396" i="3"/>
  <c r="P396" i="3"/>
  <c r="O396" i="3"/>
  <c r="N396" i="3"/>
  <c r="M396" i="3"/>
  <c r="BF395" i="3"/>
  <c r="BG395" i="3" s="1"/>
  <c r="BE395" i="3"/>
  <c r="AX395" i="3"/>
  <c r="AW395" i="3"/>
  <c r="AV395" i="3"/>
  <c r="AU395" i="3"/>
  <c r="AT395" i="3"/>
  <c r="AS395" i="3"/>
  <c r="AR395" i="3"/>
  <c r="AQ395" i="3"/>
  <c r="AP395" i="3"/>
  <c r="AO395" i="3"/>
  <c r="AN395" i="3"/>
  <c r="AM395" i="3"/>
  <c r="AB395" i="3"/>
  <c r="R395" i="3"/>
  <c r="P395" i="3"/>
  <c r="O395" i="3"/>
  <c r="N395" i="3"/>
  <c r="M395" i="3"/>
  <c r="BE394" i="3"/>
  <c r="BF394" i="3" s="1"/>
  <c r="BG394" i="3" s="1"/>
  <c r="AY394" i="3" s="1"/>
  <c r="AX394" i="3"/>
  <c r="AW394" i="3"/>
  <c r="AV394" i="3"/>
  <c r="AU394" i="3"/>
  <c r="AT394" i="3"/>
  <c r="AS394" i="3"/>
  <c r="AR394" i="3"/>
  <c r="AQ394" i="3"/>
  <c r="AP394" i="3"/>
  <c r="AO394" i="3"/>
  <c r="AN394" i="3"/>
  <c r="AM394" i="3"/>
  <c r="AB394" i="3"/>
  <c r="R394" i="3"/>
  <c r="P394" i="3"/>
  <c r="O394" i="3"/>
  <c r="N394" i="3"/>
  <c r="M394" i="3"/>
  <c r="BH393" i="3"/>
  <c r="BG393" i="3"/>
  <c r="BD393" i="3" s="1"/>
  <c r="BF393" i="3"/>
  <c r="AX393" i="3" s="1"/>
  <c r="BE393" i="3"/>
  <c r="AW393" i="3" s="1"/>
  <c r="AV393" i="3"/>
  <c r="AU393" i="3"/>
  <c r="AT393" i="3"/>
  <c r="AS393" i="3"/>
  <c r="AR393" i="3"/>
  <c r="AQ393" i="3"/>
  <c r="AP393" i="3"/>
  <c r="AO393" i="3"/>
  <c r="AN393" i="3"/>
  <c r="AM393" i="3"/>
  <c r="AB393" i="3"/>
  <c r="R393" i="3"/>
  <c r="P393" i="3"/>
  <c r="O393" i="3"/>
  <c r="N393" i="3"/>
  <c r="M393" i="3"/>
  <c r="BF392" i="3"/>
  <c r="BG392" i="3" s="1"/>
  <c r="BE392" i="3"/>
  <c r="AW392" i="3" s="1"/>
  <c r="AX392" i="3"/>
  <c r="AV392" i="3"/>
  <c r="AU392" i="3"/>
  <c r="AT392" i="3"/>
  <c r="AS392" i="3"/>
  <c r="AR392" i="3"/>
  <c r="AQ392" i="3"/>
  <c r="AP392" i="3"/>
  <c r="AO392" i="3"/>
  <c r="AN392" i="3"/>
  <c r="AM392" i="3"/>
  <c r="AB392" i="3"/>
  <c r="R392" i="3"/>
  <c r="P392" i="3"/>
  <c r="O392" i="3"/>
  <c r="N392" i="3"/>
  <c r="M392" i="3"/>
  <c r="BF391" i="3"/>
  <c r="BG391" i="3" s="1"/>
  <c r="BE391" i="3"/>
  <c r="BD391" i="3"/>
  <c r="AW391" i="3"/>
  <c r="AV391" i="3"/>
  <c r="AU391" i="3"/>
  <c r="AT391" i="3"/>
  <c r="AS391" i="3"/>
  <c r="AR391" i="3"/>
  <c r="AQ391" i="3"/>
  <c r="AP391" i="3"/>
  <c r="AO391" i="3"/>
  <c r="AN391" i="3"/>
  <c r="AM391" i="3"/>
  <c r="AB391" i="3"/>
  <c r="R391" i="3"/>
  <c r="P391" i="3"/>
  <c r="O391" i="3"/>
  <c r="N391" i="3"/>
  <c r="M391" i="3"/>
  <c r="BE390" i="3"/>
  <c r="BF390" i="3" s="1"/>
  <c r="BG390" i="3" s="1"/>
  <c r="BH390" i="3" s="1"/>
  <c r="AV390" i="3"/>
  <c r="AU390" i="3"/>
  <c r="AT390" i="3"/>
  <c r="AS390" i="3"/>
  <c r="AR390" i="3"/>
  <c r="AQ390" i="3"/>
  <c r="AP390" i="3"/>
  <c r="AO390" i="3"/>
  <c r="AN390" i="3"/>
  <c r="AM390" i="3"/>
  <c r="AB390" i="3"/>
  <c r="R390" i="3"/>
  <c r="P390" i="3"/>
  <c r="O390" i="3"/>
  <c r="N390" i="3"/>
  <c r="M390" i="3"/>
  <c r="BE389" i="3"/>
  <c r="AV389" i="3"/>
  <c r="AU389" i="3"/>
  <c r="AT389" i="3"/>
  <c r="AS389" i="3"/>
  <c r="AR389" i="3"/>
  <c r="AQ389" i="3"/>
  <c r="AP389" i="3"/>
  <c r="AO389" i="3"/>
  <c r="AN389" i="3"/>
  <c r="AM389" i="3"/>
  <c r="AB389" i="3"/>
  <c r="R389" i="3"/>
  <c r="P389" i="3"/>
  <c r="O389" i="3"/>
  <c r="N389" i="3"/>
  <c r="M389" i="3"/>
  <c r="BE388" i="3"/>
  <c r="AW388" i="3" s="1"/>
  <c r="AV388" i="3"/>
  <c r="AU388" i="3"/>
  <c r="AT388" i="3"/>
  <c r="AS388" i="3"/>
  <c r="AR388" i="3"/>
  <c r="AQ388" i="3"/>
  <c r="AP388" i="3"/>
  <c r="AO388" i="3"/>
  <c r="AN388" i="3"/>
  <c r="AM388" i="3"/>
  <c r="AB388" i="3"/>
  <c r="R388" i="3"/>
  <c r="P388" i="3"/>
  <c r="O388" i="3"/>
  <c r="N388" i="3"/>
  <c r="M388" i="3"/>
  <c r="BF387" i="3"/>
  <c r="BE387" i="3"/>
  <c r="AW387" i="3"/>
  <c r="AV387" i="3"/>
  <c r="AU387" i="3"/>
  <c r="AT387" i="3"/>
  <c r="AS387" i="3"/>
  <c r="AR387" i="3"/>
  <c r="AQ387" i="3"/>
  <c r="AP387" i="3"/>
  <c r="AO387" i="3"/>
  <c r="AN387" i="3"/>
  <c r="AM387" i="3"/>
  <c r="AB387" i="3"/>
  <c r="R387" i="3"/>
  <c r="P387" i="3"/>
  <c r="O387" i="3"/>
  <c r="N387" i="3"/>
  <c r="M387" i="3"/>
  <c r="BE386" i="3"/>
  <c r="BF386" i="3" s="1"/>
  <c r="BG386" i="3" s="1"/>
  <c r="BH386" i="3" s="1"/>
  <c r="AV386" i="3"/>
  <c r="AU386" i="3"/>
  <c r="AT386" i="3"/>
  <c r="AS386" i="3"/>
  <c r="AR386" i="3"/>
  <c r="AQ386" i="3"/>
  <c r="AP386" i="3"/>
  <c r="AO386" i="3"/>
  <c r="AN386" i="3"/>
  <c r="AM386" i="3"/>
  <c r="AB386" i="3"/>
  <c r="R386" i="3"/>
  <c r="P386" i="3"/>
  <c r="O386" i="3"/>
  <c r="N386" i="3"/>
  <c r="M386" i="3"/>
  <c r="BE385" i="3"/>
  <c r="AW385" i="3" s="1"/>
  <c r="AV385" i="3"/>
  <c r="AU385" i="3"/>
  <c r="AT385" i="3"/>
  <c r="AS385" i="3"/>
  <c r="AR385" i="3"/>
  <c r="AQ385" i="3"/>
  <c r="AP385" i="3"/>
  <c r="AO385" i="3"/>
  <c r="AN385" i="3"/>
  <c r="AM385" i="3"/>
  <c r="AB385" i="3"/>
  <c r="R385" i="3"/>
  <c r="P385" i="3"/>
  <c r="O385" i="3"/>
  <c r="N385" i="3"/>
  <c r="M385" i="3"/>
  <c r="BE384" i="3"/>
  <c r="AW384" i="3" s="1"/>
  <c r="AV384" i="3"/>
  <c r="AU384" i="3"/>
  <c r="AT384" i="3"/>
  <c r="AS384" i="3"/>
  <c r="AR384" i="3"/>
  <c r="AQ384" i="3"/>
  <c r="AP384" i="3"/>
  <c r="AO384" i="3"/>
  <c r="AN384" i="3"/>
  <c r="AM384" i="3"/>
  <c r="AB384" i="3"/>
  <c r="R384" i="3"/>
  <c r="P384" i="3"/>
  <c r="O384" i="3"/>
  <c r="N384" i="3"/>
  <c r="M384" i="3"/>
  <c r="BJ383" i="3"/>
  <c r="BK383" i="3" s="1"/>
  <c r="BL383" i="3" s="1"/>
  <c r="BM383" i="3" s="1"/>
  <c r="BI383" i="3"/>
  <c r="BO383" i="3" s="1"/>
  <c r="BF383" i="3"/>
  <c r="BG383" i="3" s="1"/>
  <c r="BH383" i="3" s="1"/>
  <c r="AZ383" i="3" s="1"/>
  <c r="BE383" i="3"/>
  <c r="BD383" i="3"/>
  <c r="BC383" i="3"/>
  <c r="BB383" i="3"/>
  <c r="BA383" i="3"/>
  <c r="AW383" i="3"/>
  <c r="AV383" i="3"/>
  <c r="AU383" i="3"/>
  <c r="AT383" i="3"/>
  <c r="AS383" i="3"/>
  <c r="AR383" i="3"/>
  <c r="AQ383" i="3"/>
  <c r="AP383" i="3"/>
  <c r="AO383" i="3"/>
  <c r="AN383" i="3"/>
  <c r="AM383" i="3"/>
  <c r="AB383" i="3"/>
  <c r="R383" i="3"/>
  <c r="P383" i="3"/>
  <c r="O383" i="3"/>
  <c r="N383" i="3"/>
  <c r="M383" i="3"/>
  <c r="BE382" i="3"/>
  <c r="BF382" i="3" s="1"/>
  <c r="BG382" i="3" s="1"/>
  <c r="BH382" i="3" s="1"/>
  <c r="BD382" i="3"/>
  <c r="AY382" i="3"/>
  <c r="AX382" i="3"/>
  <c r="AW382" i="3"/>
  <c r="AV382" i="3"/>
  <c r="AU382" i="3"/>
  <c r="AT382" i="3"/>
  <c r="AS382" i="3"/>
  <c r="AR382" i="3"/>
  <c r="AQ382" i="3"/>
  <c r="AP382" i="3"/>
  <c r="AO382" i="3"/>
  <c r="AN382" i="3"/>
  <c r="AM382" i="3"/>
  <c r="AB382" i="3"/>
  <c r="R382" i="3"/>
  <c r="P382" i="3"/>
  <c r="O382" i="3"/>
  <c r="N382" i="3"/>
  <c r="M382" i="3"/>
  <c r="BG381" i="3"/>
  <c r="BF381" i="3"/>
  <c r="AX381" i="3" s="1"/>
  <c r="BE381" i="3"/>
  <c r="AW381" i="3" s="1"/>
  <c r="AV381" i="3"/>
  <c r="AU381" i="3"/>
  <c r="AT381" i="3"/>
  <c r="AS381" i="3"/>
  <c r="AR381" i="3"/>
  <c r="AQ381" i="3"/>
  <c r="AP381" i="3"/>
  <c r="AO381" i="3"/>
  <c r="AN381" i="3"/>
  <c r="AM381" i="3"/>
  <c r="AB381" i="3"/>
  <c r="R381" i="3"/>
  <c r="P381" i="3"/>
  <c r="O381" i="3"/>
  <c r="N381" i="3"/>
  <c r="M381" i="3"/>
  <c r="BF380" i="3"/>
  <c r="BG380" i="3" s="1"/>
  <c r="BE380" i="3"/>
  <c r="AW380" i="3" s="1"/>
  <c r="AV380" i="3"/>
  <c r="AU380" i="3"/>
  <c r="AT380" i="3"/>
  <c r="AS380" i="3"/>
  <c r="AR380" i="3"/>
  <c r="AQ380" i="3"/>
  <c r="AP380" i="3"/>
  <c r="AO380" i="3"/>
  <c r="AN380" i="3"/>
  <c r="AM380" i="3"/>
  <c r="AB380" i="3"/>
  <c r="R380" i="3"/>
  <c r="P380" i="3"/>
  <c r="O380" i="3"/>
  <c r="N380" i="3"/>
  <c r="M380" i="3"/>
  <c r="BF379" i="3"/>
  <c r="BE379" i="3"/>
  <c r="AW379" i="3"/>
  <c r="AV379" i="3"/>
  <c r="AU379" i="3"/>
  <c r="AT379" i="3"/>
  <c r="AS379" i="3"/>
  <c r="AR379" i="3"/>
  <c r="AQ379" i="3"/>
  <c r="AP379" i="3"/>
  <c r="AO379" i="3"/>
  <c r="AN379" i="3"/>
  <c r="AM379" i="3"/>
  <c r="AB379" i="3"/>
  <c r="R379" i="3"/>
  <c r="P379" i="3"/>
  <c r="O379" i="3"/>
  <c r="N379" i="3"/>
  <c r="M379" i="3"/>
  <c r="BE378" i="3"/>
  <c r="BF378" i="3" s="1"/>
  <c r="BG378" i="3" s="1"/>
  <c r="BH378" i="3" s="1"/>
  <c r="AY378" i="3"/>
  <c r="AX378" i="3"/>
  <c r="AW378" i="3"/>
  <c r="AV378" i="3"/>
  <c r="AU378" i="3"/>
  <c r="AT378" i="3"/>
  <c r="AS378" i="3"/>
  <c r="AR378" i="3"/>
  <c r="AQ378" i="3"/>
  <c r="AP378" i="3"/>
  <c r="AO378" i="3"/>
  <c r="AN378" i="3"/>
  <c r="AM378" i="3"/>
  <c r="AB378" i="3"/>
  <c r="R378" i="3"/>
  <c r="P378" i="3"/>
  <c r="O378" i="3"/>
  <c r="N378" i="3"/>
  <c r="M378" i="3"/>
  <c r="BG377" i="3"/>
  <c r="BF377" i="3"/>
  <c r="BE377" i="3"/>
  <c r="AW377" i="3" s="1"/>
  <c r="AX377" i="3"/>
  <c r="AV377" i="3"/>
  <c r="AU377" i="3"/>
  <c r="AT377" i="3"/>
  <c r="AS377" i="3"/>
  <c r="AR377" i="3"/>
  <c r="AQ377" i="3"/>
  <c r="AP377" i="3"/>
  <c r="AO377" i="3"/>
  <c r="AN377" i="3"/>
  <c r="AM377" i="3"/>
  <c r="AB377" i="3"/>
  <c r="R377" i="3"/>
  <c r="P377" i="3"/>
  <c r="O377" i="3"/>
  <c r="N377" i="3"/>
  <c r="M377" i="3"/>
  <c r="BE376" i="3"/>
  <c r="AW376" i="3" s="1"/>
  <c r="AV376" i="3"/>
  <c r="AU376" i="3"/>
  <c r="AT376" i="3"/>
  <c r="AS376" i="3"/>
  <c r="AR376" i="3"/>
  <c r="AQ376" i="3"/>
  <c r="AP376" i="3"/>
  <c r="AO376" i="3"/>
  <c r="AN376" i="3"/>
  <c r="AM376" i="3"/>
  <c r="AB376" i="3"/>
  <c r="R376" i="3"/>
  <c r="P376" i="3"/>
  <c r="O376" i="3"/>
  <c r="N376" i="3"/>
  <c r="M376" i="3"/>
  <c r="BN375" i="3"/>
  <c r="BI375" i="3"/>
  <c r="BO375" i="3" s="1"/>
  <c r="BH375" i="3"/>
  <c r="BF375" i="3"/>
  <c r="BG375" i="3" s="1"/>
  <c r="BE375" i="3"/>
  <c r="BD375" i="3"/>
  <c r="BA375" i="3"/>
  <c r="AZ375" i="3"/>
  <c r="AY375" i="3"/>
  <c r="AX375" i="3"/>
  <c r="AW375" i="3"/>
  <c r="AV375" i="3"/>
  <c r="AU375" i="3"/>
  <c r="AT375" i="3"/>
  <c r="AS375" i="3"/>
  <c r="AR375" i="3"/>
  <c r="AQ375" i="3"/>
  <c r="AP375" i="3"/>
  <c r="AO375" i="3"/>
  <c r="AN375" i="3"/>
  <c r="AM375" i="3"/>
  <c r="AB375" i="3"/>
  <c r="R375" i="3"/>
  <c r="P375" i="3"/>
  <c r="O375" i="3"/>
  <c r="N375" i="3"/>
  <c r="M375" i="3"/>
  <c r="BE374" i="3"/>
  <c r="BF374" i="3" s="1"/>
  <c r="BG374" i="3" s="1"/>
  <c r="BH374" i="3" s="1"/>
  <c r="BD374" i="3"/>
  <c r="AY374" i="3"/>
  <c r="AV374" i="3"/>
  <c r="AU374" i="3"/>
  <c r="AT374" i="3"/>
  <c r="AS374" i="3"/>
  <c r="AR374" i="3"/>
  <c r="AQ374" i="3"/>
  <c r="AP374" i="3"/>
  <c r="AO374" i="3"/>
  <c r="AN374" i="3"/>
  <c r="AM374" i="3"/>
  <c r="AB374" i="3"/>
  <c r="R374" i="3"/>
  <c r="P374" i="3"/>
  <c r="O374" i="3"/>
  <c r="N374" i="3"/>
  <c r="M374" i="3"/>
  <c r="BF373" i="3"/>
  <c r="BE373" i="3"/>
  <c r="AW373" i="3" s="1"/>
  <c r="AV373" i="3"/>
  <c r="AU373" i="3"/>
  <c r="AT373" i="3"/>
  <c r="AS373" i="3"/>
  <c r="AR373" i="3"/>
  <c r="AQ373" i="3"/>
  <c r="AP373" i="3"/>
  <c r="AO373" i="3"/>
  <c r="AN373" i="3"/>
  <c r="AM373" i="3"/>
  <c r="AB373" i="3"/>
  <c r="R373" i="3"/>
  <c r="P373" i="3"/>
  <c r="O373" i="3"/>
  <c r="N373" i="3"/>
  <c r="M373" i="3"/>
  <c r="BF372" i="3"/>
  <c r="BE372" i="3"/>
  <c r="AW372" i="3" s="1"/>
  <c r="AV372" i="3"/>
  <c r="AU372" i="3"/>
  <c r="AT372" i="3"/>
  <c r="AS372" i="3"/>
  <c r="AR372" i="3"/>
  <c r="AQ372" i="3"/>
  <c r="AP372" i="3"/>
  <c r="AO372" i="3"/>
  <c r="AN372" i="3"/>
  <c r="AM372" i="3"/>
  <c r="AB372" i="3"/>
  <c r="R372" i="3"/>
  <c r="P372" i="3"/>
  <c r="O372" i="3"/>
  <c r="N372" i="3"/>
  <c r="M372" i="3"/>
  <c r="BH371" i="3"/>
  <c r="BF371" i="3"/>
  <c r="BG371" i="3" s="1"/>
  <c r="BE371" i="3"/>
  <c r="BD371" i="3"/>
  <c r="AY371" i="3"/>
  <c r="AX371" i="3"/>
  <c r="AW371" i="3"/>
  <c r="AV371" i="3"/>
  <c r="AU371" i="3"/>
  <c r="AT371" i="3"/>
  <c r="AS371" i="3"/>
  <c r="AR371" i="3"/>
  <c r="AQ371" i="3"/>
  <c r="AP371" i="3"/>
  <c r="AO371" i="3"/>
  <c r="AN371" i="3"/>
  <c r="AM371" i="3"/>
  <c r="AB371" i="3"/>
  <c r="R371" i="3"/>
  <c r="P371" i="3"/>
  <c r="O371" i="3"/>
  <c r="N371" i="3"/>
  <c r="M371" i="3"/>
  <c r="BN370" i="3"/>
  <c r="BJ370" i="3"/>
  <c r="BB370" i="3" s="1"/>
  <c r="BI370" i="3"/>
  <c r="BO370" i="3" s="1"/>
  <c r="BH370" i="3"/>
  <c r="AZ370" i="3" s="1"/>
  <c r="BE370" i="3"/>
  <c r="BF370" i="3" s="1"/>
  <c r="BG370" i="3" s="1"/>
  <c r="BD370" i="3"/>
  <c r="BA370" i="3"/>
  <c r="AY370" i="3"/>
  <c r="AX370" i="3"/>
  <c r="AW370" i="3"/>
  <c r="AV370" i="3"/>
  <c r="AU370" i="3"/>
  <c r="AT370" i="3"/>
  <c r="AS370" i="3"/>
  <c r="AR370" i="3"/>
  <c r="AQ370" i="3"/>
  <c r="AP370" i="3"/>
  <c r="AO370" i="3"/>
  <c r="AN370" i="3"/>
  <c r="AM370" i="3"/>
  <c r="AB370" i="3"/>
  <c r="R370" i="3"/>
  <c r="P370" i="3"/>
  <c r="O370" i="3"/>
  <c r="N370" i="3"/>
  <c r="M370" i="3"/>
  <c r="BF369" i="3"/>
  <c r="BG369" i="3" s="1"/>
  <c r="BE369" i="3"/>
  <c r="AW369" i="3" s="1"/>
  <c r="AY369" i="3"/>
  <c r="AX369" i="3"/>
  <c r="AV369" i="3"/>
  <c r="AU369" i="3"/>
  <c r="AT369" i="3"/>
  <c r="AS369" i="3"/>
  <c r="AR369" i="3"/>
  <c r="AQ369" i="3"/>
  <c r="AP369" i="3"/>
  <c r="AO369" i="3"/>
  <c r="AN369" i="3"/>
  <c r="AM369" i="3"/>
  <c r="AB369" i="3"/>
  <c r="R369" i="3"/>
  <c r="P369" i="3"/>
  <c r="O369" i="3"/>
  <c r="N369" i="3"/>
  <c r="M369" i="3"/>
  <c r="BE368" i="3"/>
  <c r="AV368" i="3"/>
  <c r="AU368" i="3"/>
  <c r="AT368" i="3"/>
  <c r="AS368" i="3"/>
  <c r="AR368" i="3"/>
  <c r="AQ368" i="3"/>
  <c r="AP368" i="3"/>
  <c r="AO368" i="3"/>
  <c r="AN368" i="3"/>
  <c r="AM368" i="3"/>
  <c r="AB368" i="3"/>
  <c r="R368" i="3"/>
  <c r="P368" i="3"/>
  <c r="O368" i="3"/>
  <c r="N368" i="3"/>
  <c r="M368" i="3"/>
  <c r="BH367" i="3"/>
  <c r="BF367" i="3"/>
  <c r="BG367" i="3" s="1"/>
  <c r="AY367" i="3" s="1"/>
  <c r="BE367" i="3"/>
  <c r="AW367" i="3"/>
  <c r="AV367" i="3"/>
  <c r="AU367" i="3"/>
  <c r="AT367" i="3"/>
  <c r="AS367" i="3"/>
  <c r="AR367" i="3"/>
  <c r="AQ367" i="3"/>
  <c r="AP367" i="3"/>
  <c r="AO367" i="3"/>
  <c r="AN367" i="3"/>
  <c r="AM367" i="3"/>
  <c r="AB367" i="3"/>
  <c r="R367" i="3"/>
  <c r="P367" i="3"/>
  <c r="O367" i="3"/>
  <c r="N367" i="3"/>
  <c r="M367" i="3"/>
  <c r="BJ366" i="3"/>
  <c r="BB366" i="3" s="1"/>
  <c r="BI366" i="3"/>
  <c r="BA366" i="3" s="1"/>
  <c r="BH366" i="3"/>
  <c r="BE366" i="3"/>
  <c r="BF366" i="3" s="1"/>
  <c r="BG366" i="3" s="1"/>
  <c r="BD366" i="3"/>
  <c r="AY366" i="3"/>
  <c r="AX366" i="3"/>
  <c r="AW366" i="3"/>
  <c r="AV366" i="3"/>
  <c r="AU366" i="3"/>
  <c r="AT366" i="3"/>
  <c r="AS366" i="3"/>
  <c r="AR366" i="3"/>
  <c r="AQ366" i="3"/>
  <c r="AP366" i="3"/>
  <c r="AO366" i="3"/>
  <c r="AN366" i="3"/>
  <c r="AM366" i="3"/>
  <c r="AB366" i="3"/>
  <c r="R366" i="3"/>
  <c r="P366" i="3"/>
  <c r="O366" i="3"/>
  <c r="N366" i="3"/>
  <c r="M366" i="3"/>
  <c r="BG365" i="3"/>
  <c r="BD365" i="3" s="1"/>
  <c r="BF365" i="3"/>
  <c r="BE365" i="3"/>
  <c r="AW365" i="3" s="1"/>
  <c r="AX365" i="3"/>
  <c r="AV365" i="3"/>
  <c r="AU365" i="3"/>
  <c r="AT365" i="3"/>
  <c r="AS365" i="3"/>
  <c r="AR365" i="3"/>
  <c r="AQ365" i="3"/>
  <c r="AP365" i="3"/>
  <c r="AO365" i="3"/>
  <c r="AN365" i="3"/>
  <c r="AM365" i="3"/>
  <c r="AB365" i="3"/>
  <c r="R365" i="3"/>
  <c r="P365" i="3"/>
  <c r="O365" i="3"/>
  <c r="N365" i="3"/>
  <c r="M365" i="3"/>
  <c r="BE364" i="3"/>
  <c r="AV364" i="3"/>
  <c r="AU364" i="3"/>
  <c r="AT364" i="3"/>
  <c r="AS364" i="3"/>
  <c r="AR364" i="3"/>
  <c r="AQ364" i="3"/>
  <c r="AP364" i="3"/>
  <c r="AO364" i="3"/>
  <c r="AN364" i="3"/>
  <c r="AM364" i="3"/>
  <c r="AB364" i="3"/>
  <c r="R364" i="3"/>
  <c r="P364" i="3"/>
  <c r="O364" i="3"/>
  <c r="N364" i="3"/>
  <c r="M364" i="3"/>
  <c r="BE363" i="3"/>
  <c r="AV363" i="3"/>
  <c r="AU363" i="3"/>
  <c r="AT363" i="3"/>
  <c r="AS363" i="3"/>
  <c r="AR363" i="3"/>
  <c r="AQ363" i="3"/>
  <c r="AP363" i="3"/>
  <c r="AO363" i="3"/>
  <c r="AN363" i="3"/>
  <c r="AM363" i="3"/>
  <c r="AB363" i="3"/>
  <c r="R363" i="3"/>
  <c r="P363" i="3"/>
  <c r="O363" i="3"/>
  <c r="N363" i="3"/>
  <c r="M363" i="3"/>
  <c r="BE362" i="3"/>
  <c r="BF362" i="3" s="1"/>
  <c r="AV362" i="3"/>
  <c r="AU362" i="3"/>
  <c r="AT362" i="3"/>
  <c r="AS362" i="3"/>
  <c r="AR362" i="3"/>
  <c r="AQ362" i="3"/>
  <c r="AP362" i="3"/>
  <c r="AO362" i="3"/>
  <c r="AN362" i="3"/>
  <c r="AM362" i="3"/>
  <c r="AB362" i="3"/>
  <c r="R362" i="3"/>
  <c r="P362" i="3"/>
  <c r="O362" i="3"/>
  <c r="N362" i="3"/>
  <c r="M362" i="3"/>
  <c r="BE361" i="3"/>
  <c r="BF361" i="3" s="1"/>
  <c r="AW361" i="3"/>
  <c r="AV361" i="3"/>
  <c r="AU361" i="3"/>
  <c r="AT361" i="3"/>
  <c r="AS361" i="3"/>
  <c r="AR361" i="3"/>
  <c r="AQ361" i="3"/>
  <c r="AP361" i="3"/>
  <c r="AO361" i="3"/>
  <c r="AN361" i="3"/>
  <c r="AM361" i="3"/>
  <c r="AB361" i="3"/>
  <c r="R361" i="3"/>
  <c r="P361" i="3"/>
  <c r="O361" i="3"/>
  <c r="N361" i="3"/>
  <c r="M361" i="3"/>
  <c r="BE360" i="3"/>
  <c r="AV360" i="3"/>
  <c r="AU360" i="3"/>
  <c r="AT360" i="3"/>
  <c r="AS360" i="3"/>
  <c r="AR360" i="3"/>
  <c r="AQ360" i="3"/>
  <c r="AP360" i="3"/>
  <c r="AO360" i="3"/>
  <c r="AN360" i="3"/>
  <c r="AM360" i="3"/>
  <c r="AB360" i="3"/>
  <c r="R360" i="3"/>
  <c r="P360" i="3"/>
  <c r="O360" i="3"/>
  <c r="N360" i="3"/>
  <c r="M360" i="3"/>
  <c r="BE359" i="3"/>
  <c r="BF359" i="3" s="1"/>
  <c r="AW359" i="3"/>
  <c r="AV359" i="3"/>
  <c r="AU359" i="3"/>
  <c r="AT359" i="3"/>
  <c r="AS359" i="3"/>
  <c r="AR359" i="3"/>
  <c r="AQ359" i="3"/>
  <c r="AP359" i="3"/>
  <c r="AO359" i="3"/>
  <c r="AN359" i="3"/>
  <c r="AM359" i="3"/>
  <c r="AB359" i="3"/>
  <c r="R359" i="3"/>
  <c r="P359" i="3"/>
  <c r="O359" i="3"/>
  <c r="N359" i="3"/>
  <c r="M359" i="3"/>
  <c r="BE358" i="3"/>
  <c r="BF358" i="3" s="1"/>
  <c r="BG358" i="3" s="1"/>
  <c r="BH358" i="3" s="1"/>
  <c r="BN358" i="3" s="1"/>
  <c r="BD358" i="3"/>
  <c r="AZ358" i="3"/>
  <c r="AY358" i="3"/>
  <c r="AX358" i="3"/>
  <c r="AW358" i="3"/>
  <c r="AV358" i="3"/>
  <c r="AU358" i="3"/>
  <c r="AT358" i="3"/>
  <c r="AS358" i="3"/>
  <c r="AR358" i="3"/>
  <c r="AQ358" i="3"/>
  <c r="AP358" i="3"/>
  <c r="AO358" i="3"/>
  <c r="AN358" i="3"/>
  <c r="AM358" i="3"/>
  <c r="AB358" i="3"/>
  <c r="R358" i="3"/>
  <c r="P358" i="3"/>
  <c r="O358" i="3"/>
  <c r="N358" i="3"/>
  <c r="M358" i="3"/>
  <c r="BE357" i="3"/>
  <c r="AV357" i="3"/>
  <c r="AU357" i="3"/>
  <c r="AT357" i="3"/>
  <c r="AS357" i="3"/>
  <c r="AR357" i="3"/>
  <c r="AQ357" i="3"/>
  <c r="AP357" i="3"/>
  <c r="AO357" i="3"/>
  <c r="AN357" i="3"/>
  <c r="AM357" i="3"/>
  <c r="AB357" i="3"/>
  <c r="R357" i="3"/>
  <c r="P357" i="3"/>
  <c r="O357" i="3"/>
  <c r="N357" i="3"/>
  <c r="M357" i="3"/>
  <c r="BE356" i="3"/>
  <c r="AW356" i="3" s="1"/>
  <c r="AV356" i="3"/>
  <c r="AU356" i="3"/>
  <c r="AT356" i="3"/>
  <c r="AS356" i="3"/>
  <c r="AR356" i="3"/>
  <c r="AQ356" i="3"/>
  <c r="AP356" i="3"/>
  <c r="AO356" i="3"/>
  <c r="AN356" i="3"/>
  <c r="AM356" i="3"/>
  <c r="AB356" i="3"/>
  <c r="R356" i="3"/>
  <c r="P356" i="3"/>
  <c r="O356" i="3"/>
  <c r="N356" i="3"/>
  <c r="M356" i="3"/>
  <c r="BE355" i="3"/>
  <c r="BF355" i="3" s="1"/>
  <c r="AX355" i="3" s="1"/>
  <c r="AW355" i="3"/>
  <c r="AV355" i="3"/>
  <c r="AU355" i="3"/>
  <c r="AT355" i="3"/>
  <c r="AS355" i="3"/>
  <c r="AR355" i="3"/>
  <c r="AQ355" i="3"/>
  <c r="AP355" i="3"/>
  <c r="AO355" i="3"/>
  <c r="AN355" i="3"/>
  <c r="AM355" i="3"/>
  <c r="AB355" i="3"/>
  <c r="R355" i="3"/>
  <c r="P355" i="3"/>
  <c r="O355" i="3"/>
  <c r="N355" i="3"/>
  <c r="M355" i="3"/>
  <c r="BO354" i="3"/>
  <c r="BN354" i="3"/>
  <c r="BI354" i="3"/>
  <c r="BJ354" i="3" s="1"/>
  <c r="BH354" i="3"/>
  <c r="BE354" i="3"/>
  <c r="BF354" i="3" s="1"/>
  <c r="BG354" i="3" s="1"/>
  <c r="BD354" i="3"/>
  <c r="AZ354" i="3"/>
  <c r="AY354" i="3"/>
  <c r="AX354" i="3"/>
  <c r="AW354" i="3"/>
  <c r="AV354" i="3"/>
  <c r="AU354" i="3"/>
  <c r="AT354" i="3"/>
  <c r="AS354" i="3"/>
  <c r="AR354" i="3"/>
  <c r="AQ354" i="3"/>
  <c r="AP354" i="3"/>
  <c r="AO354" i="3"/>
  <c r="AN354" i="3"/>
  <c r="AM354" i="3"/>
  <c r="AB354" i="3"/>
  <c r="R354" i="3"/>
  <c r="P354" i="3"/>
  <c r="O354" i="3"/>
  <c r="N354" i="3"/>
  <c r="M354" i="3"/>
  <c r="BE353" i="3"/>
  <c r="AW353" i="3" s="1"/>
  <c r="AV353" i="3"/>
  <c r="AU353" i="3"/>
  <c r="AT353" i="3"/>
  <c r="AS353" i="3"/>
  <c r="AR353" i="3"/>
  <c r="AQ353" i="3"/>
  <c r="AP353" i="3"/>
  <c r="AO353" i="3"/>
  <c r="AN353" i="3"/>
  <c r="AM353" i="3"/>
  <c r="AB353" i="3"/>
  <c r="R353" i="3"/>
  <c r="P353" i="3"/>
  <c r="O353" i="3"/>
  <c r="N353" i="3"/>
  <c r="M353" i="3"/>
  <c r="BE352" i="3"/>
  <c r="AW352" i="3" s="1"/>
  <c r="AV352" i="3"/>
  <c r="AU352" i="3"/>
  <c r="AT352" i="3"/>
  <c r="AS352" i="3"/>
  <c r="AR352" i="3"/>
  <c r="AQ352" i="3"/>
  <c r="AP352" i="3"/>
  <c r="AO352" i="3"/>
  <c r="AN352" i="3"/>
  <c r="AM352" i="3"/>
  <c r="AB352" i="3"/>
  <c r="R352" i="3"/>
  <c r="P352" i="3"/>
  <c r="O352" i="3"/>
  <c r="N352" i="3"/>
  <c r="M352" i="3"/>
  <c r="BG351" i="3"/>
  <c r="BF351" i="3"/>
  <c r="BE351" i="3"/>
  <c r="AX351" i="3"/>
  <c r="AW351" i="3"/>
  <c r="AV351" i="3"/>
  <c r="AU351" i="3"/>
  <c r="AT351" i="3"/>
  <c r="AS351" i="3"/>
  <c r="AR351" i="3"/>
  <c r="AQ351" i="3"/>
  <c r="AP351" i="3"/>
  <c r="AO351" i="3"/>
  <c r="AN351" i="3"/>
  <c r="AM351" i="3"/>
  <c r="AB351" i="3"/>
  <c r="R351" i="3"/>
  <c r="P351" i="3"/>
  <c r="O351" i="3"/>
  <c r="N351" i="3"/>
  <c r="M351" i="3"/>
  <c r="BE350" i="3"/>
  <c r="AV350" i="3"/>
  <c r="AU350" i="3"/>
  <c r="AT350" i="3"/>
  <c r="AS350" i="3"/>
  <c r="AR350" i="3"/>
  <c r="AQ350" i="3"/>
  <c r="AP350" i="3"/>
  <c r="AO350" i="3"/>
  <c r="AN350" i="3"/>
  <c r="AM350" i="3"/>
  <c r="AB350" i="3"/>
  <c r="R350" i="3"/>
  <c r="P350" i="3"/>
  <c r="O350" i="3"/>
  <c r="N350" i="3"/>
  <c r="M350" i="3"/>
  <c r="BE349" i="3"/>
  <c r="BF349" i="3" s="1"/>
  <c r="BG349" i="3" s="1"/>
  <c r="BD349" i="3" s="1"/>
  <c r="AW349" i="3"/>
  <c r="AV349" i="3"/>
  <c r="AU349" i="3"/>
  <c r="AT349" i="3"/>
  <c r="AS349" i="3"/>
  <c r="AR349" i="3"/>
  <c r="AQ349" i="3"/>
  <c r="AP349" i="3"/>
  <c r="AO349" i="3"/>
  <c r="AN349" i="3"/>
  <c r="AM349" i="3"/>
  <c r="AB349" i="3"/>
  <c r="R349" i="3"/>
  <c r="P349" i="3"/>
  <c r="O349" i="3"/>
  <c r="N349" i="3"/>
  <c r="M349" i="3"/>
  <c r="BE348" i="3"/>
  <c r="AW348" i="3" s="1"/>
  <c r="AV348" i="3"/>
  <c r="AU348" i="3"/>
  <c r="AT348" i="3"/>
  <c r="AS348" i="3"/>
  <c r="AR348" i="3"/>
  <c r="AQ348" i="3"/>
  <c r="AP348" i="3"/>
  <c r="AO348" i="3"/>
  <c r="AN348" i="3"/>
  <c r="AM348" i="3"/>
  <c r="AB348" i="3"/>
  <c r="R348" i="3"/>
  <c r="P348" i="3"/>
  <c r="O348" i="3"/>
  <c r="N348" i="3"/>
  <c r="M348" i="3"/>
  <c r="BF347" i="3"/>
  <c r="AX347" i="3" s="1"/>
  <c r="BE347" i="3"/>
  <c r="AW347" i="3" s="1"/>
  <c r="AV347" i="3"/>
  <c r="AU347" i="3"/>
  <c r="AT347" i="3"/>
  <c r="AS347" i="3"/>
  <c r="AR347" i="3"/>
  <c r="AQ347" i="3"/>
  <c r="AP347" i="3"/>
  <c r="AO347" i="3"/>
  <c r="AN347" i="3"/>
  <c r="AM347" i="3"/>
  <c r="AB347" i="3"/>
  <c r="R347" i="3"/>
  <c r="P347" i="3"/>
  <c r="O347" i="3"/>
  <c r="N347" i="3"/>
  <c r="M347" i="3"/>
  <c r="BH346" i="3"/>
  <c r="BN346" i="3" s="1"/>
  <c r="BE346" i="3"/>
  <c r="BF346" i="3" s="1"/>
  <c r="BG346" i="3" s="1"/>
  <c r="BD346" i="3"/>
  <c r="AZ346" i="3"/>
  <c r="AY346" i="3"/>
  <c r="AX346" i="3"/>
  <c r="AW346" i="3"/>
  <c r="AV346" i="3"/>
  <c r="AU346" i="3"/>
  <c r="AT346" i="3"/>
  <c r="AS346" i="3"/>
  <c r="AR346" i="3"/>
  <c r="AQ346" i="3"/>
  <c r="AP346" i="3"/>
  <c r="AO346" i="3"/>
  <c r="AN346" i="3"/>
  <c r="AM346" i="3"/>
  <c r="AB346" i="3"/>
  <c r="R346" i="3"/>
  <c r="P346" i="3"/>
  <c r="O346" i="3"/>
  <c r="N346" i="3"/>
  <c r="M346" i="3"/>
  <c r="BE345" i="3"/>
  <c r="BF345" i="3" s="1"/>
  <c r="AW345" i="3"/>
  <c r="AV345" i="3"/>
  <c r="AU345" i="3"/>
  <c r="AT345" i="3"/>
  <c r="AS345" i="3"/>
  <c r="AR345" i="3"/>
  <c r="AQ345" i="3"/>
  <c r="AP345" i="3"/>
  <c r="AO345" i="3"/>
  <c r="AN345" i="3"/>
  <c r="AM345" i="3"/>
  <c r="AB345" i="3"/>
  <c r="R345" i="3"/>
  <c r="P345" i="3"/>
  <c r="O345" i="3"/>
  <c r="N345" i="3"/>
  <c r="M345" i="3"/>
  <c r="BE344" i="3"/>
  <c r="AW344" i="3" s="1"/>
  <c r="AV344" i="3"/>
  <c r="AU344" i="3"/>
  <c r="AT344" i="3"/>
  <c r="AS344" i="3"/>
  <c r="AR344" i="3"/>
  <c r="AQ344" i="3"/>
  <c r="AP344" i="3"/>
  <c r="AO344" i="3"/>
  <c r="AN344" i="3"/>
  <c r="AM344" i="3"/>
  <c r="AB344" i="3"/>
  <c r="R344" i="3"/>
  <c r="P344" i="3"/>
  <c r="O344" i="3"/>
  <c r="N344" i="3"/>
  <c r="M344" i="3"/>
  <c r="BG343" i="3"/>
  <c r="BD343" i="3" s="1"/>
  <c r="BF343" i="3"/>
  <c r="BE343" i="3"/>
  <c r="AY343" i="3"/>
  <c r="AX343" i="3"/>
  <c r="AW343" i="3"/>
  <c r="AV343" i="3"/>
  <c r="AU343" i="3"/>
  <c r="AT343" i="3"/>
  <c r="AS343" i="3"/>
  <c r="AR343" i="3"/>
  <c r="AQ343" i="3"/>
  <c r="AP343" i="3"/>
  <c r="AO343" i="3"/>
  <c r="AN343" i="3"/>
  <c r="AM343" i="3"/>
  <c r="AB343" i="3"/>
  <c r="R343" i="3"/>
  <c r="P343" i="3"/>
  <c r="O343" i="3"/>
  <c r="N343" i="3"/>
  <c r="M343" i="3"/>
  <c r="BH342" i="3"/>
  <c r="BE342" i="3"/>
  <c r="BF342" i="3" s="1"/>
  <c r="BG342" i="3" s="1"/>
  <c r="BD342" i="3" s="1"/>
  <c r="AY342" i="3"/>
  <c r="AX342" i="3"/>
  <c r="AW342" i="3"/>
  <c r="AV342" i="3"/>
  <c r="AU342" i="3"/>
  <c r="AT342" i="3"/>
  <c r="AS342" i="3"/>
  <c r="AR342" i="3"/>
  <c r="AQ342" i="3"/>
  <c r="AP342" i="3"/>
  <c r="AO342" i="3"/>
  <c r="AN342" i="3"/>
  <c r="AM342" i="3"/>
  <c r="AB342" i="3"/>
  <c r="R342" i="3"/>
  <c r="P342" i="3"/>
  <c r="O342" i="3"/>
  <c r="N342" i="3"/>
  <c r="M342" i="3"/>
  <c r="BE341" i="3"/>
  <c r="AW341" i="3" s="1"/>
  <c r="AV341" i="3"/>
  <c r="AU341" i="3"/>
  <c r="AT341" i="3"/>
  <c r="AS341" i="3"/>
  <c r="AR341" i="3"/>
  <c r="AQ341" i="3"/>
  <c r="AP341" i="3"/>
  <c r="AO341" i="3"/>
  <c r="AN341" i="3"/>
  <c r="AM341" i="3"/>
  <c r="AB341" i="3"/>
  <c r="R341" i="3"/>
  <c r="P341" i="3"/>
  <c r="O341" i="3"/>
  <c r="N341" i="3"/>
  <c r="M341" i="3"/>
  <c r="BE340" i="3"/>
  <c r="AW340" i="3" s="1"/>
  <c r="AV340" i="3"/>
  <c r="AU340" i="3"/>
  <c r="AT340" i="3"/>
  <c r="AS340" i="3"/>
  <c r="AR340" i="3"/>
  <c r="AQ340" i="3"/>
  <c r="AP340" i="3"/>
  <c r="AO340" i="3"/>
  <c r="AN340" i="3"/>
  <c r="AM340" i="3"/>
  <c r="AB340" i="3"/>
  <c r="R340" i="3"/>
  <c r="P340" i="3"/>
  <c r="O340" i="3"/>
  <c r="N340" i="3"/>
  <c r="M340" i="3"/>
  <c r="BF339" i="3"/>
  <c r="AX339" i="3" s="1"/>
  <c r="BE339" i="3"/>
  <c r="AW339" i="3"/>
  <c r="AV339" i="3"/>
  <c r="AU339" i="3"/>
  <c r="AT339" i="3"/>
  <c r="AS339" i="3"/>
  <c r="AR339" i="3"/>
  <c r="AQ339" i="3"/>
  <c r="AP339" i="3"/>
  <c r="AO339" i="3"/>
  <c r="AN339" i="3"/>
  <c r="AM339" i="3"/>
  <c r="AB339" i="3"/>
  <c r="R339" i="3"/>
  <c r="P339" i="3"/>
  <c r="O339" i="3"/>
  <c r="N339" i="3"/>
  <c r="M339" i="3"/>
  <c r="BF338" i="3"/>
  <c r="BE338" i="3"/>
  <c r="AW338" i="3"/>
  <c r="AV338" i="3"/>
  <c r="AU338" i="3"/>
  <c r="AT338" i="3"/>
  <c r="AS338" i="3"/>
  <c r="AR338" i="3"/>
  <c r="AQ338" i="3"/>
  <c r="AP338" i="3"/>
  <c r="AO338" i="3"/>
  <c r="AN338" i="3"/>
  <c r="AM338" i="3"/>
  <c r="AB338" i="3"/>
  <c r="R338" i="3"/>
  <c r="P338" i="3"/>
  <c r="O338" i="3"/>
  <c r="N338" i="3"/>
  <c r="M338" i="3"/>
  <c r="BE337" i="3"/>
  <c r="BF337" i="3" s="1"/>
  <c r="AV337" i="3"/>
  <c r="AU337" i="3"/>
  <c r="AT337" i="3"/>
  <c r="AS337" i="3"/>
  <c r="AR337" i="3"/>
  <c r="AQ337" i="3"/>
  <c r="AP337" i="3"/>
  <c r="AO337" i="3"/>
  <c r="AN337" i="3"/>
  <c r="AM337" i="3"/>
  <c r="AB337" i="3"/>
  <c r="R337" i="3"/>
  <c r="P337" i="3"/>
  <c r="O337" i="3"/>
  <c r="N337" i="3"/>
  <c r="M337" i="3"/>
  <c r="BE336" i="3"/>
  <c r="BF336" i="3" s="1"/>
  <c r="AW336" i="3"/>
  <c r="AV336" i="3"/>
  <c r="AU336" i="3"/>
  <c r="AT336" i="3"/>
  <c r="AS336" i="3"/>
  <c r="AR336" i="3"/>
  <c r="AQ336" i="3"/>
  <c r="AP336" i="3"/>
  <c r="AO336" i="3"/>
  <c r="AN336" i="3"/>
  <c r="AM336" i="3"/>
  <c r="AB336" i="3"/>
  <c r="R336" i="3"/>
  <c r="P336" i="3"/>
  <c r="O336" i="3"/>
  <c r="N336" i="3"/>
  <c r="M336" i="3"/>
  <c r="BF335" i="3"/>
  <c r="AX335" i="3" s="1"/>
  <c r="BE335" i="3"/>
  <c r="AW335" i="3"/>
  <c r="AV335" i="3"/>
  <c r="AU335" i="3"/>
  <c r="AT335" i="3"/>
  <c r="AS335" i="3"/>
  <c r="AR335" i="3"/>
  <c r="AQ335" i="3"/>
  <c r="AP335" i="3"/>
  <c r="AO335" i="3"/>
  <c r="AN335" i="3"/>
  <c r="AM335" i="3"/>
  <c r="AB335" i="3"/>
  <c r="R335" i="3"/>
  <c r="P335" i="3"/>
  <c r="O335" i="3"/>
  <c r="N335" i="3"/>
  <c r="M335" i="3"/>
  <c r="BE334" i="3"/>
  <c r="BF334" i="3" s="1"/>
  <c r="AX334" i="3" s="1"/>
  <c r="AW334" i="3"/>
  <c r="AV334" i="3"/>
  <c r="AU334" i="3"/>
  <c r="AT334" i="3"/>
  <c r="AS334" i="3"/>
  <c r="AR334" i="3"/>
  <c r="AQ334" i="3"/>
  <c r="AP334" i="3"/>
  <c r="AO334" i="3"/>
  <c r="AN334" i="3"/>
  <c r="AM334" i="3"/>
  <c r="AB334" i="3"/>
  <c r="R334" i="3"/>
  <c r="P334" i="3"/>
  <c r="O334" i="3"/>
  <c r="N334" i="3"/>
  <c r="M334" i="3"/>
  <c r="BE333" i="3"/>
  <c r="BF333" i="3" s="1"/>
  <c r="AW333" i="3"/>
  <c r="AV333" i="3"/>
  <c r="AU333" i="3"/>
  <c r="AT333" i="3"/>
  <c r="AS333" i="3"/>
  <c r="AR333" i="3"/>
  <c r="AQ333" i="3"/>
  <c r="AP333" i="3"/>
  <c r="AO333" i="3"/>
  <c r="AN333" i="3"/>
  <c r="AM333" i="3"/>
  <c r="AB333" i="3"/>
  <c r="R333" i="3"/>
  <c r="P333" i="3"/>
  <c r="O333" i="3"/>
  <c r="N333" i="3"/>
  <c r="M333" i="3"/>
  <c r="BF332" i="3"/>
  <c r="AX332" i="3" s="1"/>
  <c r="BE332" i="3"/>
  <c r="AW332" i="3"/>
  <c r="AV332" i="3"/>
  <c r="AU332" i="3"/>
  <c r="AT332" i="3"/>
  <c r="AS332" i="3"/>
  <c r="AR332" i="3"/>
  <c r="AQ332" i="3"/>
  <c r="AP332" i="3"/>
  <c r="AO332" i="3"/>
  <c r="AN332" i="3"/>
  <c r="AM332" i="3"/>
  <c r="AB332" i="3"/>
  <c r="R332" i="3"/>
  <c r="P332" i="3"/>
  <c r="O332" i="3"/>
  <c r="N332" i="3"/>
  <c r="M332" i="3"/>
  <c r="BF331" i="3"/>
  <c r="BE331" i="3"/>
  <c r="AW331" i="3"/>
  <c r="AV331" i="3"/>
  <c r="AU331" i="3"/>
  <c r="AT331" i="3"/>
  <c r="AS331" i="3"/>
  <c r="AR331" i="3"/>
  <c r="AQ331" i="3"/>
  <c r="AP331" i="3"/>
  <c r="AO331" i="3"/>
  <c r="AN331" i="3"/>
  <c r="AM331" i="3"/>
  <c r="AB331" i="3"/>
  <c r="R331" i="3"/>
  <c r="P331" i="3"/>
  <c r="O331" i="3"/>
  <c r="N331" i="3"/>
  <c r="M331" i="3"/>
  <c r="BE330" i="3"/>
  <c r="AW330" i="3" s="1"/>
  <c r="AV330" i="3"/>
  <c r="AU330" i="3"/>
  <c r="AT330" i="3"/>
  <c r="AS330" i="3"/>
  <c r="AR330" i="3"/>
  <c r="AQ330" i="3"/>
  <c r="AP330" i="3"/>
  <c r="AO330" i="3"/>
  <c r="AN330" i="3"/>
  <c r="AM330" i="3"/>
  <c r="AB330" i="3"/>
  <c r="R330" i="3"/>
  <c r="P330" i="3"/>
  <c r="O330" i="3"/>
  <c r="N330" i="3"/>
  <c r="M330" i="3"/>
  <c r="BE329" i="3"/>
  <c r="BF329" i="3" s="1"/>
  <c r="AW329" i="3"/>
  <c r="AV329" i="3"/>
  <c r="AU329" i="3"/>
  <c r="AT329" i="3"/>
  <c r="AS329" i="3"/>
  <c r="AR329" i="3"/>
  <c r="AQ329" i="3"/>
  <c r="AP329" i="3"/>
  <c r="AO329" i="3"/>
  <c r="AN329" i="3"/>
  <c r="AM329" i="3"/>
  <c r="AB329" i="3"/>
  <c r="R329" i="3"/>
  <c r="P329" i="3"/>
  <c r="O329" i="3"/>
  <c r="N329" i="3"/>
  <c r="M329" i="3"/>
  <c r="BE328" i="3"/>
  <c r="AV328" i="3"/>
  <c r="AU328" i="3"/>
  <c r="AT328" i="3"/>
  <c r="AS328" i="3"/>
  <c r="AR328" i="3"/>
  <c r="AQ328" i="3"/>
  <c r="AP328" i="3"/>
  <c r="AO328" i="3"/>
  <c r="AN328" i="3"/>
  <c r="AM328" i="3"/>
  <c r="AB328" i="3"/>
  <c r="R328" i="3"/>
  <c r="P328" i="3"/>
  <c r="O328" i="3"/>
  <c r="N328" i="3"/>
  <c r="M328" i="3"/>
  <c r="BN327" i="3"/>
  <c r="BH327" i="3"/>
  <c r="BI327" i="3" s="1"/>
  <c r="BG327" i="3"/>
  <c r="BD327" i="3" s="1"/>
  <c r="BF327" i="3"/>
  <c r="AX327" i="3" s="1"/>
  <c r="BE327" i="3"/>
  <c r="AZ327" i="3"/>
  <c r="AY327" i="3"/>
  <c r="AW327" i="3"/>
  <c r="AV327" i="3"/>
  <c r="AU327" i="3"/>
  <c r="AT327" i="3"/>
  <c r="AS327" i="3"/>
  <c r="AR327" i="3"/>
  <c r="AQ327" i="3"/>
  <c r="AP327" i="3"/>
  <c r="AO327" i="3"/>
  <c r="AN327" i="3"/>
  <c r="AM327" i="3"/>
  <c r="AB327" i="3"/>
  <c r="R327" i="3"/>
  <c r="P327" i="3"/>
  <c r="O327" i="3"/>
  <c r="N327" i="3"/>
  <c r="M327" i="3"/>
  <c r="BE326" i="3"/>
  <c r="AV326" i="3"/>
  <c r="AU326" i="3"/>
  <c r="AT326" i="3"/>
  <c r="AS326" i="3"/>
  <c r="AR326" i="3"/>
  <c r="AQ326" i="3"/>
  <c r="AP326" i="3"/>
  <c r="AO326" i="3"/>
  <c r="AN326" i="3"/>
  <c r="AM326" i="3"/>
  <c r="AB326" i="3"/>
  <c r="R326" i="3"/>
  <c r="P326" i="3"/>
  <c r="O326" i="3"/>
  <c r="N326" i="3"/>
  <c r="M326" i="3"/>
  <c r="BG325" i="3"/>
  <c r="BF325" i="3"/>
  <c r="AX325" i="3" s="1"/>
  <c r="BE325" i="3"/>
  <c r="AW325" i="3"/>
  <c r="AV325" i="3"/>
  <c r="AU325" i="3"/>
  <c r="AT325" i="3"/>
  <c r="AS325" i="3"/>
  <c r="AR325" i="3"/>
  <c r="AQ325" i="3"/>
  <c r="AP325" i="3"/>
  <c r="AO325" i="3"/>
  <c r="AN325" i="3"/>
  <c r="AM325" i="3"/>
  <c r="AB325" i="3"/>
  <c r="R325" i="3"/>
  <c r="P325" i="3"/>
  <c r="O325" i="3"/>
  <c r="N325" i="3"/>
  <c r="M325" i="3"/>
  <c r="BE324" i="3"/>
  <c r="AV324" i="3"/>
  <c r="AU324" i="3"/>
  <c r="AT324" i="3"/>
  <c r="AS324" i="3"/>
  <c r="AR324" i="3"/>
  <c r="AQ324" i="3"/>
  <c r="AP324" i="3"/>
  <c r="AO324" i="3"/>
  <c r="AN324" i="3"/>
  <c r="AM324" i="3"/>
  <c r="AB324" i="3"/>
  <c r="R324" i="3"/>
  <c r="P324" i="3"/>
  <c r="O324" i="3"/>
  <c r="N324" i="3"/>
  <c r="M324" i="3"/>
  <c r="BF323" i="3"/>
  <c r="AX323" i="3" s="1"/>
  <c r="BE323" i="3"/>
  <c r="AW323" i="3"/>
  <c r="AV323" i="3"/>
  <c r="AU323" i="3"/>
  <c r="AT323" i="3"/>
  <c r="AS323" i="3"/>
  <c r="AR323" i="3"/>
  <c r="AQ323" i="3"/>
  <c r="AP323" i="3"/>
  <c r="AO323" i="3"/>
  <c r="AN323" i="3"/>
  <c r="AM323" i="3"/>
  <c r="AB323" i="3"/>
  <c r="R323" i="3"/>
  <c r="P323" i="3"/>
  <c r="O323" i="3"/>
  <c r="N323" i="3"/>
  <c r="M323" i="3"/>
  <c r="BE322" i="3"/>
  <c r="BF322" i="3" s="1"/>
  <c r="AV322" i="3"/>
  <c r="AU322" i="3"/>
  <c r="AT322" i="3"/>
  <c r="AS322" i="3"/>
  <c r="AR322" i="3"/>
  <c r="AQ322" i="3"/>
  <c r="AP322" i="3"/>
  <c r="AO322" i="3"/>
  <c r="AN322" i="3"/>
  <c r="AM322" i="3"/>
  <c r="AB322" i="3"/>
  <c r="R322" i="3"/>
  <c r="P322" i="3"/>
  <c r="O322" i="3"/>
  <c r="N322" i="3"/>
  <c r="M322" i="3"/>
  <c r="BE321" i="3"/>
  <c r="AW321" i="3" s="1"/>
  <c r="AV321" i="3"/>
  <c r="AU321" i="3"/>
  <c r="AT321" i="3"/>
  <c r="AS321" i="3"/>
  <c r="AR321" i="3"/>
  <c r="AQ321" i="3"/>
  <c r="AP321" i="3"/>
  <c r="AO321" i="3"/>
  <c r="AN321" i="3"/>
  <c r="AM321" i="3"/>
  <c r="AB321" i="3"/>
  <c r="R321" i="3"/>
  <c r="P321" i="3"/>
  <c r="O321" i="3"/>
  <c r="N321" i="3"/>
  <c r="M321" i="3"/>
  <c r="BE320" i="3"/>
  <c r="BF320" i="3" s="1"/>
  <c r="AW320" i="3"/>
  <c r="AV320" i="3"/>
  <c r="AU320" i="3"/>
  <c r="AT320" i="3"/>
  <c r="AS320" i="3"/>
  <c r="AR320" i="3"/>
  <c r="AQ320" i="3"/>
  <c r="AP320" i="3"/>
  <c r="AO320" i="3"/>
  <c r="AN320" i="3"/>
  <c r="AM320" i="3"/>
  <c r="AB320" i="3"/>
  <c r="R320" i="3"/>
  <c r="P320" i="3"/>
  <c r="O320" i="3"/>
  <c r="N320" i="3"/>
  <c r="M320" i="3"/>
  <c r="BF319" i="3"/>
  <c r="AX319" i="3" s="1"/>
  <c r="BE319" i="3"/>
  <c r="AW319" i="3"/>
  <c r="AV319" i="3"/>
  <c r="AU319" i="3"/>
  <c r="AT319" i="3"/>
  <c r="AS319" i="3"/>
  <c r="AR319" i="3"/>
  <c r="AQ319" i="3"/>
  <c r="AP319" i="3"/>
  <c r="AO319" i="3"/>
  <c r="AN319" i="3"/>
  <c r="AM319" i="3"/>
  <c r="AB319" i="3"/>
  <c r="R319" i="3"/>
  <c r="P319" i="3"/>
  <c r="O319" i="3"/>
  <c r="N319" i="3"/>
  <c r="M319" i="3"/>
  <c r="BE318" i="3"/>
  <c r="AW318" i="3" s="1"/>
  <c r="AV318" i="3"/>
  <c r="AU318" i="3"/>
  <c r="AT318" i="3"/>
  <c r="AS318" i="3"/>
  <c r="AR318" i="3"/>
  <c r="AQ318" i="3"/>
  <c r="AP318" i="3"/>
  <c r="AO318" i="3"/>
  <c r="AN318" i="3"/>
  <c r="AM318" i="3"/>
  <c r="AB318" i="3"/>
  <c r="R318" i="3"/>
  <c r="P318" i="3"/>
  <c r="O318" i="3"/>
  <c r="N318" i="3"/>
  <c r="M318" i="3"/>
  <c r="BF317" i="3"/>
  <c r="BE317" i="3"/>
  <c r="AW317" i="3" s="1"/>
  <c r="AV317" i="3"/>
  <c r="AU317" i="3"/>
  <c r="AT317" i="3"/>
  <c r="AS317" i="3"/>
  <c r="AR317" i="3"/>
  <c r="AQ317" i="3"/>
  <c r="AP317" i="3"/>
  <c r="AO317" i="3"/>
  <c r="AN317" i="3"/>
  <c r="AM317" i="3"/>
  <c r="AB317" i="3"/>
  <c r="R317" i="3"/>
  <c r="P317" i="3"/>
  <c r="O317" i="3"/>
  <c r="N317" i="3"/>
  <c r="M317" i="3"/>
  <c r="BE316" i="3"/>
  <c r="BF316" i="3" s="1"/>
  <c r="BG316" i="3" s="1"/>
  <c r="AW316" i="3"/>
  <c r="AV316" i="3"/>
  <c r="AU316" i="3"/>
  <c r="AT316" i="3"/>
  <c r="AS316" i="3"/>
  <c r="AR316" i="3"/>
  <c r="AQ316" i="3"/>
  <c r="AP316" i="3"/>
  <c r="AO316" i="3"/>
  <c r="AN316" i="3"/>
  <c r="AM316" i="3"/>
  <c r="AB316" i="3"/>
  <c r="R316" i="3"/>
  <c r="P316" i="3"/>
  <c r="O316" i="3"/>
  <c r="N316" i="3"/>
  <c r="M316" i="3"/>
  <c r="BF315" i="3"/>
  <c r="AX315" i="3" s="1"/>
  <c r="BE315" i="3"/>
  <c r="AW315" i="3"/>
  <c r="AV315" i="3"/>
  <c r="AU315" i="3"/>
  <c r="AT315" i="3"/>
  <c r="AS315" i="3"/>
  <c r="AR315" i="3"/>
  <c r="AQ315" i="3"/>
  <c r="AP315" i="3"/>
  <c r="AO315" i="3"/>
  <c r="AN315" i="3"/>
  <c r="AM315" i="3"/>
  <c r="AB315" i="3"/>
  <c r="R315" i="3"/>
  <c r="P315" i="3"/>
  <c r="O315" i="3"/>
  <c r="N315" i="3"/>
  <c r="M315" i="3"/>
  <c r="BG314" i="3"/>
  <c r="AY314" i="3" s="1"/>
  <c r="BE314" i="3"/>
  <c r="BF314" i="3" s="1"/>
  <c r="AX314" i="3" s="1"/>
  <c r="BD314" i="3"/>
  <c r="AW314" i="3"/>
  <c r="AV314" i="3"/>
  <c r="AU314" i="3"/>
  <c r="AT314" i="3"/>
  <c r="AS314" i="3"/>
  <c r="AR314" i="3"/>
  <c r="AQ314" i="3"/>
  <c r="AP314" i="3"/>
  <c r="AO314" i="3"/>
  <c r="AN314" i="3"/>
  <c r="AM314" i="3"/>
  <c r="AB314" i="3"/>
  <c r="R314" i="3"/>
  <c r="P314" i="3"/>
  <c r="O314" i="3"/>
  <c r="N314" i="3"/>
  <c r="M314" i="3"/>
  <c r="BE313" i="3"/>
  <c r="BF313" i="3" s="1"/>
  <c r="AW313" i="3"/>
  <c r="AV313" i="3"/>
  <c r="AU313" i="3"/>
  <c r="AT313" i="3"/>
  <c r="AS313" i="3"/>
  <c r="AR313" i="3"/>
  <c r="AQ313" i="3"/>
  <c r="AP313" i="3"/>
  <c r="AO313" i="3"/>
  <c r="AN313" i="3"/>
  <c r="AM313" i="3"/>
  <c r="AB313" i="3"/>
  <c r="R313" i="3"/>
  <c r="P313" i="3"/>
  <c r="O313" i="3"/>
  <c r="N313" i="3"/>
  <c r="M313" i="3"/>
  <c r="BE312" i="3"/>
  <c r="BF312" i="3" s="1"/>
  <c r="AX312" i="3" s="1"/>
  <c r="AW312" i="3"/>
  <c r="AV312" i="3"/>
  <c r="AU312" i="3"/>
  <c r="AT312" i="3"/>
  <c r="AS312" i="3"/>
  <c r="AR312" i="3"/>
  <c r="AQ312" i="3"/>
  <c r="AP312" i="3"/>
  <c r="AO312" i="3"/>
  <c r="AN312" i="3"/>
  <c r="AM312" i="3"/>
  <c r="AB312" i="3"/>
  <c r="R312" i="3"/>
  <c r="P312" i="3"/>
  <c r="O312" i="3"/>
  <c r="N312" i="3"/>
  <c r="M312" i="3"/>
  <c r="BO311" i="3"/>
  <c r="BN311" i="3"/>
  <c r="BI311" i="3"/>
  <c r="BH311" i="3"/>
  <c r="BG311" i="3"/>
  <c r="BD311" i="3" s="1"/>
  <c r="BF311" i="3"/>
  <c r="AX311" i="3" s="1"/>
  <c r="BE311" i="3"/>
  <c r="AZ311" i="3"/>
  <c r="AY311" i="3"/>
  <c r="AW311" i="3"/>
  <c r="AV311" i="3"/>
  <c r="AU311" i="3"/>
  <c r="AT311" i="3"/>
  <c r="AS311" i="3"/>
  <c r="AR311" i="3"/>
  <c r="AQ311" i="3"/>
  <c r="AP311" i="3"/>
  <c r="AO311" i="3"/>
  <c r="AN311" i="3"/>
  <c r="AM311" i="3"/>
  <c r="AB311" i="3"/>
  <c r="R311" i="3"/>
  <c r="P311" i="3"/>
  <c r="O311" i="3"/>
  <c r="N311" i="3"/>
  <c r="M311" i="3"/>
  <c r="BF310" i="3"/>
  <c r="AX310" i="3" s="1"/>
  <c r="BE310" i="3"/>
  <c r="AW310" i="3"/>
  <c r="AV310" i="3"/>
  <c r="AU310" i="3"/>
  <c r="AT310" i="3"/>
  <c r="AS310" i="3"/>
  <c r="AR310" i="3"/>
  <c r="AQ310" i="3"/>
  <c r="AP310" i="3"/>
  <c r="AO310" i="3"/>
  <c r="AN310" i="3"/>
  <c r="AM310" i="3"/>
  <c r="AB310" i="3"/>
  <c r="R310" i="3"/>
  <c r="P310" i="3"/>
  <c r="O310" i="3"/>
  <c r="N310" i="3"/>
  <c r="M310" i="3"/>
  <c r="BG309" i="3"/>
  <c r="BE309" i="3"/>
  <c r="BF309" i="3" s="1"/>
  <c r="AX309" i="3" s="1"/>
  <c r="AW309" i="3"/>
  <c r="AV309" i="3"/>
  <c r="AU309" i="3"/>
  <c r="AT309" i="3"/>
  <c r="AS309" i="3"/>
  <c r="AR309" i="3"/>
  <c r="AQ309" i="3"/>
  <c r="AP309" i="3"/>
  <c r="AO309" i="3"/>
  <c r="AN309" i="3"/>
  <c r="AM309" i="3"/>
  <c r="AB309" i="3"/>
  <c r="R309" i="3"/>
  <c r="P309" i="3"/>
  <c r="O309" i="3"/>
  <c r="N309" i="3"/>
  <c r="M309" i="3"/>
  <c r="BE308" i="3"/>
  <c r="BF308" i="3" s="1"/>
  <c r="BG308" i="3" s="1"/>
  <c r="AX308" i="3"/>
  <c r="AW308" i="3"/>
  <c r="AV308" i="3"/>
  <c r="AU308" i="3"/>
  <c r="AT308" i="3"/>
  <c r="AS308" i="3"/>
  <c r="AR308" i="3"/>
  <c r="AQ308" i="3"/>
  <c r="AP308" i="3"/>
  <c r="AO308" i="3"/>
  <c r="AN308" i="3"/>
  <c r="AM308" i="3"/>
  <c r="AB308" i="3"/>
  <c r="R308" i="3"/>
  <c r="P308" i="3"/>
  <c r="O308" i="3"/>
  <c r="N308" i="3"/>
  <c r="M308" i="3"/>
  <c r="BH307" i="3"/>
  <c r="BI307" i="3" s="1"/>
  <c r="BG307" i="3"/>
  <c r="BD307" i="3" s="1"/>
  <c r="BF307" i="3"/>
  <c r="AX307" i="3" s="1"/>
  <c r="BE307" i="3"/>
  <c r="AY307" i="3"/>
  <c r="AW307" i="3"/>
  <c r="AV307" i="3"/>
  <c r="AU307" i="3"/>
  <c r="AT307" i="3"/>
  <c r="AS307" i="3"/>
  <c r="AR307" i="3"/>
  <c r="AQ307" i="3"/>
  <c r="AP307" i="3"/>
  <c r="AO307" i="3"/>
  <c r="AN307" i="3"/>
  <c r="AM307" i="3"/>
  <c r="AB307" i="3"/>
  <c r="R307" i="3"/>
  <c r="P307" i="3"/>
  <c r="O307" i="3"/>
  <c r="N307" i="3"/>
  <c r="M307" i="3"/>
  <c r="BE306" i="3"/>
  <c r="BF306" i="3" s="1"/>
  <c r="AW306" i="3"/>
  <c r="AV306" i="3"/>
  <c r="AU306" i="3"/>
  <c r="AT306" i="3"/>
  <c r="AS306" i="3"/>
  <c r="AR306" i="3"/>
  <c r="AQ306" i="3"/>
  <c r="AP306" i="3"/>
  <c r="AO306" i="3"/>
  <c r="AN306" i="3"/>
  <c r="AM306" i="3"/>
  <c r="AB306" i="3"/>
  <c r="R306" i="3"/>
  <c r="P306" i="3"/>
  <c r="O306" i="3"/>
  <c r="N306" i="3"/>
  <c r="M306" i="3"/>
  <c r="BF305" i="3"/>
  <c r="BG305" i="3" s="1"/>
  <c r="BE305" i="3"/>
  <c r="AW305" i="3" s="1"/>
  <c r="AY305" i="3"/>
  <c r="AX305" i="3"/>
  <c r="AV305" i="3"/>
  <c r="AU305" i="3"/>
  <c r="AT305" i="3"/>
  <c r="AS305" i="3"/>
  <c r="AR305" i="3"/>
  <c r="AQ305" i="3"/>
  <c r="AP305" i="3"/>
  <c r="AO305" i="3"/>
  <c r="AN305" i="3"/>
  <c r="AM305" i="3"/>
  <c r="AB305" i="3"/>
  <c r="R305" i="3"/>
  <c r="P305" i="3"/>
  <c r="O305" i="3"/>
  <c r="N305" i="3"/>
  <c r="M305" i="3"/>
  <c r="BN304" i="3"/>
  <c r="BE304" i="3"/>
  <c r="BF304" i="3" s="1"/>
  <c r="BG304" i="3" s="1"/>
  <c r="BH304" i="3" s="1"/>
  <c r="AV304" i="3"/>
  <c r="AU304" i="3"/>
  <c r="AT304" i="3"/>
  <c r="AS304" i="3"/>
  <c r="AR304" i="3"/>
  <c r="AQ304" i="3"/>
  <c r="AP304" i="3"/>
  <c r="AO304" i="3"/>
  <c r="AN304" i="3"/>
  <c r="AM304" i="3"/>
  <c r="AB304" i="3"/>
  <c r="R304" i="3"/>
  <c r="P304" i="3"/>
  <c r="O304" i="3"/>
  <c r="N304" i="3"/>
  <c r="M304" i="3"/>
  <c r="BG303" i="3"/>
  <c r="BF303" i="3"/>
  <c r="AX303" i="3" s="1"/>
  <c r="BE303" i="3"/>
  <c r="AW303" i="3"/>
  <c r="AV303" i="3"/>
  <c r="AU303" i="3"/>
  <c r="AT303" i="3"/>
  <c r="AS303" i="3"/>
  <c r="AR303" i="3"/>
  <c r="AQ303" i="3"/>
  <c r="AP303" i="3"/>
  <c r="AO303" i="3"/>
  <c r="AN303" i="3"/>
  <c r="AM303" i="3"/>
  <c r="AB303" i="3"/>
  <c r="R303" i="3"/>
  <c r="P303" i="3"/>
  <c r="O303" i="3"/>
  <c r="N303" i="3"/>
  <c r="M303" i="3"/>
  <c r="BF302" i="3"/>
  <c r="AX302" i="3" s="1"/>
  <c r="BE302" i="3"/>
  <c r="AW302" i="3"/>
  <c r="AV302" i="3"/>
  <c r="AU302" i="3"/>
  <c r="AT302" i="3"/>
  <c r="AS302" i="3"/>
  <c r="AR302" i="3"/>
  <c r="AQ302" i="3"/>
  <c r="AP302" i="3"/>
  <c r="AO302" i="3"/>
  <c r="AN302" i="3"/>
  <c r="AM302" i="3"/>
  <c r="AB302" i="3"/>
  <c r="R302" i="3"/>
  <c r="P302" i="3"/>
  <c r="O302" i="3"/>
  <c r="N302" i="3"/>
  <c r="M302" i="3"/>
  <c r="BF301" i="3"/>
  <c r="AX301" i="3" s="1"/>
  <c r="BE301" i="3"/>
  <c r="AW301" i="3"/>
  <c r="AV301" i="3"/>
  <c r="AU301" i="3"/>
  <c r="AT301" i="3"/>
  <c r="AS301" i="3"/>
  <c r="AR301" i="3"/>
  <c r="AQ301" i="3"/>
  <c r="AP301" i="3"/>
  <c r="AO301" i="3"/>
  <c r="AN301" i="3"/>
  <c r="AM301" i="3"/>
  <c r="AB301" i="3"/>
  <c r="R301" i="3"/>
  <c r="P301" i="3"/>
  <c r="O301" i="3"/>
  <c r="N301" i="3"/>
  <c r="M301" i="3"/>
  <c r="BE300" i="3"/>
  <c r="AW300" i="3" s="1"/>
  <c r="AV300" i="3"/>
  <c r="AU300" i="3"/>
  <c r="AT300" i="3"/>
  <c r="AS300" i="3"/>
  <c r="AR300" i="3"/>
  <c r="AQ300" i="3"/>
  <c r="AP300" i="3"/>
  <c r="AO300" i="3"/>
  <c r="AN300" i="3"/>
  <c r="AM300" i="3"/>
  <c r="AB300" i="3"/>
  <c r="R300" i="3"/>
  <c r="P300" i="3"/>
  <c r="O300" i="3"/>
  <c r="N300" i="3"/>
  <c r="M300" i="3"/>
  <c r="BG299" i="3"/>
  <c r="BD299" i="3" s="1"/>
  <c r="BF299" i="3"/>
  <c r="BE299" i="3"/>
  <c r="AY299" i="3"/>
  <c r="AX299" i="3"/>
  <c r="AW299" i="3"/>
  <c r="AV299" i="3"/>
  <c r="AU299" i="3"/>
  <c r="AT299" i="3"/>
  <c r="AS299" i="3"/>
  <c r="AR299" i="3"/>
  <c r="AQ299" i="3"/>
  <c r="AP299" i="3"/>
  <c r="AO299" i="3"/>
  <c r="AN299" i="3"/>
  <c r="AM299" i="3"/>
  <c r="AB299" i="3"/>
  <c r="R299" i="3"/>
  <c r="P299" i="3"/>
  <c r="O299" i="3"/>
  <c r="N299" i="3"/>
  <c r="M299" i="3"/>
  <c r="BG298" i="3"/>
  <c r="BF298" i="3"/>
  <c r="AX298" i="3" s="1"/>
  <c r="BE298" i="3"/>
  <c r="AW298" i="3"/>
  <c r="AV298" i="3"/>
  <c r="AU298" i="3"/>
  <c r="AT298" i="3"/>
  <c r="AS298" i="3"/>
  <c r="AR298" i="3"/>
  <c r="AQ298" i="3"/>
  <c r="AP298" i="3"/>
  <c r="AO298" i="3"/>
  <c r="AN298" i="3"/>
  <c r="AM298" i="3"/>
  <c r="AB298" i="3"/>
  <c r="R298" i="3"/>
  <c r="P298" i="3"/>
  <c r="O298" i="3"/>
  <c r="N298" i="3"/>
  <c r="M298" i="3"/>
  <c r="BG297" i="3"/>
  <c r="BH297" i="3" s="1"/>
  <c r="BE297" i="3"/>
  <c r="BF297" i="3" s="1"/>
  <c r="BD297" i="3"/>
  <c r="AX297" i="3"/>
  <c r="AW297" i="3"/>
  <c r="AV297" i="3"/>
  <c r="AU297" i="3"/>
  <c r="AT297" i="3"/>
  <c r="AS297" i="3"/>
  <c r="AR297" i="3"/>
  <c r="AQ297" i="3"/>
  <c r="AP297" i="3"/>
  <c r="AO297" i="3"/>
  <c r="AN297" i="3"/>
  <c r="AM297" i="3"/>
  <c r="AB297" i="3"/>
  <c r="R297" i="3"/>
  <c r="P297" i="3"/>
  <c r="O297" i="3"/>
  <c r="N297" i="3"/>
  <c r="M297" i="3"/>
  <c r="BG296" i="3"/>
  <c r="BE296" i="3"/>
  <c r="BF296" i="3" s="1"/>
  <c r="AX296" i="3" s="1"/>
  <c r="AW296" i="3"/>
  <c r="AV296" i="3"/>
  <c r="AU296" i="3"/>
  <c r="AT296" i="3"/>
  <c r="AS296" i="3"/>
  <c r="AR296" i="3"/>
  <c r="AQ296" i="3"/>
  <c r="AP296" i="3"/>
  <c r="AO296" i="3"/>
  <c r="AN296" i="3"/>
  <c r="AM296" i="3"/>
  <c r="AB296" i="3"/>
  <c r="R296" i="3"/>
  <c r="P296" i="3"/>
  <c r="O296" i="3"/>
  <c r="N296" i="3"/>
  <c r="M296" i="3"/>
  <c r="BF295" i="3"/>
  <c r="BE295" i="3"/>
  <c r="AW295" i="3"/>
  <c r="AV295" i="3"/>
  <c r="AU295" i="3"/>
  <c r="AT295" i="3"/>
  <c r="AS295" i="3"/>
  <c r="AR295" i="3"/>
  <c r="AQ295" i="3"/>
  <c r="AP295" i="3"/>
  <c r="AO295" i="3"/>
  <c r="AN295" i="3"/>
  <c r="AM295" i="3"/>
  <c r="AB295" i="3"/>
  <c r="R295" i="3"/>
  <c r="P295" i="3"/>
  <c r="O295" i="3"/>
  <c r="N295" i="3"/>
  <c r="M295" i="3"/>
  <c r="BF294" i="3"/>
  <c r="AX294" i="3" s="1"/>
  <c r="BE294" i="3"/>
  <c r="AW294" i="3" s="1"/>
  <c r="AV294" i="3"/>
  <c r="AU294" i="3"/>
  <c r="AT294" i="3"/>
  <c r="AS294" i="3"/>
  <c r="AR294" i="3"/>
  <c r="AQ294" i="3"/>
  <c r="AP294" i="3"/>
  <c r="AO294" i="3"/>
  <c r="AN294" i="3"/>
  <c r="AM294" i="3"/>
  <c r="AB294" i="3"/>
  <c r="R294" i="3"/>
  <c r="P294" i="3"/>
  <c r="O294" i="3"/>
  <c r="N294" i="3"/>
  <c r="M294" i="3"/>
  <c r="BE293" i="3"/>
  <c r="AW293" i="3" s="1"/>
  <c r="AV293" i="3"/>
  <c r="AU293" i="3"/>
  <c r="AT293" i="3"/>
  <c r="AS293" i="3"/>
  <c r="AR293" i="3"/>
  <c r="AQ293" i="3"/>
  <c r="AP293" i="3"/>
  <c r="AO293" i="3"/>
  <c r="AN293" i="3"/>
  <c r="AM293" i="3"/>
  <c r="AB293" i="3"/>
  <c r="R293" i="3"/>
  <c r="P293" i="3"/>
  <c r="O293" i="3"/>
  <c r="N293" i="3"/>
  <c r="M293" i="3"/>
  <c r="BF292" i="3"/>
  <c r="BG292" i="3" s="1"/>
  <c r="BE292" i="3"/>
  <c r="AW292" i="3"/>
  <c r="AV292" i="3"/>
  <c r="AU292" i="3"/>
  <c r="AT292" i="3"/>
  <c r="AS292" i="3"/>
  <c r="AR292" i="3"/>
  <c r="AQ292" i="3"/>
  <c r="AP292" i="3"/>
  <c r="AO292" i="3"/>
  <c r="AN292" i="3"/>
  <c r="AM292" i="3"/>
  <c r="AB292" i="3"/>
  <c r="R292" i="3"/>
  <c r="P292" i="3"/>
  <c r="O292" i="3"/>
  <c r="N292" i="3"/>
  <c r="M292" i="3"/>
  <c r="BF291" i="3"/>
  <c r="BE291" i="3"/>
  <c r="AW291" i="3"/>
  <c r="AV291" i="3"/>
  <c r="AU291" i="3"/>
  <c r="AT291" i="3"/>
  <c r="AS291" i="3"/>
  <c r="AR291" i="3"/>
  <c r="AQ291" i="3"/>
  <c r="AP291" i="3"/>
  <c r="AO291" i="3"/>
  <c r="AN291" i="3"/>
  <c r="AM291" i="3"/>
  <c r="AB291" i="3"/>
  <c r="R291" i="3"/>
  <c r="P291" i="3"/>
  <c r="O291" i="3"/>
  <c r="N291" i="3"/>
  <c r="M291" i="3"/>
  <c r="BE290" i="3"/>
  <c r="BF290" i="3" s="1"/>
  <c r="AV290" i="3"/>
  <c r="AU290" i="3"/>
  <c r="AT290" i="3"/>
  <c r="AS290" i="3"/>
  <c r="AR290" i="3"/>
  <c r="AQ290" i="3"/>
  <c r="AP290" i="3"/>
  <c r="AO290" i="3"/>
  <c r="AN290" i="3"/>
  <c r="AM290" i="3"/>
  <c r="AB290" i="3"/>
  <c r="R290" i="3"/>
  <c r="P290" i="3"/>
  <c r="O290" i="3"/>
  <c r="N290" i="3"/>
  <c r="M290" i="3"/>
  <c r="BE289" i="3"/>
  <c r="BF289" i="3" s="1"/>
  <c r="AW289" i="3"/>
  <c r="AV289" i="3"/>
  <c r="AU289" i="3"/>
  <c r="AT289" i="3"/>
  <c r="AS289" i="3"/>
  <c r="AR289" i="3"/>
  <c r="AQ289" i="3"/>
  <c r="AP289" i="3"/>
  <c r="AO289" i="3"/>
  <c r="AN289" i="3"/>
  <c r="AM289" i="3"/>
  <c r="AB289" i="3"/>
  <c r="R289" i="3"/>
  <c r="P289" i="3"/>
  <c r="O289" i="3"/>
  <c r="N289" i="3"/>
  <c r="M289" i="3"/>
  <c r="BG288" i="3"/>
  <c r="BF288" i="3"/>
  <c r="AX288" i="3" s="1"/>
  <c r="BE288" i="3"/>
  <c r="AW288" i="3"/>
  <c r="AV288" i="3"/>
  <c r="AU288" i="3"/>
  <c r="AT288" i="3"/>
  <c r="AS288" i="3"/>
  <c r="AR288" i="3"/>
  <c r="AQ288" i="3"/>
  <c r="AP288" i="3"/>
  <c r="AO288" i="3"/>
  <c r="AN288" i="3"/>
  <c r="AM288" i="3"/>
  <c r="AB288" i="3"/>
  <c r="R288" i="3"/>
  <c r="P288" i="3"/>
  <c r="O288" i="3"/>
  <c r="N288" i="3"/>
  <c r="M288" i="3"/>
  <c r="BG287" i="3"/>
  <c r="BD287" i="3" s="1"/>
  <c r="BF287" i="3"/>
  <c r="BE287" i="3"/>
  <c r="AY287" i="3"/>
  <c r="AX287" i="3"/>
  <c r="AW287" i="3"/>
  <c r="AV287" i="3"/>
  <c r="AU287" i="3"/>
  <c r="AT287" i="3"/>
  <c r="AS287" i="3"/>
  <c r="AR287" i="3"/>
  <c r="AQ287" i="3"/>
  <c r="AP287" i="3"/>
  <c r="AO287" i="3"/>
  <c r="AN287" i="3"/>
  <c r="AM287" i="3"/>
  <c r="AB287" i="3"/>
  <c r="R287" i="3"/>
  <c r="P287" i="3"/>
  <c r="O287" i="3"/>
  <c r="N287" i="3"/>
  <c r="M287" i="3"/>
  <c r="BE286" i="3"/>
  <c r="BF286" i="3" s="1"/>
  <c r="AW286" i="3"/>
  <c r="AV286" i="3"/>
  <c r="AU286" i="3"/>
  <c r="AT286" i="3"/>
  <c r="AS286" i="3"/>
  <c r="AR286" i="3"/>
  <c r="AQ286" i="3"/>
  <c r="AP286" i="3"/>
  <c r="AO286" i="3"/>
  <c r="AN286" i="3"/>
  <c r="AM286" i="3"/>
  <c r="AB286" i="3"/>
  <c r="R286" i="3"/>
  <c r="P286" i="3"/>
  <c r="O286" i="3"/>
  <c r="N286" i="3"/>
  <c r="M286" i="3"/>
  <c r="BE285" i="3"/>
  <c r="BF285" i="3" s="1"/>
  <c r="AW285" i="3"/>
  <c r="AV285" i="3"/>
  <c r="AU285" i="3"/>
  <c r="AT285" i="3"/>
  <c r="AS285" i="3"/>
  <c r="AR285" i="3"/>
  <c r="AQ285" i="3"/>
  <c r="AP285" i="3"/>
  <c r="AO285" i="3"/>
  <c r="AN285" i="3"/>
  <c r="AM285" i="3"/>
  <c r="AB285" i="3"/>
  <c r="R285" i="3"/>
  <c r="P285" i="3"/>
  <c r="O285" i="3"/>
  <c r="N285" i="3"/>
  <c r="M285" i="3"/>
  <c r="BF284" i="3"/>
  <c r="BE284" i="3"/>
  <c r="AW284" i="3"/>
  <c r="AV284" i="3"/>
  <c r="AU284" i="3"/>
  <c r="AT284" i="3"/>
  <c r="AS284" i="3"/>
  <c r="AR284" i="3"/>
  <c r="AQ284" i="3"/>
  <c r="AP284" i="3"/>
  <c r="AO284" i="3"/>
  <c r="AN284" i="3"/>
  <c r="AM284" i="3"/>
  <c r="AB284" i="3"/>
  <c r="R284" i="3"/>
  <c r="P284" i="3"/>
  <c r="O284" i="3"/>
  <c r="N284" i="3"/>
  <c r="M284" i="3"/>
  <c r="BF283" i="3"/>
  <c r="BG283" i="3" s="1"/>
  <c r="BE283" i="3"/>
  <c r="AY283" i="3"/>
  <c r="AX283" i="3"/>
  <c r="AW283" i="3"/>
  <c r="AV283" i="3"/>
  <c r="AU283" i="3"/>
  <c r="AT283" i="3"/>
  <c r="AS283" i="3"/>
  <c r="AR283" i="3"/>
  <c r="AQ283" i="3"/>
  <c r="AP283" i="3"/>
  <c r="AO283" i="3"/>
  <c r="AN283" i="3"/>
  <c r="AM283" i="3"/>
  <c r="AB283" i="3"/>
  <c r="R283" i="3"/>
  <c r="P283" i="3"/>
  <c r="O283" i="3"/>
  <c r="N283" i="3"/>
  <c r="M283" i="3"/>
  <c r="BF282" i="3"/>
  <c r="BE282" i="3"/>
  <c r="AW282" i="3"/>
  <c r="AV282" i="3"/>
  <c r="AU282" i="3"/>
  <c r="AT282" i="3"/>
  <c r="AS282" i="3"/>
  <c r="AR282" i="3"/>
  <c r="AQ282" i="3"/>
  <c r="AP282" i="3"/>
  <c r="AO282" i="3"/>
  <c r="AN282" i="3"/>
  <c r="AM282" i="3"/>
  <c r="AB282" i="3"/>
  <c r="R282" i="3"/>
  <c r="P282" i="3"/>
  <c r="O282" i="3"/>
  <c r="N282" i="3"/>
  <c r="M282" i="3"/>
  <c r="BE281" i="3"/>
  <c r="AW281" i="3" s="1"/>
  <c r="AV281" i="3"/>
  <c r="AU281" i="3"/>
  <c r="AT281" i="3"/>
  <c r="AS281" i="3"/>
  <c r="AR281" i="3"/>
  <c r="AQ281" i="3"/>
  <c r="AP281" i="3"/>
  <c r="AO281" i="3"/>
  <c r="AN281" i="3"/>
  <c r="AM281" i="3"/>
  <c r="AB281" i="3"/>
  <c r="R281" i="3"/>
  <c r="P281" i="3"/>
  <c r="O281" i="3"/>
  <c r="N281" i="3"/>
  <c r="M281" i="3"/>
  <c r="BF280" i="3"/>
  <c r="AX280" i="3" s="1"/>
  <c r="BE280" i="3"/>
  <c r="AW280" i="3"/>
  <c r="AV280" i="3"/>
  <c r="AU280" i="3"/>
  <c r="AT280" i="3"/>
  <c r="AS280" i="3"/>
  <c r="AR280" i="3"/>
  <c r="AQ280" i="3"/>
  <c r="AP280" i="3"/>
  <c r="AO280" i="3"/>
  <c r="AN280" i="3"/>
  <c r="AM280" i="3"/>
  <c r="AB280" i="3"/>
  <c r="R280" i="3"/>
  <c r="P280" i="3"/>
  <c r="O280" i="3"/>
  <c r="N280" i="3"/>
  <c r="M280" i="3"/>
  <c r="BH279" i="3"/>
  <c r="BE279" i="3"/>
  <c r="BF279" i="3" s="1"/>
  <c r="BG279" i="3" s="1"/>
  <c r="AY279" i="3" s="1"/>
  <c r="BD279" i="3"/>
  <c r="AX279" i="3"/>
  <c r="AW279" i="3"/>
  <c r="AV279" i="3"/>
  <c r="AU279" i="3"/>
  <c r="AT279" i="3"/>
  <c r="AS279" i="3"/>
  <c r="AR279" i="3"/>
  <c r="AQ279" i="3"/>
  <c r="AP279" i="3"/>
  <c r="AO279" i="3"/>
  <c r="AN279" i="3"/>
  <c r="AM279" i="3"/>
  <c r="AB279" i="3"/>
  <c r="R279" i="3"/>
  <c r="P279" i="3"/>
  <c r="O279" i="3"/>
  <c r="N279" i="3"/>
  <c r="M279" i="3"/>
  <c r="BE278" i="3"/>
  <c r="AW278" i="3" s="1"/>
  <c r="AV278" i="3"/>
  <c r="AU278" i="3"/>
  <c r="AT278" i="3"/>
  <c r="AS278" i="3"/>
  <c r="AR278" i="3"/>
  <c r="AQ278" i="3"/>
  <c r="AP278" i="3"/>
  <c r="AO278" i="3"/>
  <c r="AN278" i="3"/>
  <c r="AM278" i="3"/>
  <c r="AB278" i="3"/>
  <c r="R278" i="3"/>
  <c r="P278" i="3"/>
  <c r="O278" i="3"/>
  <c r="N278" i="3"/>
  <c r="M278" i="3"/>
  <c r="BH277" i="3"/>
  <c r="BF277" i="3"/>
  <c r="BG277" i="3" s="1"/>
  <c r="BE277" i="3"/>
  <c r="AW277" i="3" s="1"/>
  <c r="AX277" i="3"/>
  <c r="AV277" i="3"/>
  <c r="AU277" i="3"/>
  <c r="AT277" i="3"/>
  <c r="AS277" i="3"/>
  <c r="AR277" i="3"/>
  <c r="AQ277" i="3"/>
  <c r="AP277" i="3"/>
  <c r="AO277" i="3"/>
  <c r="AN277" i="3"/>
  <c r="AM277" i="3"/>
  <c r="AB277" i="3"/>
  <c r="R277" i="3"/>
  <c r="P277" i="3"/>
  <c r="O277" i="3"/>
  <c r="N277" i="3"/>
  <c r="M277" i="3"/>
  <c r="BF276" i="3"/>
  <c r="BG276" i="3" s="1"/>
  <c r="BD276" i="3" s="1"/>
  <c r="BE276" i="3"/>
  <c r="AY276" i="3"/>
  <c r="AX276" i="3"/>
  <c r="AW276" i="3"/>
  <c r="AV276" i="3"/>
  <c r="AU276" i="3"/>
  <c r="AT276" i="3"/>
  <c r="AS276" i="3"/>
  <c r="AR276" i="3"/>
  <c r="AQ276" i="3"/>
  <c r="AP276" i="3"/>
  <c r="AO276" i="3"/>
  <c r="AN276" i="3"/>
  <c r="AM276" i="3"/>
  <c r="AB276" i="3"/>
  <c r="R276" i="3"/>
  <c r="P276" i="3"/>
  <c r="O276" i="3"/>
  <c r="N276" i="3"/>
  <c r="M276" i="3"/>
  <c r="BN275" i="3"/>
  <c r="BH275" i="3"/>
  <c r="AZ275" i="3" s="1"/>
  <c r="BE275" i="3"/>
  <c r="BF275" i="3" s="1"/>
  <c r="BG275" i="3" s="1"/>
  <c r="AY275" i="3" s="1"/>
  <c r="BD275" i="3"/>
  <c r="AX275" i="3"/>
  <c r="AV275" i="3"/>
  <c r="AU275" i="3"/>
  <c r="AT275" i="3"/>
  <c r="AS275" i="3"/>
  <c r="AR275" i="3"/>
  <c r="AQ275" i="3"/>
  <c r="AP275" i="3"/>
  <c r="AO275" i="3"/>
  <c r="AN275" i="3"/>
  <c r="AM275" i="3"/>
  <c r="AB275" i="3"/>
  <c r="R275" i="3"/>
  <c r="P275" i="3"/>
  <c r="O275" i="3"/>
  <c r="N275" i="3"/>
  <c r="M275" i="3"/>
  <c r="BG274" i="3"/>
  <c r="BH274" i="3" s="1"/>
  <c r="BF274" i="3"/>
  <c r="AX274" i="3" s="1"/>
  <c r="BE274" i="3"/>
  <c r="BD274" i="3"/>
  <c r="AY274" i="3"/>
  <c r="AW274" i="3"/>
  <c r="AV274" i="3"/>
  <c r="AU274" i="3"/>
  <c r="AT274" i="3"/>
  <c r="AS274" i="3"/>
  <c r="AR274" i="3"/>
  <c r="AQ274" i="3"/>
  <c r="AP274" i="3"/>
  <c r="AO274" i="3"/>
  <c r="AN274" i="3"/>
  <c r="AM274" i="3"/>
  <c r="AB274" i="3"/>
  <c r="R274" i="3"/>
  <c r="P274" i="3"/>
  <c r="O274" i="3"/>
  <c r="N274" i="3"/>
  <c r="M274" i="3"/>
  <c r="BF273" i="3"/>
  <c r="BG273" i="3" s="1"/>
  <c r="BE273" i="3"/>
  <c r="AW273" i="3" s="1"/>
  <c r="BD273" i="3"/>
  <c r="AX273" i="3"/>
  <c r="AV273" i="3"/>
  <c r="AU273" i="3"/>
  <c r="AT273" i="3"/>
  <c r="AS273" i="3"/>
  <c r="AR273" i="3"/>
  <c r="AQ273" i="3"/>
  <c r="AP273" i="3"/>
  <c r="AO273" i="3"/>
  <c r="AN273" i="3"/>
  <c r="AM273" i="3"/>
  <c r="AB273" i="3"/>
  <c r="R273" i="3"/>
  <c r="P273" i="3"/>
  <c r="O273" i="3"/>
  <c r="N273" i="3"/>
  <c r="M273" i="3"/>
  <c r="BF272" i="3"/>
  <c r="AX272" i="3" s="1"/>
  <c r="BE272" i="3"/>
  <c r="AW272" i="3"/>
  <c r="AV272" i="3"/>
  <c r="AU272" i="3"/>
  <c r="AT272" i="3"/>
  <c r="AS272" i="3"/>
  <c r="AR272" i="3"/>
  <c r="AQ272" i="3"/>
  <c r="AP272" i="3"/>
  <c r="AO272" i="3"/>
  <c r="AN272" i="3"/>
  <c r="AM272" i="3"/>
  <c r="AB272" i="3"/>
  <c r="R272" i="3"/>
  <c r="P272" i="3"/>
  <c r="O272" i="3"/>
  <c r="N272" i="3"/>
  <c r="M272" i="3"/>
  <c r="BH271" i="3"/>
  <c r="BE271" i="3"/>
  <c r="BF271" i="3" s="1"/>
  <c r="BG271" i="3" s="1"/>
  <c r="AY271" i="3" s="1"/>
  <c r="BD271" i="3"/>
  <c r="AX271" i="3"/>
  <c r="AW271" i="3"/>
  <c r="AV271" i="3"/>
  <c r="AU271" i="3"/>
  <c r="AT271" i="3"/>
  <c r="AS271" i="3"/>
  <c r="AR271" i="3"/>
  <c r="AQ271" i="3"/>
  <c r="AP271" i="3"/>
  <c r="AO271" i="3"/>
  <c r="AN271" i="3"/>
  <c r="AM271" i="3"/>
  <c r="AB271" i="3"/>
  <c r="R271" i="3"/>
  <c r="P271" i="3"/>
  <c r="O271" i="3"/>
  <c r="N271" i="3"/>
  <c r="M271" i="3"/>
  <c r="BE270" i="3"/>
  <c r="BF270" i="3" s="1"/>
  <c r="AX270" i="3" s="1"/>
  <c r="AW270" i="3"/>
  <c r="AV270" i="3"/>
  <c r="AU270" i="3"/>
  <c r="AT270" i="3"/>
  <c r="AS270" i="3"/>
  <c r="AR270" i="3"/>
  <c r="AQ270" i="3"/>
  <c r="AP270" i="3"/>
  <c r="AO270" i="3"/>
  <c r="AN270" i="3"/>
  <c r="AM270" i="3"/>
  <c r="AB270" i="3"/>
  <c r="R270" i="3"/>
  <c r="P270" i="3"/>
  <c r="O270" i="3"/>
  <c r="N270" i="3"/>
  <c r="M270" i="3"/>
  <c r="BE269" i="3"/>
  <c r="AW269" i="3" s="1"/>
  <c r="AV269" i="3"/>
  <c r="AU269" i="3"/>
  <c r="AT269" i="3"/>
  <c r="AS269" i="3"/>
  <c r="AR269" i="3"/>
  <c r="AQ269" i="3"/>
  <c r="AP269" i="3"/>
  <c r="AO269" i="3"/>
  <c r="AN269" i="3"/>
  <c r="AM269" i="3"/>
  <c r="AB269" i="3"/>
  <c r="R269" i="3"/>
  <c r="P269" i="3"/>
  <c r="O269" i="3"/>
  <c r="N269" i="3"/>
  <c r="M269" i="3"/>
  <c r="BF268" i="3"/>
  <c r="AX268" i="3" s="1"/>
  <c r="BE268" i="3"/>
  <c r="AW268" i="3"/>
  <c r="AV268" i="3"/>
  <c r="AU268" i="3"/>
  <c r="AT268" i="3"/>
  <c r="AS268" i="3"/>
  <c r="AR268" i="3"/>
  <c r="AQ268" i="3"/>
  <c r="AP268" i="3"/>
  <c r="AO268" i="3"/>
  <c r="AN268" i="3"/>
  <c r="AM268" i="3"/>
  <c r="AB268" i="3"/>
  <c r="R268" i="3"/>
  <c r="P268" i="3"/>
  <c r="O268" i="3"/>
  <c r="N268" i="3"/>
  <c r="M268" i="3"/>
  <c r="BE267" i="3"/>
  <c r="AV267" i="3"/>
  <c r="AU267" i="3"/>
  <c r="AT267" i="3"/>
  <c r="AS267" i="3"/>
  <c r="AR267" i="3"/>
  <c r="AQ267" i="3"/>
  <c r="AP267" i="3"/>
  <c r="AO267" i="3"/>
  <c r="AN267" i="3"/>
  <c r="AM267" i="3"/>
  <c r="AB267" i="3"/>
  <c r="R267" i="3"/>
  <c r="P267" i="3"/>
  <c r="O267" i="3"/>
  <c r="N267" i="3"/>
  <c r="M267" i="3"/>
  <c r="BE266" i="3"/>
  <c r="BF266" i="3" s="1"/>
  <c r="AW266" i="3"/>
  <c r="AV266" i="3"/>
  <c r="AU266" i="3"/>
  <c r="AT266" i="3"/>
  <c r="AS266" i="3"/>
  <c r="AR266" i="3"/>
  <c r="AQ266" i="3"/>
  <c r="AP266" i="3"/>
  <c r="AO266" i="3"/>
  <c r="AN266" i="3"/>
  <c r="AM266" i="3"/>
  <c r="AB266" i="3"/>
  <c r="R266" i="3"/>
  <c r="P266" i="3"/>
  <c r="O266" i="3"/>
  <c r="N266" i="3"/>
  <c r="M266" i="3"/>
  <c r="BF265" i="3"/>
  <c r="AX265" i="3" s="1"/>
  <c r="BE265" i="3"/>
  <c r="AW265" i="3" s="1"/>
  <c r="AV265" i="3"/>
  <c r="AU265" i="3"/>
  <c r="AT265" i="3"/>
  <c r="AS265" i="3"/>
  <c r="AR265" i="3"/>
  <c r="AQ265" i="3"/>
  <c r="AP265" i="3"/>
  <c r="AO265" i="3"/>
  <c r="AN265" i="3"/>
  <c r="AM265" i="3"/>
  <c r="AB265" i="3"/>
  <c r="R265" i="3"/>
  <c r="P265" i="3"/>
  <c r="O265" i="3"/>
  <c r="N265" i="3"/>
  <c r="M265" i="3"/>
  <c r="BF264" i="3"/>
  <c r="BG264" i="3" s="1"/>
  <c r="BE264" i="3"/>
  <c r="AX264" i="3"/>
  <c r="AW264" i="3"/>
  <c r="AV264" i="3"/>
  <c r="AU264" i="3"/>
  <c r="AT264" i="3"/>
  <c r="AS264" i="3"/>
  <c r="AR264" i="3"/>
  <c r="AQ264" i="3"/>
  <c r="AP264" i="3"/>
  <c r="AO264" i="3"/>
  <c r="AN264" i="3"/>
  <c r="AM264" i="3"/>
  <c r="AB264" i="3"/>
  <c r="R264" i="3"/>
  <c r="P264" i="3"/>
  <c r="O264" i="3"/>
  <c r="N264" i="3"/>
  <c r="M264" i="3"/>
  <c r="BE263" i="3"/>
  <c r="BF263" i="3" s="1"/>
  <c r="BG263" i="3" s="1"/>
  <c r="AY263" i="3" s="1"/>
  <c r="BD263" i="3"/>
  <c r="AX263" i="3"/>
  <c r="AW263" i="3"/>
  <c r="AV263" i="3"/>
  <c r="AU263" i="3"/>
  <c r="AT263" i="3"/>
  <c r="AS263" i="3"/>
  <c r="AR263" i="3"/>
  <c r="AQ263" i="3"/>
  <c r="AP263" i="3"/>
  <c r="AO263" i="3"/>
  <c r="AN263" i="3"/>
  <c r="AM263" i="3"/>
  <c r="AB263" i="3"/>
  <c r="R263" i="3"/>
  <c r="P263" i="3"/>
  <c r="O263" i="3"/>
  <c r="N263" i="3"/>
  <c r="M263" i="3"/>
  <c r="BE262" i="3"/>
  <c r="BF262" i="3" s="1"/>
  <c r="AW262" i="3"/>
  <c r="AV262" i="3"/>
  <c r="AU262" i="3"/>
  <c r="AT262" i="3"/>
  <c r="AS262" i="3"/>
  <c r="AR262" i="3"/>
  <c r="AQ262" i="3"/>
  <c r="AP262" i="3"/>
  <c r="AO262" i="3"/>
  <c r="AN262" i="3"/>
  <c r="AM262" i="3"/>
  <c r="AB262" i="3"/>
  <c r="R262" i="3"/>
  <c r="P262" i="3"/>
  <c r="O262" i="3"/>
  <c r="N262" i="3"/>
  <c r="M262" i="3"/>
  <c r="BF261" i="3"/>
  <c r="BE261" i="3"/>
  <c r="AW261" i="3" s="1"/>
  <c r="AV261" i="3"/>
  <c r="AU261" i="3"/>
  <c r="AT261" i="3"/>
  <c r="AS261" i="3"/>
  <c r="AR261" i="3"/>
  <c r="AQ261" i="3"/>
  <c r="AP261" i="3"/>
  <c r="AO261" i="3"/>
  <c r="AN261" i="3"/>
  <c r="AM261" i="3"/>
  <c r="AB261" i="3"/>
  <c r="R261" i="3"/>
  <c r="P261" i="3"/>
  <c r="O261" i="3"/>
  <c r="N261" i="3"/>
  <c r="M261" i="3"/>
  <c r="BH260" i="3"/>
  <c r="BG260" i="3"/>
  <c r="BF260" i="3"/>
  <c r="BE260" i="3"/>
  <c r="AX260" i="3"/>
  <c r="AW260" i="3"/>
  <c r="AV260" i="3"/>
  <c r="AU260" i="3"/>
  <c r="AT260" i="3"/>
  <c r="AS260" i="3"/>
  <c r="AR260" i="3"/>
  <c r="AQ260" i="3"/>
  <c r="AP260" i="3"/>
  <c r="AO260" i="3"/>
  <c r="AN260" i="3"/>
  <c r="AM260" i="3"/>
  <c r="AB260" i="3"/>
  <c r="R260" i="3"/>
  <c r="P260" i="3"/>
  <c r="O260" i="3"/>
  <c r="N260" i="3"/>
  <c r="M260" i="3"/>
  <c r="BE259" i="3"/>
  <c r="BF259" i="3" s="1"/>
  <c r="BG259" i="3" s="1"/>
  <c r="AY259" i="3" s="1"/>
  <c r="AX259" i="3"/>
  <c r="AV259" i="3"/>
  <c r="AU259" i="3"/>
  <c r="AT259" i="3"/>
  <c r="AS259" i="3"/>
  <c r="AR259" i="3"/>
  <c r="AQ259" i="3"/>
  <c r="AP259" i="3"/>
  <c r="AO259" i="3"/>
  <c r="AN259" i="3"/>
  <c r="AM259" i="3"/>
  <c r="AB259" i="3"/>
  <c r="R259" i="3"/>
  <c r="P259" i="3"/>
  <c r="O259" i="3"/>
  <c r="N259" i="3"/>
  <c r="M259" i="3"/>
  <c r="BE258" i="3"/>
  <c r="BF258" i="3" s="1"/>
  <c r="AX258" i="3" s="1"/>
  <c r="AV258" i="3"/>
  <c r="AU258" i="3"/>
  <c r="AT258" i="3"/>
  <c r="AS258" i="3"/>
  <c r="AR258" i="3"/>
  <c r="AQ258" i="3"/>
  <c r="AP258" i="3"/>
  <c r="AO258" i="3"/>
  <c r="AN258" i="3"/>
  <c r="AM258" i="3"/>
  <c r="AB258" i="3"/>
  <c r="R258" i="3"/>
  <c r="P258" i="3"/>
  <c r="O258" i="3"/>
  <c r="N258" i="3"/>
  <c r="M258" i="3"/>
  <c r="BE257" i="3"/>
  <c r="AW257" i="3" s="1"/>
  <c r="AV257" i="3"/>
  <c r="AU257" i="3"/>
  <c r="AT257" i="3"/>
  <c r="AS257" i="3"/>
  <c r="AR257" i="3"/>
  <c r="AQ257" i="3"/>
  <c r="AP257" i="3"/>
  <c r="AO257" i="3"/>
  <c r="AN257" i="3"/>
  <c r="AM257" i="3"/>
  <c r="AB257" i="3"/>
  <c r="R257" i="3"/>
  <c r="P257" i="3"/>
  <c r="O257" i="3"/>
  <c r="N257" i="3"/>
  <c r="M257" i="3"/>
  <c r="BE256" i="3"/>
  <c r="AW256" i="3" s="1"/>
  <c r="AV256" i="3"/>
  <c r="AU256" i="3"/>
  <c r="AT256" i="3"/>
  <c r="AS256" i="3"/>
  <c r="AR256" i="3"/>
  <c r="AQ256" i="3"/>
  <c r="AP256" i="3"/>
  <c r="AO256" i="3"/>
  <c r="AN256" i="3"/>
  <c r="AM256" i="3"/>
  <c r="AB256" i="3"/>
  <c r="R256" i="3"/>
  <c r="P256" i="3"/>
  <c r="O256" i="3"/>
  <c r="N256" i="3"/>
  <c r="M256" i="3"/>
  <c r="BN255" i="3"/>
  <c r="BH255" i="3"/>
  <c r="AZ255" i="3" s="1"/>
  <c r="BE255" i="3"/>
  <c r="BF255" i="3" s="1"/>
  <c r="BG255" i="3" s="1"/>
  <c r="BD255" i="3"/>
  <c r="AY255" i="3"/>
  <c r="AX255" i="3"/>
  <c r="AW255" i="3"/>
  <c r="AV255" i="3"/>
  <c r="AU255" i="3"/>
  <c r="AT255" i="3"/>
  <c r="AS255" i="3"/>
  <c r="AR255" i="3"/>
  <c r="AQ255" i="3"/>
  <c r="AP255" i="3"/>
  <c r="AO255" i="3"/>
  <c r="AN255" i="3"/>
  <c r="AM255" i="3"/>
  <c r="AB255" i="3"/>
  <c r="R255" i="3"/>
  <c r="P255" i="3"/>
  <c r="O255" i="3"/>
  <c r="N255" i="3"/>
  <c r="M255" i="3"/>
  <c r="BF254" i="3"/>
  <c r="BE254" i="3"/>
  <c r="AW254" i="3"/>
  <c r="AV254" i="3"/>
  <c r="AU254" i="3"/>
  <c r="AT254" i="3"/>
  <c r="AS254" i="3"/>
  <c r="AR254" i="3"/>
  <c r="AQ254" i="3"/>
  <c r="AP254" i="3"/>
  <c r="AO254" i="3"/>
  <c r="AN254" i="3"/>
  <c r="AM254" i="3"/>
  <c r="AB254" i="3"/>
  <c r="R254" i="3"/>
  <c r="P254" i="3"/>
  <c r="O254" i="3"/>
  <c r="N254" i="3"/>
  <c r="M254" i="3"/>
  <c r="BF253" i="3"/>
  <c r="AX253" i="3" s="1"/>
  <c r="BE253" i="3"/>
  <c r="AW253" i="3" s="1"/>
  <c r="AV253" i="3"/>
  <c r="AU253" i="3"/>
  <c r="AT253" i="3"/>
  <c r="AS253" i="3"/>
  <c r="AR253" i="3"/>
  <c r="AQ253" i="3"/>
  <c r="AP253" i="3"/>
  <c r="AO253" i="3"/>
  <c r="AN253" i="3"/>
  <c r="AM253" i="3"/>
  <c r="AB253" i="3"/>
  <c r="R253" i="3"/>
  <c r="P253" i="3"/>
  <c r="O253" i="3"/>
  <c r="N253" i="3"/>
  <c r="M253" i="3"/>
  <c r="BF252" i="3"/>
  <c r="BG252" i="3" s="1"/>
  <c r="BE252" i="3"/>
  <c r="AX252" i="3"/>
  <c r="AW252" i="3"/>
  <c r="AV252" i="3"/>
  <c r="AU252" i="3"/>
  <c r="AT252" i="3"/>
  <c r="AS252" i="3"/>
  <c r="AR252" i="3"/>
  <c r="AQ252" i="3"/>
  <c r="AP252" i="3"/>
  <c r="AO252" i="3"/>
  <c r="AN252" i="3"/>
  <c r="AM252" i="3"/>
  <c r="AB252" i="3"/>
  <c r="R252" i="3"/>
  <c r="P252" i="3"/>
  <c r="O252" i="3"/>
  <c r="N252" i="3"/>
  <c r="M252" i="3"/>
  <c r="BE251" i="3"/>
  <c r="BF251" i="3" s="1"/>
  <c r="AW251" i="3"/>
  <c r="AV251" i="3"/>
  <c r="AU251" i="3"/>
  <c r="AT251" i="3"/>
  <c r="AS251" i="3"/>
  <c r="AR251" i="3"/>
  <c r="AQ251" i="3"/>
  <c r="AP251" i="3"/>
  <c r="AO251" i="3"/>
  <c r="AN251" i="3"/>
  <c r="AM251" i="3"/>
  <c r="AB251" i="3"/>
  <c r="R251" i="3"/>
  <c r="P251" i="3"/>
  <c r="O251" i="3"/>
  <c r="N251" i="3"/>
  <c r="M251" i="3"/>
  <c r="BF250" i="3"/>
  <c r="BG250" i="3" s="1"/>
  <c r="BE250" i="3"/>
  <c r="AW250" i="3"/>
  <c r="AV250" i="3"/>
  <c r="AU250" i="3"/>
  <c r="AT250" i="3"/>
  <c r="AS250" i="3"/>
  <c r="AR250" i="3"/>
  <c r="AQ250" i="3"/>
  <c r="AP250" i="3"/>
  <c r="AO250" i="3"/>
  <c r="AN250" i="3"/>
  <c r="AM250" i="3"/>
  <c r="AB250" i="3"/>
  <c r="R250" i="3"/>
  <c r="P250" i="3"/>
  <c r="O250" i="3"/>
  <c r="N250" i="3"/>
  <c r="M250" i="3"/>
  <c r="BE249" i="3"/>
  <c r="AV249" i="3"/>
  <c r="AU249" i="3"/>
  <c r="AT249" i="3"/>
  <c r="AS249" i="3"/>
  <c r="AR249" i="3"/>
  <c r="AQ249" i="3"/>
  <c r="AP249" i="3"/>
  <c r="AO249" i="3"/>
  <c r="AN249" i="3"/>
  <c r="AM249" i="3"/>
  <c r="AB249" i="3"/>
  <c r="R249" i="3"/>
  <c r="P249" i="3"/>
  <c r="O249" i="3"/>
  <c r="N249" i="3"/>
  <c r="M249" i="3"/>
  <c r="BE248" i="3"/>
  <c r="BF248" i="3" s="1"/>
  <c r="AV248" i="3"/>
  <c r="AU248" i="3"/>
  <c r="AT248" i="3"/>
  <c r="AS248" i="3"/>
  <c r="AR248" i="3"/>
  <c r="AQ248" i="3"/>
  <c r="AP248" i="3"/>
  <c r="AO248" i="3"/>
  <c r="AN248" i="3"/>
  <c r="AM248" i="3"/>
  <c r="AB248" i="3"/>
  <c r="R248" i="3"/>
  <c r="P248" i="3"/>
  <c r="O248" i="3"/>
  <c r="N248" i="3"/>
  <c r="M248" i="3"/>
  <c r="BN247" i="3"/>
  <c r="BE247" i="3"/>
  <c r="BF247" i="3" s="1"/>
  <c r="BG247" i="3" s="1"/>
  <c r="BH247" i="3" s="1"/>
  <c r="AZ247" i="3" s="1"/>
  <c r="BD247" i="3"/>
  <c r="AY247" i="3"/>
  <c r="AX247" i="3"/>
  <c r="AW247" i="3"/>
  <c r="AV247" i="3"/>
  <c r="AU247" i="3"/>
  <c r="AT247" i="3"/>
  <c r="AS247" i="3"/>
  <c r="AR247" i="3"/>
  <c r="AQ247" i="3"/>
  <c r="AP247" i="3"/>
  <c r="AO247" i="3"/>
  <c r="AN247" i="3"/>
  <c r="AM247" i="3"/>
  <c r="AB247" i="3"/>
  <c r="R247" i="3"/>
  <c r="P247" i="3"/>
  <c r="O247" i="3"/>
  <c r="N247" i="3"/>
  <c r="M247" i="3"/>
  <c r="BG246" i="3"/>
  <c r="BE246" i="3"/>
  <c r="BF246" i="3" s="1"/>
  <c r="AX246" i="3" s="1"/>
  <c r="AV246" i="3"/>
  <c r="AU246" i="3"/>
  <c r="AT246" i="3"/>
  <c r="AS246" i="3"/>
  <c r="AR246" i="3"/>
  <c r="AQ246" i="3"/>
  <c r="AP246" i="3"/>
  <c r="AO246" i="3"/>
  <c r="AN246" i="3"/>
  <c r="AM246" i="3"/>
  <c r="AB246" i="3"/>
  <c r="R246" i="3"/>
  <c r="P246" i="3"/>
  <c r="O246" i="3"/>
  <c r="N246" i="3"/>
  <c r="M246" i="3"/>
  <c r="BE245" i="3"/>
  <c r="AW245" i="3" s="1"/>
  <c r="AV245" i="3"/>
  <c r="AU245" i="3"/>
  <c r="AT245" i="3"/>
  <c r="AS245" i="3"/>
  <c r="AR245" i="3"/>
  <c r="AQ245" i="3"/>
  <c r="AP245" i="3"/>
  <c r="AO245" i="3"/>
  <c r="AN245" i="3"/>
  <c r="AM245" i="3"/>
  <c r="AB245" i="3"/>
  <c r="R245" i="3"/>
  <c r="P245" i="3"/>
  <c r="O245" i="3"/>
  <c r="N245" i="3"/>
  <c r="M245" i="3"/>
  <c r="BG244" i="3"/>
  <c r="BH244" i="3" s="1"/>
  <c r="BN244" i="3" s="1"/>
  <c r="BE244" i="3"/>
  <c r="BF244" i="3" s="1"/>
  <c r="AX244" i="3" s="1"/>
  <c r="AZ244" i="3"/>
  <c r="AY244" i="3"/>
  <c r="AV244" i="3"/>
  <c r="AU244" i="3"/>
  <c r="AT244" i="3"/>
  <c r="AS244" i="3"/>
  <c r="AR244" i="3"/>
  <c r="AQ244" i="3"/>
  <c r="AP244" i="3"/>
  <c r="AO244" i="3"/>
  <c r="AN244" i="3"/>
  <c r="AM244" i="3"/>
  <c r="AB244" i="3"/>
  <c r="R244" i="3"/>
  <c r="P244" i="3"/>
  <c r="O244" i="3"/>
  <c r="N244" i="3"/>
  <c r="M244" i="3"/>
  <c r="BE243" i="3"/>
  <c r="BF243" i="3" s="1"/>
  <c r="BG243" i="3" s="1"/>
  <c r="AX243" i="3"/>
  <c r="AV243" i="3"/>
  <c r="AU243" i="3"/>
  <c r="AT243" i="3"/>
  <c r="AS243" i="3"/>
  <c r="AR243" i="3"/>
  <c r="AQ243" i="3"/>
  <c r="AP243" i="3"/>
  <c r="AO243" i="3"/>
  <c r="AN243" i="3"/>
  <c r="AM243" i="3"/>
  <c r="AB243" i="3"/>
  <c r="R243" i="3"/>
  <c r="P243" i="3"/>
  <c r="O243" i="3"/>
  <c r="N243" i="3"/>
  <c r="M243" i="3"/>
  <c r="BE242" i="3"/>
  <c r="AW242" i="3" s="1"/>
  <c r="AV242" i="3"/>
  <c r="AU242" i="3"/>
  <c r="AT242" i="3"/>
  <c r="AS242" i="3"/>
  <c r="AR242" i="3"/>
  <c r="AQ242" i="3"/>
  <c r="AP242" i="3"/>
  <c r="AO242" i="3"/>
  <c r="AN242" i="3"/>
  <c r="AM242" i="3"/>
  <c r="AB242" i="3"/>
  <c r="R242" i="3"/>
  <c r="P242" i="3"/>
  <c r="O242" i="3"/>
  <c r="N242" i="3"/>
  <c r="M242" i="3"/>
  <c r="BE241" i="3"/>
  <c r="AW241" i="3" s="1"/>
  <c r="AV241" i="3"/>
  <c r="AU241" i="3"/>
  <c r="AT241" i="3"/>
  <c r="AS241" i="3"/>
  <c r="AR241" i="3"/>
  <c r="AQ241" i="3"/>
  <c r="AP241" i="3"/>
  <c r="AO241" i="3"/>
  <c r="AN241" i="3"/>
  <c r="AM241" i="3"/>
  <c r="AB241" i="3"/>
  <c r="R241" i="3"/>
  <c r="P241" i="3"/>
  <c r="O241" i="3"/>
  <c r="N241" i="3"/>
  <c r="M241" i="3"/>
  <c r="BE240" i="3"/>
  <c r="BF240" i="3" s="1"/>
  <c r="AW240" i="3"/>
  <c r="AV240" i="3"/>
  <c r="AU240" i="3"/>
  <c r="AT240" i="3"/>
  <c r="AS240" i="3"/>
  <c r="AR240" i="3"/>
  <c r="AQ240" i="3"/>
  <c r="AP240" i="3"/>
  <c r="AO240" i="3"/>
  <c r="AN240" i="3"/>
  <c r="AM240" i="3"/>
  <c r="AB240" i="3"/>
  <c r="R240" i="3"/>
  <c r="P240" i="3"/>
  <c r="O240" i="3"/>
  <c r="N240" i="3"/>
  <c r="M240" i="3"/>
  <c r="BE239" i="3"/>
  <c r="AV239" i="3"/>
  <c r="AU239" i="3"/>
  <c r="AT239" i="3"/>
  <c r="AS239" i="3"/>
  <c r="AR239" i="3"/>
  <c r="AQ239" i="3"/>
  <c r="AP239" i="3"/>
  <c r="AO239" i="3"/>
  <c r="AN239" i="3"/>
  <c r="AM239" i="3"/>
  <c r="AB239" i="3"/>
  <c r="R239" i="3"/>
  <c r="P239" i="3"/>
  <c r="O239" i="3"/>
  <c r="N239" i="3"/>
  <c r="M239" i="3"/>
  <c r="BE238" i="3"/>
  <c r="BF238" i="3" s="1"/>
  <c r="AV238" i="3"/>
  <c r="AU238" i="3"/>
  <c r="AT238" i="3"/>
  <c r="AS238" i="3"/>
  <c r="AR238" i="3"/>
  <c r="AQ238" i="3"/>
  <c r="AP238" i="3"/>
  <c r="AO238" i="3"/>
  <c r="AN238" i="3"/>
  <c r="AM238" i="3"/>
  <c r="AB238" i="3"/>
  <c r="R238" i="3"/>
  <c r="P238" i="3"/>
  <c r="O238" i="3"/>
  <c r="N238" i="3"/>
  <c r="M238" i="3"/>
  <c r="BF237" i="3"/>
  <c r="BE237" i="3"/>
  <c r="AW237" i="3" s="1"/>
  <c r="AV237" i="3"/>
  <c r="AU237" i="3"/>
  <c r="AT237" i="3"/>
  <c r="AS237" i="3"/>
  <c r="AR237" i="3"/>
  <c r="AQ237" i="3"/>
  <c r="AP237" i="3"/>
  <c r="AO237" i="3"/>
  <c r="AN237" i="3"/>
  <c r="AM237" i="3"/>
  <c r="AB237" i="3"/>
  <c r="R237" i="3"/>
  <c r="P237" i="3"/>
  <c r="O237" i="3"/>
  <c r="N237" i="3"/>
  <c r="M237" i="3"/>
  <c r="BE236" i="3"/>
  <c r="AW236" i="3" s="1"/>
  <c r="AV236" i="3"/>
  <c r="AU236" i="3"/>
  <c r="AT236" i="3"/>
  <c r="AS236" i="3"/>
  <c r="AR236" i="3"/>
  <c r="AQ236" i="3"/>
  <c r="AP236" i="3"/>
  <c r="AO236" i="3"/>
  <c r="AN236" i="3"/>
  <c r="AM236" i="3"/>
  <c r="AB236" i="3"/>
  <c r="R236" i="3"/>
  <c r="P236" i="3"/>
  <c r="O236" i="3"/>
  <c r="N236" i="3"/>
  <c r="M236" i="3"/>
  <c r="BE235" i="3"/>
  <c r="BF235" i="3" s="1"/>
  <c r="BG235" i="3" s="1"/>
  <c r="AY235" i="3" s="1"/>
  <c r="AX235" i="3"/>
  <c r="AW235" i="3"/>
  <c r="AV235" i="3"/>
  <c r="AU235" i="3"/>
  <c r="AT235" i="3"/>
  <c r="AS235" i="3"/>
  <c r="AR235" i="3"/>
  <c r="AQ235" i="3"/>
  <c r="AP235" i="3"/>
  <c r="AO235" i="3"/>
  <c r="AN235" i="3"/>
  <c r="AM235" i="3"/>
  <c r="AB235" i="3"/>
  <c r="R235" i="3"/>
  <c r="P235" i="3"/>
  <c r="O235" i="3"/>
  <c r="N235" i="3"/>
  <c r="M235" i="3"/>
  <c r="BE234" i="3"/>
  <c r="BF234" i="3" s="1"/>
  <c r="BG234" i="3" s="1"/>
  <c r="AX234" i="3"/>
  <c r="AV234" i="3"/>
  <c r="AU234" i="3"/>
  <c r="AT234" i="3"/>
  <c r="AS234" i="3"/>
  <c r="AR234" i="3"/>
  <c r="AQ234" i="3"/>
  <c r="AP234" i="3"/>
  <c r="AO234" i="3"/>
  <c r="AN234" i="3"/>
  <c r="AM234" i="3"/>
  <c r="AB234" i="3"/>
  <c r="R234" i="3"/>
  <c r="P234" i="3"/>
  <c r="O234" i="3"/>
  <c r="N234" i="3"/>
  <c r="M234" i="3"/>
  <c r="BG233" i="3"/>
  <c r="BE233" i="3"/>
  <c r="BF233" i="3" s="1"/>
  <c r="AX233" i="3" s="1"/>
  <c r="AW233" i="3"/>
  <c r="AV233" i="3"/>
  <c r="AU233" i="3"/>
  <c r="AT233" i="3"/>
  <c r="AS233" i="3"/>
  <c r="AR233" i="3"/>
  <c r="AQ233" i="3"/>
  <c r="AP233" i="3"/>
  <c r="AO233" i="3"/>
  <c r="AN233" i="3"/>
  <c r="AM233" i="3"/>
  <c r="AB233" i="3"/>
  <c r="R233" i="3"/>
  <c r="P233" i="3"/>
  <c r="O233" i="3"/>
  <c r="N233" i="3"/>
  <c r="M233" i="3"/>
  <c r="BE232" i="3"/>
  <c r="BF232" i="3" s="1"/>
  <c r="AW232" i="3"/>
  <c r="AV232" i="3"/>
  <c r="AU232" i="3"/>
  <c r="AT232" i="3"/>
  <c r="AS232" i="3"/>
  <c r="AR232" i="3"/>
  <c r="AQ232" i="3"/>
  <c r="AP232" i="3"/>
  <c r="AO232" i="3"/>
  <c r="AN232" i="3"/>
  <c r="AM232" i="3"/>
  <c r="AB232" i="3"/>
  <c r="R232" i="3"/>
  <c r="P232" i="3"/>
  <c r="O232" i="3"/>
  <c r="N232" i="3"/>
  <c r="M232" i="3"/>
  <c r="BH231" i="3"/>
  <c r="BG231" i="3"/>
  <c r="BE231" i="3"/>
  <c r="BF231" i="3" s="1"/>
  <c r="AX231" i="3" s="1"/>
  <c r="AV231" i="3"/>
  <c r="AU231" i="3"/>
  <c r="AT231" i="3"/>
  <c r="AS231" i="3"/>
  <c r="AR231" i="3"/>
  <c r="AQ231" i="3"/>
  <c r="AP231" i="3"/>
  <c r="AO231" i="3"/>
  <c r="AN231" i="3"/>
  <c r="AM231" i="3"/>
  <c r="AB231" i="3"/>
  <c r="R231" i="3"/>
  <c r="P231" i="3"/>
  <c r="O231" i="3"/>
  <c r="N231" i="3"/>
  <c r="M231" i="3"/>
  <c r="BE230" i="3"/>
  <c r="BF230" i="3" s="1"/>
  <c r="BG230" i="3" s="1"/>
  <c r="AX230" i="3"/>
  <c r="AW230" i="3"/>
  <c r="AV230" i="3"/>
  <c r="AU230" i="3"/>
  <c r="AT230" i="3"/>
  <c r="AS230" i="3"/>
  <c r="AR230" i="3"/>
  <c r="AQ230" i="3"/>
  <c r="AP230" i="3"/>
  <c r="AO230" i="3"/>
  <c r="AN230" i="3"/>
  <c r="AM230" i="3"/>
  <c r="AB230" i="3"/>
  <c r="R230" i="3"/>
  <c r="P230" i="3"/>
  <c r="O230" i="3"/>
  <c r="N230" i="3"/>
  <c r="M230" i="3"/>
  <c r="BE229" i="3"/>
  <c r="BF229" i="3" s="1"/>
  <c r="BG229" i="3" s="1"/>
  <c r="AX229" i="3"/>
  <c r="AW229" i="3"/>
  <c r="AV229" i="3"/>
  <c r="AU229" i="3"/>
  <c r="AT229" i="3"/>
  <c r="AS229" i="3"/>
  <c r="AR229" i="3"/>
  <c r="AQ229" i="3"/>
  <c r="AP229" i="3"/>
  <c r="AO229" i="3"/>
  <c r="AN229" i="3"/>
  <c r="AM229" i="3"/>
  <c r="AB229" i="3"/>
  <c r="R229" i="3"/>
  <c r="P229" i="3"/>
  <c r="O229" i="3"/>
  <c r="N229" i="3"/>
  <c r="M229" i="3"/>
  <c r="BE228" i="3"/>
  <c r="AW228" i="3" s="1"/>
  <c r="AV228" i="3"/>
  <c r="AU228" i="3"/>
  <c r="AT228" i="3"/>
  <c r="AS228" i="3"/>
  <c r="AR228" i="3"/>
  <c r="AQ228" i="3"/>
  <c r="AP228" i="3"/>
  <c r="AO228" i="3"/>
  <c r="AN228" i="3"/>
  <c r="AM228" i="3"/>
  <c r="AB228" i="3"/>
  <c r="R228" i="3"/>
  <c r="P228" i="3"/>
  <c r="O228" i="3"/>
  <c r="N228" i="3"/>
  <c r="M228" i="3"/>
  <c r="BE227" i="3"/>
  <c r="BF227" i="3" s="1"/>
  <c r="BG227" i="3" s="1"/>
  <c r="BD227" i="3"/>
  <c r="AV227" i="3"/>
  <c r="AU227" i="3"/>
  <c r="AT227" i="3"/>
  <c r="AS227" i="3"/>
  <c r="AR227" i="3"/>
  <c r="AQ227" i="3"/>
  <c r="AP227" i="3"/>
  <c r="AO227" i="3"/>
  <c r="AN227" i="3"/>
  <c r="AM227" i="3"/>
  <c r="AB227" i="3"/>
  <c r="R227" i="3"/>
  <c r="P227" i="3"/>
  <c r="O227" i="3"/>
  <c r="N227" i="3"/>
  <c r="M227" i="3"/>
  <c r="BE226" i="3"/>
  <c r="BF226" i="3" s="1"/>
  <c r="AW226" i="3"/>
  <c r="AV226" i="3"/>
  <c r="AU226" i="3"/>
  <c r="AT226" i="3"/>
  <c r="AS226" i="3"/>
  <c r="AR226" i="3"/>
  <c r="AQ226" i="3"/>
  <c r="AP226" i="3"/>
  <c r="AO226" i="3"/>
  <c r="AN226" i="3"/>
  <c r="AM226" i="3"/>
  <c r="AB226" i="3"/>
  <c r="R226" i="3"/>
  <c r="P226" i="3"/>
  <c r="O226" i="3"/>
  <c r="N226" i="3"/>
  <c r="M226" i="3"/>
  <c r="BE225" i="3"/>
  <c r="BF225" i="3" s="1"/>
  <c r="AW225" i="3"/>
  <c r="AV225" i="3"/>
  <c r="AU225" i="3"/>
  <c r="AT225" i="3"/>
  <c r="AS225" i="3"/>
  <c r="AR225" i="3"/>
  <c r="AQ225" i="3"/>
  <c r="AP225" i="3"/>
  <c r="AO225" i="3"/>
  <c r="AN225" i="3"/>
  <c r="AM225" i="3"/>
  <c r="AB225" i="3"/>
  <c r="R225" i="3"/>
  <c r="P225" i="3"/>
  <c r="O225" i="3"/>
  <c r="N225" i="3"/>
  <c r="M225" i="3"/>
  <c r="BE224" i="3"/>
  <c r="BF224" i="3" s="1"/>
  <c r="AX224" i="3" s="1"/>
  <c r="AW224" i="3"/>
  <c r="AV224" i="3"/>
  <c r="AU224" i="3"/>
  <c r="AT224" i="3"/>
  <c r="AS224" i="3"/>
  <c r="AR224" i="3"/>
  <c r="AQ224" i="3"/>
  <c r="AP224" i="3"/>
  <c r="AO224" i="3"/>
  <c r="AN224" i="3"/>
  <c r="AM224" i="3"/>
  <c r="AB224" i="3"/>
  <c r="R224" i="3"/>
  <c r="P224" i="3"/>
  <c r="O224" i="3"/>
  <c r="N224" i="3"/>
  <c r="M224" i="3"/>
  <c r="BH223" i="3"/>
  <c r="BE223" i="3"/>
  <c r="BF223" i="3" s="1"/>
  <c r="BG223" i="3" s="1"/>
  <c r="AX223" i="3"/>
  <c r="AW223" i="3"/>
  <c r="AV223" i="3"/>
  <c r="AU223" i="3"/>
  <c r="AT223" i="3"/>
  <c r="AS223" i="3"/>
  <c r="AR223" i="3"/>
  <c r="AQ223" i="3"/>
  <c r="AP223" i="3"/>
  <c r="AO223" i="3"/>
  <c r="AN223" i="3"/>
  <c r="AM223" i="3"/>
  <c r="AB223" i="3"/>
  <c r="R223" i="3"/>
  <c r="P223" i="3"/>
  <c r="O223" i="3"/>
  <c r="N223" i="3"/>
  <c r="M223" i="3"/>
  <c r="BE222" i="3"/>
  <c r="BF222" i="3" s="1"/>
  <c r="BG222" i="3" s="1"/>
  <c r="AY222" i="3" s="1"/>
  <c r="BD222" i="3"/>
  <c r="AX222" i="3"/>
  <c r="AV222" i="3"/>
  <c r="AU222" i="3"/>
  <c r="AT222" i="3"/>
  <c r="AS222" i="3"/>
  <c r="AR222" i="3"/>
  <c r="AQ222" i="3"/>
  <c r="AP222" i="3"/>
  <c r="AO222" i="3"/>
  <c r="AN222" i="3"/>
  <c r="AM222" i="3"/>
  <c r="AB222" i="3"/>
  <c r="R222" i="3"/>
  <c r="P222" i="3"/>
  <c r="O222" i="3"/>
  <c r="N222" i="3"/>
  <c r="M222" i="3"/>
  <c r="BE221" i="3"/>
  <c r="BF221" i="3" s="1"/>
  <c r="AX221" i="3" s="1"/>
  <c r="AW221" i="3"/>
  <c r="AV221" i="3"/>
  <c r="AU221" i="3"/>
  <c r="AT221" i="3"/>
  <c r="AS221" i="3"/>
  <c r="AR221" i="3"/>
  <c r="AQ221" i="3"/>
  <c r="AP221" i="3"/>
  <c r="AO221" i="3"/>
  <c r="AN221" i="3"/>
  <c r="AM221" i="3"/>
  <c r="AB221" i="3"/>
  <c r="R221" i="3"/>
  <c r="P221" i="3"/>
  <c r="O221" i="3"/>
  <c r="N221" i="3"/>
  <c r="M221" i="3"/>
  <c r="BE220" i="3"/>
  <c r="AV220" i="3"/>
  <c r="AU220" i="3"/>
  <c r="AT220" i="3"/>
  <c r="AS220" i="3"/>
  <c r="AR220" i="3"/>
  <c r="AQ220" i="3"/>
  <c r="AP220" i="3"/>
  <c r="AO220" i="3"/>
  <c r="AN220" i="3"/>
  <c r="AM220" i="3"/>
  <c r="AB220" i="3"/>
  <c r="R220" i="3"/>
  <c r="P220" i="3"/>
  <c r="O220" i="3"/>
  <c r="N220" i="3"/>
  <c r="M220" i="3"/>
  <c r="BE219" i="3"/>
  <c r="AV219" i="3"/>
  <c r="AU219" i="3"/>
  <c r="AT219" i="3"/>
  <c r="AS219" i="3"/>
  <c r="AR219" i="3"/>
  <c r="AQ219" i="3"/>
  <c r="AP219" i="3"/>
  <c r="AO219" i="3"/>
  <c r="AN219" i="3"/>
  <c r="AM219" i="3"/>
  <c r="AB219" i="3"/>
  <c r="R219" i="3"/>
  <c r="P219" i="3"/>
  <c r="O219" i="3"/>
  <c r="N219" i="3"/>
  <c r="M219" i="3"/>
  <c r="BF218" i="3"/>
  <c r="BE218" i="3"/>
  <c r="AW218" i="3"/>
  <c r="AV218" i="3"/>
  <c r="AU218" i="3"/>
  <c r="AT218" i="3"/>
  <c r="AS218" i="3"/>
  <c r="AR218" i="3"/>
  <c r="AQ218" i="3"/>
  <c r="AP218" i="3"/>
  <c r="AO218" i="3"/>
  <c r="AN218" i="3"/>
  <c r="AM218" i="3"/>
  <c r="AB218" i="3"/>
  <c r="R218" i="3"/>
  <c r="P218" i="3"/>
  <c r="O218" i="3"/>
  <c r="N218" i="3"/>
  <c r="M218" i="3"/>
  <c r="BE217" i="3"/>
  <c r="BF217" i="3" s="1"/>
  <c r="BG217" i="3" s="1"/>
  <c r="AX217" i="3"/>
  <c r="AW217" i="3"/>
  <c r="AV217" i="3"/>
  <c r="AU217" i="3"/>
  <c r="AT217" i="3"/>
  <c r="AS217" i="3"/>
  <c r="AR217" i="3"/>
  <c r="AQ217" i="3"/>
  <c r="AP217" i="3"/>
  <c r="AO217" i="3"/>
  <c r="AN217" i="3"/>
  <c r="AM217" i="3"/>
  <c r="AB217" i="3"/>
  <c r="R217" i="3"/>
  <c r="P217" i="3"/>
  <c r="O217" i="3"/>
  <c r="N217" i="3"/>
  <c r="M217" i="3"/>
  <c r="BE216" i="3"/>
  <c r="AW216" i="3" s="1"/>
  <c r="AV216" i="3"/>
  <c r="AU216" i="3"/>
  <c r="AT216" i="3"/>
  <c r="AS216" i="3"/>
  <c r="AR216" i="3"/>
  <c r="AQ216" i="3"/>
  <c r="AP216" i="3"/>
  <c r="AO216" i="3"/>
  <c r="AN216" i="3"/>
  <c r="AM216" i="3"/>
  <c r="AB216" i="3"/>
  <c r="R216" i="3"/>
  <c r="P216" i="3"/>
  <c r="O216" i="3"/>
  <c r="N216" i="3"/>
  <c r="M216" i="3"/>
  <c r="BE215" i="3"/>
  <c r="AV215" i="3"/>
  <c r="AU215" i="3"/>
  <c r="AT215" i="3"/>
  <c r="AS215" i="3"/>
  <c r="AR215" i="3"/>
  <c r="AQ215" i="3"/>
  <c r="AP215" i="3"/>
  <c r="AO215" i="3"/>
  <c r="AN215" i="3"/>
  <c r="AM215" i="3"/>
  <c r="AB215" i="3"/>
  <c r="R215" i="3"/>
  <c r="P215" i="3"/>
  <c r="O215" i="3"/>
  <c r="N215" i="3"/>
  <c r="M215" i="3"/>
  <c r="BF214" i="3"/>
  <c r="BG214" i="3" s="1"/>
  <c r="BE214" i="3"/>
  <c r="AX214" i="3"/>
  <c r="AW214" i="3"/>
  <c r="AV214" i="3"/>
  <c r="AU214" i="3"/>
  <c r="AT214" i="3"/>
  <c r="AS214" i="3"/>
  <c r="AR214" i="3"/>
  <c r="AQ214" i="3"/>
  <c r="AP214" i="3"/>
  <c r="AO214" i="3"/>
  <c r="AN214" i="3"/>
  <c r="AM214" i="3"/>
  <c r="AB214" i="3"/>
  <c r="R214" i="3"/>
  <c r="P214" i="3"/>
  <c r="O214" i="3"/>
  <c r="N214" i="3"/>
  <c r="M214" i="3"/>
  <c r="BG213" i="3"/>
  <c r="BE213" i="3"/>
  <c r="BF213" i="3" s="1"/>
  <c r="AX213" i="3"/>
  <c r="AW213" i="3"/>
  <c r="AV213" i="3"/>
  <c r="AU213" i="3"/>
  <c r="AT213" i="3"/>
  <c r="AS213" i="3"/>
  <c r="AR213" i="3"/>
  <c r="AQ213" i="3"/>
  <c r="AP213" i="3"/>
  <c r="AO213" i="3"/>
  <c r="AN213" i="3"/>
  <c r="AM213" i="3"/>
  <c r="AB213" i="3"/>
  <c r="R213" i="3"/>
  <c r="P213" i="3"/>
  <c r="O213" i="3"/>
  <c r="N213" i="3"/>
  <c r="M213" i="3"/>
  <c r="BE212" i="3"/>
  <c r="AV212" i="3"/>
  <c r="AU212" i="3"/>
  <c r="AT212" i="3"/>
  <c r="AS212" i="3"/>
  <c r="AR212" i="3"/>
  <c r="AQ212" i="3"/>
  <c r="AP212" i="3"/>
  <c r="AO212" i="3"/>
  <c r="AN212" i="3"/>
  <c r="AM212" i="3"/>
  <c r="AB212" i="3"/>
  <c r="R212" i="3"/>
  <c r="P212" i="3"/>
  <c r="O212" i="3"/>
  <c r="N212" i="3"/>
  <c r="M212" i="3"/>
  <c r="BE211" i="3"/>
  <c r="BF211" i="3" s="1"/>
  <c r="BG211" i="3" s="1"/>
  <c r="BH211" i="3" s="1"/>
  <c r="BD211" i="3"/>
  <c r="AY211" i="3"/>
  <c r="AX211" i="3"/>
  <c r="AW211" i="3"/>
  <c r="AV211" i="3"/>
  <c r="AU211" i="3"/>
  <c r="AT211" i="3"/>
  <c r="AS211" i="3"/>
  <c r="AR211" i="3"/>
  <c r="AQ211" i="3"/>
  <c r="AP211" i="3"/>
  <c r="AO211" i="3"/>
  <c r="AN211" i="3"/>
  <c r="AM211" i="3"/>
  <c r="AB211" i="3"/>
  <c r="R211" i="3"/>
  <c r="P211" i="3"/>
  <c r="O211" i="3"/>
  <c r="N211" i="3"/>
  <c r="M211" i="3"/>
  <c r="BE210" i="3"/>
  <c r="AW210" i="3" s="1"/>
  <c r="AV210" i="3"/>
  <c r="AU210" i="3"/>
  <c r="AT210" i="3"/>
  <c r="AS210" i="3"/>
  <c r="AR210" i="3"/>
  <c r="AQ210" i="3"/>
  <c r="AP210" i="3"/>
  <c r="AO210" i="3"/>
  <c r="AN210" i="3"/>
  <c r="AM210" i="3"/>
  <c r="AB210" i="3"/>
  <c r="R210" i="3"/>
  <c r="P210" i="3"/>
  <c r="O210" i="3"/>
  <c r="N210" i="3"/>
  <c r="M210" i="3"/>
  <c r="BG209" i="3"/>
  <c r="BD209" i="3" s="1"/>
  <c r="BE209" i="3"/>
  <c r="BF209" i="3" s="1"/>
  <c r="AX209" i="3"/>
  <c r="AW209" i="3"/>
  <c r="AV209" i="3"/>
  <c r="AU209" i="3"/>
  <c r="AT209" i="3"/>
  <c r="AS209" i="3"/>
  <c r="AR209" i="3"/>
  <c r="AQ209" i="3"/>
  <c r="AP209" i="3"/>
  <c r="AO209" i="3"/>
  <c r="AN209" i="3"/>
  <c r="AM209" i="3"/>
  <c r="AB209" i="3"/>
  <c r="R209" i="3"/>
  <c r="P209" i="3"/>
  <c r="O209" i="3"/>
  <c r="N209" i="3"/>
  <c r="M209" i="3"/>
  <c r="BF208" i="3"/>
  <c r="BE208" i="3"/>
  <c r="AW208" i="3"/>
  <c r="AV208" i="3"/>
  <c r="AU208" i="3"/>
  <c r="AT208" i="3"/>
  <c r="AS208" i="3"/>
  <c r="AR208" i="3"/>
  <c r="AQ208" i="3"/>
  <c r="AP208" i="3"/>
  <c r="AO208" i="3"/>
  <c r="AN208" i="3"/>
  <c r="AM208" i="3"/>
  <c r="AB208" i="3"/>
  <c r="R208" i="3"/>
  <c r="P208" i="3"/>
  <c r="O208" i="3"/>
  <c r="N208" i="3"/>
  <c r="M208" i="3"/>
  <c r="BE207" i="3"/>
  <c r="AV207" i="3"/>
  <c r="AU207" i="3"/>
  <c r="AT207" i="3"/>
  <c r="AS207" i="3"/>
  <c r="AR207" i="3"/>
  <c r="AQ207" i="3"/>
  <c r="AP207" i="3"/>
  <c r="AO207" i="3"/>
  <c r="AN207" i="3"/>
  <c r="AM207" i="3"/>
  <c r="AB207" i="3"/>
  <c r="R207" i="3"/>
  <c r="P207" i="3"/>
  <c r="O207" i="3"/>
  <c r="N207" i="3"/>
  <c r="M207" i="3"/>
  <c r="BE206" i="3"/>
  <c r="BF206" i="3" s="1"/>
  <c r="BG206" i="3" s="1"/>
  <c r="AW206" i="3"/>
  <c r="AV206" i="3"/>
  <c r="AU206" i="3"/>
  <c r="AT206" i="3"/>
  <c r="AS206" i="3"/>
  <c r="AR206" i="3"/>
  <c r="AQ206" i="3"/>
  <c r="AP206" i="3"/>
  <c r="AO206" i="3"/>
  <c r="AN206" i="3"/>
  <c r="AM206" i="3"/>
  <c r="AB206" i="3"/>
  <c r="R206" i="3"/>
  <c r="P206" i="3"/>
  <c r="O206" i="3"/>
  <c r="N206" i="3"/>
  <c r="M206" i="3"/>
  <c r="BG205" i="3"/>
  <c r="BE205" i="3"/>
  <c r="BF205" i="3" s="1"/>
  <c r="AX205" i="3" s="1"/>
  <c r="AW205" i="3"/>
  <c r="AV205" i="3"/>
  <c r="AU205" i="3"/>
  <c r="AT205" i="3"/>
  <c r="AS205" i="3"/>
  <c r="AR205" i="3"/>
  <c r="AQ205" i="3"/>
  <c r="AP205" i="3"/>
  <c r="AO205" i="3"/>
  <c r="AN205" i="3"/>
  <c r="AM205" i="3"/>
  <c r="AB205" i="3"/>
  <c r="R205" i="3"/>
  <c r="P205" i="3"/>
  <c r="O205" i="3"/>
  <c r="N205" i="3"/>
  <c r="M205" i="3"/>
  <c r="BF204" i="3"/>
  <c r="BE204" i="3"/>
  <c r="AW204" i="3"/>
  <c r="AV204" i="3"/>
  <c r="AU204" i="3"/>
  <c r="AT204" i="3"/>
  <c r="AS204" i="3"/>
  <c r="AR204" i="3"/>
  <c r="AQ204" i="3"/>
  <c r="AP204" i="3"/>
  <c r="AO204" i="3"/>
  <c r="AN204" i="3"/>
  <c r="AM204" i="3"/>
  <c r="AB204" i="3"/>
  <c r="R204" i="3"/>
  <c r="P204" i="3"/>
  <c r="O204" i="3"/>
  <c r="N204" i="3"/>
  <c r="M204" i="3"/>
  <c r="BF203" i="3"/>
  <c r="BE203" i="3"/>
  <c r="AW203" i="3" s="1"/>
  <c r="AV203" i="3"/>
  <c r="AU203" i="3"/>
  <c r="AT203" i="3"/>
  <c r="AS203" i="3"/>
  <c r="AR203" i="3"/>
  <c r="AQ203" i="3"/>
  <c r="AP203" i="3"/>
  <c r="AO203" i="3"/>
  <c r="AN203" i="3"/>
  <c r="AM203" i="3"/>
  <c r="AB203" i="3"/>
  <c r="R203" i="3"/>
  <c r="P203" i="3"/>
  <c r="O203" i="3"/>
  <c r="N203" i="3"/>
  <c r="M203" i="3"/>
  <c r="BF202" i="3"/>
  <c r="BE202" i="3"/>
  <c r="AW202" i="3"/>
  <c r="AV202" i="3"/>
  <c r="AU202" i="3"/>
  <c r="AT202" i="3"/>
  <c r="AS202" i="3"/>
  <c r="AR202" i="3"/>
  <c r="AQ202" i="3"/>
  <c r="AP202" i="3"/>
  <c r="AO202" i="3"/>
  <c r="AN202" i="3"/>
  <c r="AM202" i="3"/>
  <c r="AB202" i="3"/>
  <c r="R202" i="3"/>
  <c r="P202" i="3"/>
  <c r="O202" i="3"/>
  <c r="N202" i="3"/>
  <c r="M202" i="3"/>
  <c r="BI201" i="3"/>
  <c r="BH201" i="3"/>
  <c r="BN201" i="3" s="1"/>
  <c r="BE201" i="3"/>
  <c r="BF201" i="3" s="1"/>
  <c r="BG201" i="3" s="1"/>
  <c r="AY201" i="3" s="1"/>
  <c r="BD201" i="3"/>
  <c r="AZ201" i="3"/>
  <c r="AX201" i="3"/>
  <c r="AW201" i="3"/>
  <c r="AV201" i="3"/>
  <c r="AU201" i="3"/>
  <c r="AT201" i="3"/>
  <c r="AS201" i="3"/>
  <c r="AR201" i="3"/>
  <c r="AQ201" i="3"/>
  <c r="AP201" i="3"/>
  <c r="AO201" i="3"/>
  <c r="AN201" i="3"/>
  <c r="AM201" i="3"/>
  <c r="AB201" i="3"/>
  <c r="R201" i="3"/>
  <c r="P201" i="3"/>
  <c r="O201" i="3"/>
  <c r="N201" i="3"/>
  <c r="M201" i="3"/>
  <c r="BF200" i="3"/>
  <c r="BE200" i="3"/>
  <c r="AW200" i="3"/>
  <c r="AV200" i="3"/>
  <c r="AU200" i="3"/>
  <c r="AT200" i="3"/>
  <c r="AS200" i="3"/>
  <c r="AR200" i="3"/>
  <c r="AQ200" i="3"/>
  <c r="AP200" i="3"/>
  <c r="AO200" i="3"/>
  <c r="AN200" i="3"/>
  <c r="AM200" i="3"/>
  <c r="AB200" i="3"/>
  <c r="R200" i="3"/>
  <c r="P200" i="3"/>
  <c r="O200" i="3"/>
  <c r="N200" i="3"/>
  <c r="M200" i="3"/>
  <c r="BE199" i="3"/>
  <c r="BF199" i="3" s="1"/>
  <c r="BG199" i="3" s="1"/>
  <c r="AW199" i="3"/>
  <c r="AV199" i="3"/>
  <c r="AU199" i="3"/>
  <c r="AT199" i="3"/>
  <c r="AS199" i="3"/>
  <c r="AR199" i="3"/>
  <c r="AQ199" i="3"/>
  <c r="AP199" i="3"/>
  <c r="AO199" i="3"/>
  <c r="AN199" i="3"/>
  <c r="AM199" i="3"/>
  <c r="AB199" i="3"/>
  <c r="R199" i="3"/>
  <c r="P199" i="3"/>
  <c r="O199" i="3"/>
  <c r="N199" i="3"/>
  <c r="M199" i="3"/>
  <c r="BF198" i="3"/>
  <c r="BG198" i="3" s="1"/>
  <c r="BE198" i="3"/>
  <c r="AX198" i="3"/>
  <c r="AW198" i="3"/>
  <c r="AV198" i="3"/>
  <c r="AU198" i="3"/>
  <c r="AT198" i="3"/>
  <c r="AS198" i="3"/>
  <c r="AR198" i="3"/>
  <c r="AQ198" i="3"/>
  <c r="AP198" i="3"/>
  <c r="AO198" i="3"/>
  <c r="AN198" i="3"/>
  <c r="AM198" i="3"/>
  <c r="AB198" i="3"/>
  <c r="R198" i="3"/>
  <c r="P198" i="3"/>
  <c r="O198" i="3"/>
  <c r="N198" i="3"/>
  <c r="M198" i="3"/>
  <c r="BG197" i="3"/>
  <c r="BE197" i="3"/>
  <c r="BF197" i="3" s="1"/>
  <c r="AX197" i="3" s="1"/>
  <c r="AW197" i="3"/>
  <c r="AV197" i="3"/>
  <c r="AU197" i="3"/>
  <c r="AT197" i="3"/>
  <c r="AS197" i="3"/>
  <c r="AR197" i="3"/>
  <c r="AQ197" i="3"/>
  <c r="AP197" i="3"/>
  <c r="AO197" i="3"/>
  <c r="AN197" i="3"/>
  <c r="AM197" i="3"/>
  <c r="AB197" i="3"/>
  <c r="R197" i="3"/>
  <c r="P197" i="3"/>
  <c r="O197" i="3"/>
  <c r="N197" i="3"/>
  <c r="M197" i="3"/>
  <c r="BF196" i="3"/>
  <c r="BG196" i="3" s="1"/>
  <c r="BD196" i="3" s="1"/>
  <c r="BE196" i="3"/>
  <c r="AW196" i="3" s="1"/>
  <c r="AX196" i="3"/>
  <c r="AV196" i="3"/>
  <c r="AU196" i="3"/>
  <c r="AT196" i="3"/>
  <c r="AS196" i="3"/>
  <c r="AR196" i="3"/>
  <c r="AQ196" i="3"/>
  <c r="AP196" i="3"/>
  <c r="AO196" i="3"/>
  <c r="AN196" i="3"/>
  <c r="AM196" i="3"/>
  <c r="AB196" i="3"/>
  <c r="R196" i="3"/>
  <c r="P196" i="3"/>
  <c r="O196" i="3"/>
  <c r="N196" i="3"/>
  <c r="M196" i="3"/>
  <c r="BF195" i="3"/>
  <c r="BE195" i="3"/>
  <c r="AW195" i="3"/>
  <c r="AV195" i="3"/>
  <c r="AU195" i="3"/>
  <c r="AT195" i="3"/>
  <c r="AS195" i="3"/>
  <c r="AR195" i="3"/>
  <c r="AQ195" i="3"/>
  <c r="AP195" i="3"/>
  <c r="AO195" i="3"/>
  <c r="AN195" i="3"/>
  <c r="AM195" i="3"/>
  <c r="AB195" i="3"/>
  <c r="R195" i="3"/>
  <c r="P195" i="3"/>
  <c r="O195" i="3"/>
  <c r="N195" i="3"/>
  <c r="M195" i="3"/>
  <c r="BE194" i="3"/>
  <c r="BF194" i="3" s="1"/>
  <c r="BG194" i="3" s="1"/>
  <c r="AX194" i="3"/>
  <c r="AW194" i="3"/>
  <c r="AV194" i="3"/>
  <c r="AU194" i="3"/>
  <c r="AT194" i="3"/>
  <c r="AS194" i="3"/>
  <c r="AR194" i="3"/>
  <c r="AQ194" i="3"/>
  <c r="AP194" i="3"/>
  <c r="AO194" i="3"/>
  <c r="AN194" i="3"/>
  <c r="AM194" i="3"/>
  <c r="AB194" i="3"/>
  <c r="R194" i="3"/>
  <c r="P194" i="3"/>
  <c r="O194" i="3"/>
  <c r="N194" i="3"/>
  <c r="M194" i="3"/>
  <c r="BE193" i="3"/>
  <c r="AV193" i="3"/>
  <c r="AU193" i="3"/>
  <c r="AT193" i="3"/>
  <c r="AS193" i="3"/>
  <c r="AR193" i="3"/>
  <c r="AQ193" i="3"/>
  <c r="AP193" i="3"/>
  <c r="AO193" i="3"/>
  <c r="AN193" i="3"/>
  <c r="AM193" i="3"/>
  <c r="AB193" i="3"/>
  <c r="R193" i="3"/>
  <c r="P193" i="3"/>
  <c r="O193" i="3"/>
  <c r="N193" i="3"/>
  <c r="M193" i="3"/>
  <c r="BE192" i="3"/>
  <c r="BF192" i="3" s="1"/>
  <c r="BG192" i="3" s="1"/>
  <c r="AX192" i="3"/>
  <c r="AW192" i="3"/>
  <c r="AV192" i="3"/>
  <c r="AU192" i="3"/>
  <c r="AT192" i="3"/>
  <c r="AS192" i="3"/>
  <c r="AR192" i="3"/>
  <c r="AQ192" i="3"/>
  <c r="AP192" i="3"/>
  <c r="AO192" i="3"/>
  <c r="AN192" i="3"/>
  <c r="AM192" i="3"/>
  <c r="AB192" i="3"/>
  <c r="R192" i="3"/>
  <c r="P192" i="3"/>
  <c r="O192" i="3"/>
  <c r="N192" i="3"/>
  <c r="M192" i="3"/>
  <c r="BH191" i="3"/>
  <c r="BG191" i="3"/>
  <c r="BF191" i="3"/>
  <c r="BE191" i="3"/>
  <c r="BD191" i="3"/>
  <c r="AY191" i="3"/>
  <c r="AX191" i="3"/>
  <c r="AW191" i="3"/>
  <c r="AV191" i="3"/>
  <c r="AU191" i="3"/>
  <c r="AT191" i="3"/>
  <c r="AS191" i="3"/>
  <c r="AR191" i="3"/>
  <c r="AQ191" i="3"/>
  <c r="AP191" i="3"/>
  <c r="AO191" i="3"/>
  <c r="AN191" i="3"/>
  <c r="AM191" i="3"/>
  <c r="AB191" i="3"/>
  <c r="R191" i="3"/>
  <c r="P191" i="3"/>
  <c r="O191" i="3"/>
  <c r="N191" i="3"/>
  <c r="M191" i="3"/>
  <c r="BF190" i="3"/>
  <c r="AX190" i="3" s="1"/>
  <c r="BE190" i="3"/>
  <c r="AW190" i="3"/>
  <c r="AV190" i="3"/>
  <c r="AU190" i="3"/>
  <c r="AT190" i="3"/>
  <c r="AS190" i="3"/>
  <c r="AR190" i="3"/>
  <c r="AQ190" i="3"/>
  <c r="AP190" i="3"/>
  <c r="AO190" i="3"/>
  <c r="AN190" i="3"/>
  <c r="AM190" i="3"/>
  <c r="AB190" i="3"/>
  <c r="R190" i="3"/>
  <c r="P190" i="3"/>
  <c r="O190" i="3"/>
  <c r="N190" i="3"/>
  <c r="M190" i="3"/>
  <c r="BE189" i="3"/>
  <c r="BF189" i="3" s="1"/>
  <c r="BG189" i="3" s="1"/>
  <c r="AX189" i="3"/>
  <c r="AW189" i="3"/>
  <c r="AV189" i="3"/>
  <c r="AU189" i="3"/>
  <c r="AT189" i="3"/>
  <c r="AS189" i="3"/>
  <c r="AR189" i="3"/>
  <c r="AQ189" i="3"/>
  <c r="AP189" i="3"/>
  <c r="AO189" i="3"/>
  <c r="AN189" i="3"/>
  <c r="AM189" i="3"/>
  <c r="AB189" i="3"/>
  <c r="R189" i="3"/>
  <c r="P189" i="3"/>
  <c r="O189" i="3"/>
  <c r="N189" i="3"/>
  <c r="M189" i="3"/>
  <c r="BG188" i="3"/>
  <c r="BE188" i="3"/>
  <c r="BF188" i="3" s="1"/>
  <c r="AX188" i="3"/>
  <c r="AW188" i="3"/>
  <c r="AV188" i="3"/>
  <c r="AU188" i="3"/>
  <c r="AT188" i="3"/>
  <c r="AS188" i="3"/>
  <c r="AR188" i="3"/>
  <c r="AQ188" i="3"/>
  <c r="AP188" i="3"/>
  <c r="AO188" i="3"/>
  <c r="AN188" i="3"/>
  <c r="AM188" i="3"/>
  <c r="AB188" i="3"/>
  <c r="R188" i="3"/>
  <c r="P188" i="3"/>
  <c r="O188" i="3"/>
  <c r="N188" i="3"/>
  <c r="M188" i="3"/>
  <c r="BH187" i="3"/>
  <c r="BG187" i="3"/>
  <c r="BF187" i="3"/>
  <c r="BE187" i="3"/>
  <c r="BD187" i="3"/>
  <c r="AY187" i="3"/>
  <c r="AX187" i="3"/>
  <c r="AW187" i="3"/>
  <c r="AV187" i="3"/>
  <c r="AU187" i="3"/>
  <c r="AT187" i="3"/>
  <c r="AS187" i="3"/>
  <c r="AR187" i="3"/>
  <c r="AQ187" i="3"/>
  <c r="AP187" i="3"/>
  <c r="AO187" i="3"/>
  <c r="AN187" i="3"/>
  <c r="AM187" i="3"/>
  <c r="AB187" i="3"/>
  <c r="R187" i="3"/>
  <c r="P187" i="3"/>
  <c r="O187" i="3"/>
  <c r="N187" i="3"/>
  <c r="M187" i="3"/>
  <c r="BH186" i="3"/>
  <c r="BG186" i="3"/>
  <c r="BD186" i="3" s="1"/>
  <c r="BF186" i="3"/>
  <c r="AX186" i="3" s="1"/>
  <c r="BE186" i="3"/>
  <c r="AY186" i="3"/>
  <c r="AW186" i="3"/>
  <c r="AV186" i="3"/>
  <c r="AU186" i="3"/>
  <c r="AT186" i="3"/>
  <c r="AS186" i="3"/>
  <c r="AR186" i="3"/>
  <c r="AQ186" i="3"/>
  <c r="AP186" i="3"/>
  <c r="AO186" i="3"/>
  <c r="AN186" i="3"/>
  <c r="AM186" i="3"/>
  <c r="AB186" i="3"/>
  <c r="R186" i="3"/>
  <c r="P186" i="3"/>
  <c r="O186" i="3"/>
  <c r="N186" i="3"/>
  <c r="M186" i="3"/>
  <c r="BE185" i="3"/>
  <c r="BF185" i="3" s="1"/>
  <c r="AW185" i="3"/>
  <c r="AV185" i="3"/>
  <c r="AU185" i="3"/>
  <c r="AT185" i="3"/>
  <c r="AS185" i="3"/>
  <c r="AR185" i="3"/>
  <c r="AQ185" i="3"/>
  <c r="AP185" i="3"/>
  <c r="AO185" i="3"/>
  <c r="AN185" i="3"/>
  <c r="AM185" i="3"/>
  <c r="AB185" i="3"/>
  <c r="R185" i="3"/>
  <c r="P185" i="3"/>
  <c r="O185" i="3"/>
  <c r="N185" i="3"/>
  <c r="M185" i="3"/>
  <c r="BE184" i="3"/>
  <c r="BF184" i="3" s="1"/>
  <c r="AX184" i="3" s="1"/>
  <c r="AW184" i="3"/>
  <c r="AV184" i="3"/>
  <c r="AU184" i="3"/>
  <c r="AT184" i="3"/>
  <c r="AS184" i="3"/>
  <c r="AR184" i="3"/>
  <c r="AQ184" i="3"/>
  <c r="AP184" i="3"/>
  <c r="AO184" i="3"/>
  <c r="AN184" i="3"/>
  <c r="AM184" i="3"/>
  <c r="AB184" i="3"/>
  <c r="R184" i="3"/>
  <c r="P184" i="3"/>
  <c r="O184" i="3"/>
  <c r="N184" i="3"/>
  <c r="M184" i="3"/>
  <c r="BF183" i="3"/>
  <c r="BG183" i="3" s="1"/>
  <c r="AY183" i="3" s="1"/>
  <c r="BE183" i="3"/>
  <c r="AX183" i="3"/>
  <c r="AW183" i="3"/>
  <c r="AV183" i="3"/>
  <c r="AU183" i="3"/>
  <c r="AT183" i="3"/>
  <c r="AS183" i="3"/>
  <c r="AR183" i="3"/>
  <c r="AQ183" i="3"/>
  <c r="AP183" i="3"/>
  <c r="AO183" i="3"/>
  <c r="AN183" i="3"/>
  <c r="AM183" i="3"/>
  <c r="AB183" i="3"/>
  <c r="R183" i="3"/>
  <c r="P183" i="3"/>
  <c r="O183" i="3"/>
  <c r="N183" i="3"/>
  <c r="M183" i="3"/>
  <c r="BH182" i="3"/>
  <c r="AZ182" i="3" s="1"/>
  <c r="BG182" i="3"/>
  <c r="BF182" i="3"/>
  <c r="AX182" i="3" s="1"/>
  <c r="BE182" i="3"/>
  <c r="AW182" i="3"/>
  <c r="AV182" i="3"/>
  <c r="AU182" i="3"/>
  <c r="AT182" i="3"/>
  <c r="AS182" i="3"/>
  <c r="AR182" i="3"/>
  <c r="AQ182" i="3"/>
  <c r="AP182" i="3"/>
  <c r="AO182" i="3"/>
  <c r="AN182" i="3"/>
  <c r="AM182" i="3"/>
  <c r="AB182" i="3"/>
  <c r="R182" i="3"/>
  <c r="P182" i="3"/>
  <c r="O182" i="3"/>
  <c r="N182" i="3"/>
  <c r="M182" i="3"/>
  <c r="BE181" i="3"/>
  <c r="BF181" i="3" s="1"/>
  <c r="AW181" i="3"/>
  <c r="AV181" i="3"/>
  <c r="AU181" i="3"/>
  <c r="AT181" i="3"/>
  <c r="AS181" i="3"/>
  <c r="AR181" i="3"/>
  <c r="AQ181" i="3"/>
  <c r="AP181" i="3"/>
  <c r="AO181" i="3"/>
  <c r="AN181" i="3"/>
  <c r="AM181" i="3"/>
  <c r="AB181" i="3"/>
  <c r="R181" i="3"/>
  <c r="P181" i="3"/>
  <c r="O181" i="3"/>
  <c r="N181" i="3"/>
  <c r="M181" i="3"/>
  <c r="BE180" i="3"/>
  <c r="AV180" i="3"/>
  <c r="AU180" i="3"/>
  <c r="AT180" i="3"/>
  <c r="AS180" i="3"/>
  <c r="AR180" i="3"/>
  <c r="AQ180" i="3"/>
  <c r="AP180" i="3"/>
  <c r="AO180" i="3"/>
  <c r="AN180" i="3"/>
  <c r="AM180" i="3"/>
  <c r="AB180" i="3"/>
  <c r="R180" i="3"/>
  <c r="P180" i="3"/>
  <c r="O180" i="3"/>
  <c r="N180" i="3"/>
  <c r="M180" i="3"/>
  <c r="BF179" i="3"/>
  <c r="BG179" i="3" s="1"/>
  <c r="BE179" i="3"/>
  <c r="AX179" i="3"/>
  <c r="AW179" i="3"/>
  <c r="AV179" i="3"/>
  <c r="AU179" i="3"/>
  <c r="AT179" i="3"/>
  <c r="AS179" i="3"/>
  <c r="AR179" i="3"/>
  <c r="AQ179" i="3"/>
  <c r="AP179" i="3"/>
  <c r="AO179" i="3"/>
  <c r="AN179" i="3"/>
  <c r="AM179" i="3"/>
  <c r="AB179" i="3"/>
  <c r="R179" i="3"/>
  <c r="P179" i="3"/>
  <c r="O179" i="3"/>
  <c r="N179" i="3"/>
  <c r="M179" i="3"/>
  <c r="BI178" i="3"/>
  <c r="BA178" i="3" s="1"/>
  <c r="BH178" i="3"/>
  <c r="AZ178" i="3" s="1"/>
  <c r="BG178" i="3"/>
  <c r="BF178" i="3"/>
  <c r="AX178" i="3" s="1"/>
  <c r="BE178" i="3"/>
  <c r="AW178" i="3"/>
  <c r="AV178" i="3"/>
  <c r="AU178" i="3"/>
  <c r="AT178" i="3"/>
  <c r="AS178" i="3"/>
  <c r="AR178" i="3"/>
  <c r="AQ178" i="3"/>
  <c r="AP178" i="3"/>
  <c r="AO178" i="3"/>
  <c r="AN178" i="3"/>
  <c r="AM178" i="3"/>
  <c r="AB178" i="3"/>
  <c r="R178" i="3"/>
  <c r="P178" i="3"/>
  <c r="O178" i="3"/>
  <c r="N178" i="3"/>
  <c r="M178" i="3"/>
  <c r="BE177" i="3"/>
  <c r="BF177" i="3" s="1"/>
  <c r="AW177" i="3"/>
  <c r="AV177" i="3"/>
  <c r="AU177" i="3"/>
  <c r="AT177" i="3"/>
  <c r="AS177" i="3"/>
  <c r="AR177" i="3"/>
  <c r="AQ177" i="3"/>
  <c r="AP177" i="3"/>
  <c r="AO177" i="3"/>
  <c r="AN177" i="3"/>
  <c r="AM177" i="3"/>
  <c r="AB177" i="3"/>
  <c r="R177" i="3"/>
  <c r="P177" i="3"/>
  <c r="O177" i="3"/>
  <c r="N177" i="3"/>
  <c r="M177" i="3"/>
  <c r="BE176" i="3"/>
  <c r="AV176" i="3"/>
  <c r="AU176" i="3"/>
  <c r="AT176" i="3"/>
  <c r="AS176" i="3"/>
  <c r="AR176" i="3"/>
  <c r="AQ176" i="3"/>
  <c r="AP176" i="3"/>
  <c r="AO176" i="3"/>
  <c r="AN176" i="3"/>
  <c r="AM176" i="3"/>
  <c r="AB176" i="3"/>
  <c r="R176" i="3"/>
  <c r="P176" i="3"/>
  <c r="O176" i="3"/>
  <c r="N176" i="3"/>
  <c r="M176" i="3"/>
  <c r="BF175" i="3"/>
  <c r="BG175" i="3" s="1"/>
  <c r="BE175" i="3"/>
  <c r="AY175" i="3"/>
  <c r="AX175" i="3"/>
  <c r="AW175" i="3"/>
  <c r="AV175" i="3"/>
  <c r="AU175" i="3"/>
  <c r="AT175" i="3"/>
  <c r="AS175" i="3"/>
  <c r="AR175" i="3"/>
  <c r="AQ175" i="3"/>
  <c r="AP175" i="3"/>
  <c r="AO175" i="3"/>
  <c r="AN175" i="3"/>
  <c r="AM175" i="3"/>
  <c r="AB175" i="3"/>
  <c r="R175" i="3"/>
  <c r="P175" i="3"/>
  <c r="O175" i="3"/>
  <c r="N175" i="3"/>
  <c r="M175" i="3"/>
  <c r="BG174" i="3"/>
  <c r="BF174" i="3"/>
  <c r="AX174" i="3" s="1"/>
  <c r="BE174" i="3"/>
  <c r="AW174" i="3"/>
  <c r="AV174" i="3"/>
  <c r="AU174" i="3"/>
  <c r="AT174" i="3"/>
  <c r="AS174" i="3"/>
  <c r="AR174" i="3"/>
  <c r="AQ174" i="3"/>
  <c r="AP174" i="3"/>
  <c r="AO174" i="3"/>
  <c r="AN174" i="3"/>
  <c r="AM174" i="3"/>
  <c r="AB174" i="3"/>
  <c r="R174" i="3"/>
  <c r="P174" i="3"/>
  <c r="O174" i="3"/>
  <c r="N174" i="3"/>
  <c r="M174" i="3"/>
  <c r="BE173" i="3"/>
  <c r="BF173" i="3" s="1"/>
  <c r="BG173" i="3" s="1"/>
  <c r="AV173" i="3"/>
  <c r="AU173" i="3"/>
  <c r="AT173" i="3"/>
  <c r="AS173" i="3"/>
  <c r="AR173" i="3"/>
  <c r="AQ173" i="3"/>
  <c r="AP173" i="3"/>
  <c r="AO173" i="3"/>
  <c r="AN173" i="3"/>
  <c r="AM173" i="3"/>
  <c r="AB173" i="3"/>
  <c r="R173" i="3"/>
  <c r="P173" i="3"/>
  <c r="O173" i="3"/>
  <c r="N173" i="3"/>
  <c r="M173" i="3"/>
  <c r="BE172" i="3"/>
  <c r="AV172" i="3"/>
  <c r="AU172" i="3"/>
  <c r="AT172" i="3"/>
  <c r="AS172" i="3"/>
  <c r="AR172" i="3"/>
  <c r="AQ172" i="3"/>
  <c r="AP172" i="3"/>
  <c r="AO172" i="3"/>
  <c r="AN172" i="3"/>
  <c r="AM172" i="3"/>
  <c r="AB172" i="3"/>
  <c r="R172" i="3"/>
  <c r="P172" i="3"/>
  <c r="O172" i="3"/>
  <c r="N172" i="3"/>
  <c r="M172" i="3"/>
  <c r="BF171" i="3"/>
  <c r="BG171" i="3" s="1"/>
  <c r="BE171" i="3"/>
  <c r="AY171" i="3"/>
  <c r="AX171" i="3"/>
  <c r="AW171" i="3"/>
  <c r="AV171" i="3"/>
  <c r="AU171" i="3"/>
  <c r="AT171" i="3"/>
  <c r="AS171" i="3"/>
  <c r="AR171" i="3"/>
  <c r="AQ171" i="3"/>
  <c r="AP171" i="3"/>
  <c r="AO171" i="3"/>
  <c r="AN171" i="3"/>
  <c r="AM171" i="3"/>
  <c r="AB171" i="3"/>
  <c r="R171" i="3"/>
  <c r="P171" i="3"/>
  <c r="O171" i="3"/>
  <c r="N171" i="3"/>
  <c r="M171" i="3"/>
  <c r="BG170" i="3"/>
  <c r="BF170" i="3"/>
  <c r="AX170" i="3" s="1"/>
  <c r="BE170" i="3"/>
  <c r="AW170" i="3"/>
  <c r="AV170" i="3"/>
  <c r="AU170" i="3"/>
  <c r="AT170" i="3"/>
  <c r="AS170" i="3"/>
  <c r="AR170" i="3"/>
  <c r="AQ170" i="3"/>
  <c r="AP170" i="3"/>
  <c r="AO170" i="3"/>
  <c r="AN170" i="3"/>
  <c r="AM170" i="3"/>
  <c r="AB170" i="3"/>
  <c r="R170" i="3"/>
  <c r="P170" i="3"/>
  <c r="O170" i="3"/>
  <c r="N170" i="3"/>
  <c r="M170" i="3"/>
  <c r="BE169" i="3"/>
  <c r="BF169" i="3" s="1"/>
  <c r="BG169" i="3" s="1"/>
  <c r="AX169" i="3"/>
  <c r="AV169" i="3"/>
  <c r="AU169" i="3"/>
  <c r="AT169" i="3"/>
  <c r="AS169" i="3"/>
  <c r="AR169" i="3"/>
  <c r="AQ169" i="3"/>
  <c r="AP169" i="3"/>
  <c r="AO169" i="3"/>
  <c r="AN169" i="3"/>
  <c r="AM169" i="3"/>
  <c r="AB169" i="3"/>
  <c r="R169" i="3"/>
  <c r="P169" i="3"/>
  <c r="O169" i="3"/>
  <c r="N169" i="3"/>
  <c r="M169" i="3"/>
  <c r="BE168" i="3"/>
  <c r="AV168" i="3"/>
  <c r="AU168" i="3"/>
  <c r="AT168" i="3"/>
  <c r="AS168" i="3"/>
  <c r="AR168" i="3"/>
  <c r="AQ168" i="3"/>
  <c r="AP168" i="3"/>
  <c r="AO168" i="3"/>
  <c r="AN168" i="3"/>
  <c r="AM168" i="3"/>
  <c r="AB168" i="3"/>
  <c r="R168" i="3"/>
  <c r="P168" i="3"/>
  <c r="O168" i="3"/>
  <c r="N168" i="3"/>
  <c r="M168" i="3"/>
  <c r="BF167" i="3"/>
  <c r="BG167" i="3" s="1"/>
  <c r="BE167" i="3"/>
  <c r="AW167" i="3" s="1"/>
  <c r="AX167" i="3"/>
  <c r="AV167" i="3"/>
  <c r="AU167" i="3"/>
  <c r="AT167" i="3"/>
  <c r="AS167" i="3"/>
  <c r="AR167" i="3"/>
  <c r="AQ167" i="3"/>
  <c r="AP167" i="3"/>
  <c r="AO167" i="3"/>
  <c r="AN167" i="3"/>
  <c r="AM167" i="3"/>
  <c r="AB167" i="3"/>
  <c r="R167" i="3"/>
  <c r="P167" i="3"/>
  <c r="O167" i="3"/>
  <c r="N167" i="3"/>
  <c r="M167" i="3"/>
  <c r="BN166" i="3"/>
  <c r="BH166" i="3"/>
  <c r="AZ166" i="3" s="1"/>
  <c r="BG166" i="3"/>
  <c r="BF166" i="3"/>
  <c r="AX166" i="3" s="1"/>
  <c r="BE166" i="3"/>
  <c r="AW166" i="3"/>
  <c r="AV166" i="3"/>
  <c r="AU166" i="3"/>
  <c r="AT166" i="3"/>
  <c r="AS166" i="3"/>
  <c r="AR166" i="3"/>
  <c r="AQ166" i="3"/>
  <c r="AP166" i="3"/>
  <c r="AO166" i="3"/>
  <c r="AN166" i="3"/>
  <c r="AM166" i="3"/>
  <c r="AB166" i="3"/>
  <c r="R166" i="3"/>
  <c r="P166" i="3"/>
  <c r="O166" i="3"/>
  <c r="N166" i="3"/>
  <c r="M166" i="3"/>
  <c r="BF165" i="3"/>
  <c r="BG165" i="3" s="1"/>
  <c r="BE165" i="3"/>
  <c r="AX165" i="3"/>
  <c r="AW165" i="3"/>
  <c r="AV165" i="3"/>
  <c r="AU165" i="3"/>
  <c r="AT165" i="3"/>
  <c r="AS165" i="3"/>
  <c r="AR165" i="3"/>
  <c r="AQ165" i="3"/>
  <c r="AP165" i="3"/>
  <c r="AO165" i="3"/>
  <c r="AN165" i="3"/>
  <c r="AM165" i="3"/>
  <c r="AB165" i="3"/>
  <c r="R165" i="3"/>
  <c r="P165" i="3"/>
  <c r="O165" i="3"/>
  <c r="N165" i="3"/>
  <c r="M165" i="3"/>
  <c r="BE164" i="3"/>
  <c r="AW164" i="3" s="1"/>
  <c r="AV164" i="3"/>
  <c r="AU164" i="3"/>
  <c r="AT164" i="3"/>
  <c r="AS164" i="3"/>
  <c r="AR164" i="3"/>
  <c r="AQ164" i="3"/>
  <c r="AP164" i="3"/>
  <c r="AO164" i="3"/>
  <c r="AN164" i="3"/>
  <c r="AM164" i="3"/>
  <c r="AB164" i="3"/>
  <c r="R164" i="3"/>
  <c r="P164" i="3"/>
  <c r="O164" i="3"/>
  <c r="N164" i="3"/>
  <c r="M164" i="3"/>
  <c r="BG163" i="3"/>
  <c r="BH163" i="3" s="1"/>
  <c r="BF163" i="3"/>
  <c r="BE163" i="3"/>
  <c r="AW163" i="3" s="1"/>
  <c r="BD163" i="3"/>
  <c r="AZ163" i="3"/>
  <c r="AY163" i="3"/>
  <c r="AX163" i="3"/>
  <c r="AV163" i="3"/>
  <c r="AU163" i="3"/>
  <c r="AT163" i="3"/>
  <c r="AS163" i="3"/>
  <c r="AR163" i="3"/>
  <c r="AQ163" i="3"/>
  <c r="AP163" i="3"/>
  <c r="AO163" i="3"/>
  <c r="AN163" i="3"/>
  <c r="AM163" i="3"/>
  <c r="AB163" i="3"/>
  <c r="R163" i="3"/>
  <c r="P163" i="3"/>
  <c r="O163" i="3"/>
  <c r="N163" i="3"/>
  <c r="M163" i="3"/>
  <c r="BF162" i="3"/>
  <c r="AX162" i="3" s="1"/>
  <c r="BE162" i="3"/>
  <c r="AW162" i="3"/>
  <c r="AV162" i="3"/>
  <c r="AU162" i="3"/>
  <c r="AT162" i="3"/>
  <c r="AS162" i="3"/>
  <c r="AR162" i="3"/>
  <c r="AQ162" i="3"/>
  <c r="AP162" i="3"/>
  <c r="AO162" i="3"/>
  <c r="AN162" i="3"/>
  <c r="AM162" i="3"/>
  <c r="AB162" i="3"/>
  <c r="R162" i="3"/>
  <c r="P162" i="3"/>
  <c r="O162" i="3"/>
  <c r="N162" i="3"/>
  <c r="M162" i="3"/>
  <c r="BE161" i="3"/>
  <c r="BF161" i="3" s="1"/>
  <c r="BG161" i="3" s="1"/>
  <c r="BD161" i="3"/>
  <c r="AX161" i="3"/>
  <c r="AW161" i="3"/>
  <c r="AV161" i="3"/>
  <c r="AU161" i="3"/>
  <c r="AT161" i="3"/>
  <c r="AS161" i="3"/>
  <c r="AR161" i="3"/>
  <c r="AQ161" i="3"/>
  <c r="AP161" i="3"/>
  <c r="AO161" i="3"/>
  <c r="AN161" i="3"/>
  <c r="AM161" i="3"/>
  <c r="AB161" i="3"/>
  <c r="R161" i="3"/>
  <c r="P161" i="3"/>
  <c r="O161" i="3"/>
  <c r="N161" i="3"/>
  <c r="M161" i="3"/>
  <c r="BG160" i="3"/>
  <c r="BF160" i="3"/>
  <c r="BE160" i="3"/>
  <c r="AX160" i="3"/>
  <c r="AW160" i="3"/>
  <c r="AV160" i="3"/>
  <c r="AU160" i="3"/>
  <c r="AT160" i="3"/>
  <c r="AS160" i="3"/>
  <c r="AR160" i="3"/>
  <c r="AQ160" i="3"/>
  <c r="AP160" i="3"/>
  <c r="AO160" i="3"/>
  <c r="AN160" i="3"/>
  <c r="AM160" i="3"/>
  <c r="AB160" i="3"/>
  <c r="R160" i="3"/>
  <c r="P160" i="3"/>
  <c r="O160" i="3"/>
  <c r="N160" i="3"/>
  <c r="M160" i="3"/>
  <c r="BE159" i="3"/>
  <c r="AW159" i="3" s="1"/>
  <c r="AV159" i="3"/>
  <c r="AU159" i="3"/>
  <c r="AT159" i="3"/>
  <c r="AS159" i="3"/>
  <c r="AR159" i="3"/>
  <c r="AQ159" i="3"/>
  <c r="AP159" i="3"/>
  <c r="AO159" i="3"/>
  <c r="AN159" i="3"/>
  <c r="AM159" i="3"/>
  <c r="AB159" i="3"/>
  <c r="R159" i="3"/>
  <c r="P159" i="3"/>
  <c r="O159" i="3"/>
  <c r="N159" i="3"/>
  <c r="M159" i="3"/>
  <c r="BF158" i="3"/>
  <c r="AX158" i="3" s="1"/>
  <c r="BE158" i="3"/>
  <c r="AW158" i="3"/>
  <c r="AV158" i="3"/>
  <c r="AU158" i="3"/>
  <c r="AT158" i="3"/>
  <c r="AS158" i="3"/>
  <c r="AR158" i="3"/>
  <c r="AQ158" i="3"/>
  <c r="AP158" i="3"/>
  <c r="AO158" i="3"/>
  <c r="AN158" i="3"/>
  <c r="AM158" i="3"/>
  <c r="AB158" i="3"/>
  <c r="R158" i="3"/>
  <c r="P158" i="3"/>
  <c r="O158" i="3"/>
  <c r="N158" i="3"/>
  <c r="M158" i="3"/>
  <c r="BE157" i="3"/>
  <c r="AW157" i="3" s="1"/>
  <c r="AV157" i="3"/>
  <c r="AU157" i="3"/>
  <c r="AT157" i="3"/>
  <c r="AS157" i="3"/>
  <c r="AR157" i="3"/>
  <c r="AQ157" i="3"/>
  <c r="AP157" i="3"/>
  <c r="AO157" i="3"/>
  <c r="AN157" i="3"/>
  <c r="AM157" i="3"/>
  <c r="AB157" i="3"/>
  <c r="R157" i="3"/>
  <c r="P157" i="3"/>
  <c r="O157" i="3"/>
  <c r="N157" i="3"/>
  <c r="M157" i="3"/>
  <c r="BF156" i="3"/>
  <c r="BG156" i="3" s="1"/>
  <c r="BE156" i="3"/>
  <c r="AX156" i="3"/>
  <c r="AW156" i="3"/>
  <c r="AV156" i="3"/>
  <c r="AU156" i="3"/>
  <c r="AT156" i="3"/>
  <c r="AS156" i="3"/>
  <c r="AR156" i="3"/>
  <c r="AQ156" i="3"/>
  <c r="AP156" i="3"/>
  <c r="AO156" i="3"/>
  <c r="AN156" i="3"/>
  <c r="AM156" i="3"/>
  <c r="AB156" i="3"/>
  <c r="R156" i="3"/>
  <c r="P156" i="3"/>
  <c r="O156" i="3"/>
  <c r="N156" i="3"/>
  <c r="M156" i="3"/>
  <c r="BE155" i="3"/>
  <c r="BF155" i="3" s="1"/>
  <c r="AW155" i="3"/>
  <c r="AV155" i="3"/>
  <c r="AU155" i="3"/>
  <c r="AT155" i="3"/>
  <c r="AS155" i="3"/>
  <c r="AR155" i="3"/>
  <c r="AQ155" i="3"/>
  <c r="AP155" i="3"/>
  <c r="AO155" i="3"/>
  <c r="AN155" i="3"/>
  <c r="AM155" i="3"/>
  <c r="AB155" i="3"/>
  <c r="R155" i="3"/>
  <c r="P155" i="3"/>
  <c r="O155" i="3"/>
  <c r="N155" i="3"/>
  <c r="M155" i="3"/>
  <c r="BG154" i="3"/>
  <c r="BF154" i="3"/>
  <c r="AX154" i="3" s="1"/>
  <c r="BE154" i="3"/>
  <c r="AW154" i="3"/>
  <c r="AV154" i="3"/>
  <c r="AU154" i="3"/>
  <c r="AT154" i="3"/>
  <c r="AS154" i="3"/>
  <c r="AR154" i="3"/>
  <c r="AQ154" i="3"/>
  <c r="AP154" i="3"/>
  <c r="AO154" i="3"/>
  <c r="AN154" i="3"/>
  <c r="AM154" i="3"/>
  <c r="AB154" i="3"/>
  <c r="R154" i="3"/>
  <c r="P154" i="3"/>
  <c r="O154" i="3"/>
  <c r="N154" i="3"/>
  <c r="M154" i="3"/>
  <c r="BE153" i="3"/>
  <c r="BF153" i="3" s="1"/>
  <c r="BG153" i="3" s="1"/>
  <c r="BD153" i="3" s="1"/>
  <c r="AW153" i="3"/>
  <c r="AV153" i="3"/>
  <c r="AU153" i="3"/>
  <c r="AT153" i="3"/>
  <c r="AS153" i="3"/>
  <c r="AR153" i="3"/>
  <c r="AQ153" i="3"/>
  <c r="AP153" i="3"/>
  <c r="AO153" i="3"/>
  <c r="AN153" i="3"/>
  <c r="AM153" i="3"/>
  <c r="AB153" i="3"/>
  <c r="R153" i="3"/>
  <c r="P153" i="3"/>
  <c r="O153" i="3"/>
  <c r="N153" i="3"/>
  <c r="M153" i="3"/>
  <c r="BF152" i="3"/>
  <c r="AX152" i="3" s="1"/>
  <c r="BE152" i="3"/>
  <c r="AW152" i="3" s="1"/>
  <c r="AV152" i="3"/>
  <c r="AU152" i="3"/>
  <c r="AT152" i="3"/>
  <c r="AS152" i="3"/>
  <c r="AR152" i="3"/>
  <c r="AQ152" i="3"/>
  <c r="AP152" i="3"/>
  <c r="AO152" i="3"/>
  <c r="AN152" i="3"/>
  <c r="AM152" i="3"/>
  <c r="AB152" i="3"/>
  <c r="R152" i="3"/>
  <c r="P152" i="3"/>
  <c r="O152" i="3"/>
  <c r="N152" i="3"/>
  <c r="M152" i="3"/>
  <c r="BG151" i="3"/>
  <c r="BE151" i="3"/>
  <c r="BF151" i="3" s="1"/>
  <c r="AX151" i="3" s="1"/>
  <c r="AY151" i="3"/>
  <c r="AW151" i="3"/>
  <c r="AV151" i="3"/>
  <c r="AU151" i="3"/>
  <c r="AT151" i="3"/>
  <c r="AS151" i="3"/>
  <c r="AR151" i="3"/>
  <c r="AQ151" i="3"/>
  <c r="AP151" i="3"/>
  <c r="AO151" i="3"/>
  <c r="AN151" i="3"/>
  <c r="AM151" i="3"/>
  <c r="AB151" i="3"/>
  <c r="R151" i="3"/>
  <c r="P151" i="3"/>
  <c r="O151" i="3"/>
  <c r="N151" i="3"/>
  <c r="M151" i="3"/>
  <c r="BN150" i="3"/>
  <c r="BH150" i="3"/>
  <c r="BI150" i="3" s="1"/>
  <c r="BG150" i="3"/>
  <c r="BF150" i="3"/>
  <c r="AX150" i="3" s="1"/>
  <c r="BE150" i="3"/>
  <c r="AW150" i="3"/>
  <c r="AV150" i="3"/>
  <c r="AU150" i="3"/>
  <c r="AT150" i="3"/>
  <c r="AS150" i="3"/>
  <c r="AR150" i="3"/>
  <c r="AQ150" i="3"/>
  <c r="AP150" i="3"/>
  <c r="AO150" i="3"/>
  <c r="AN150" i="3"/>
  <c r="AM150" i="3"/>
  <c r="AB150" i="3"/>
  <c r="R150" i="3"/>
  <c r="P150" i="3"/>
  <c r="O150" i="3"/>
  <c r="N150" i="3"/>
  <c r="M150" i="3"/>
  <c r="BE149" i="3"/>
  <c r="BF149" i="3" s="1"/>
  <c r="AW149" i="3"/>
  <c r="AV149" i="3"/>
  <c r="AU149" i="3"/>
  <c r="AT149" i="3"/>
  <c r="AS149" i="3"/>
  <c r="AR149" i="3"/>
  <c r="AQ149" i="3"/>
  <c r="AP149" i="3"/>
  <c r="AO149" i="3"/>
  <c r="AN149" i="3"/>
  <c r="AM149" i="3"/>
  <c r="AB149" i="3"/>
  <c r="R149" i="3"/>
  <c r="P149" i="3"/>
  <c r="O149" i="3"/>
  <c r="N149" i="3"/>
  <c r="M149" i="3"/>
  <c r="BE148" i="3"/>
  <c r="BF148" i="3" s="1"/>
  <c r="BG148" i="3" s="1"/>
  <c r="AY148" i="3"/>
  <c r="AW148" i="3"/>
  <c r="AV148" i="3"/>
  <c r="AU148" i="3"/>
  <c r="AT148" i="3"/>
  <c r="AS148" i="3"/>
  <c r="AR148" i="3"/>
  <c r="AQ148" i="3"/>
  <c r="AP148" i="3"/>
  <c r="AO148" i="3"/>
  <c r="AN148" i="3"/>
  <c r="AM148" i="3"/>
  <c r="AB148" i="3"/>
  <c r="R148" i="3"/>
  <c r="P148" i="3"/>
  <c r="O148" i="3"/>
  <c r="N148" i="3"/>
  <c r="M148" i="3"/>
  <c r="BE147" i="3"/>
  <c r="AW147" i="3" s="1"/>
  <c r="AV147" i="3"/>
  <c r="AU147" i="3"/>
  <c r="AT147" i="3"/>
  <c r="AS147" i="3"/>
  <c r="AR147" i="3"/>
  <c r="AQ147" i="3"/>
  <c r="AP147" i="3"/>
  <c r="AO147" i="3"/>
  <c r="AN147" i="3"/>
  <c r="AM147" i="3"/>
  <c r="AB147" i="3"/>
  <c r="R147" i="3"/>
  <c r="P147" i="3"/>
  <c r="O147" i="3"/>
  <c r="N147" i="3"/>
  <c r="M147" i="3"/>
  <c r="BF146" i="3"/>
  <c r="BE146" i="3"/>
  <c r="AW146" i="3"/>
  <c r="AV146" i="3"/>
  <c r="AU146" i="3"/>
  <c r="AT146" i="3"/>
  <c r="AS146" i="3"/>
  <c r="AR146" i="3"/>
  <c r="AQ146" i="3"/>
  <c r="AP146" i="3"/>
  <c r="AO146" i="3"/>
  <c r="AN146" i="3"/>
  <c r="AM146" i="3"/>
  <c r="AB146" i="3"/>
  <c r="R146" i="3"/>
  <c r="P146" i="3"/>
  <c r="O146" i="3"/>
  <c r="N146" i="3"/>
  <c r="M146" i="3"/>
  <c r="BE145" i="3"/>
  <c r="BF145" i="3" s="1"/>
  <c r="AW145" i="3"/>
  <c r="AV145" i="3"/>
  <c r="AU145" i="3"/>
  <c r="AT145" i="3"/>
  <c r="AS145" i="3"/>
  <c r="AR145" i="3"/>
  <c r="AQ145" i="3"/>
  <c r="AP145" i="3"/>
  <c r="AO145" i="3"/>
  <c r="AN145" i="3"/>
  <c r="AM145" i="3"/>
  <c r="AB145" i="3"/>
  <c r="R145" i="3"/>
  <c r="P145" i="3"/>
  <c r="O145" i="3"/>
  <c r="N145" i="3"/>
  <c r="M145" i="3"/>
  <c r="BF144" i="3"/>
  <c r="BE144" i="3"/>
  <c r="AW144" i="3" s="1"/>
  <c r="AV144" i="3"/>
  <c r="AU144" i="3"/>
  <c r="AT144" i="3"/>
  <c r="AS144" i="3"/>
  <c r="AR144" i="3"/>
  <c r="AQ144" i="3"/>
  <c r="AP144" i="3"/>
  <c r="AO144" i="3"/>
  <c r="AN144" i="3"/>
  <c r="AM144" i="3"/>
  <c r="AB144" i="3"/>
  <c r="R144" i="3"/>
  <c r="P144" i="3"/>
  <c r="O144" i="3"/>
  <c r="N144" i="3"/>
  <c r="M144" i="3"/>
  <c r="BE143" i="3"/>
  <c r="BF143" i="3" s="1"/>
  <c r="BG143" i="3" s="1"/>
  <c r="AY143" i="3"/>
  <c r="AX143" i="3"/>
  <c r="AW143" i="3"/>
  <c r="AV143" i="3"/>
  <c r="AU143" i="3"/>
  <c r="AT143" i="3"/>
  <c r="AS143" i="3"/>
  <c r="AR143" i="3"/>
  <c r="AQ143" i="3"/>
  <c r="AP143" i="3"/>
  <c r="AO143" i="3"/>
  <c r="AN143" i="3"/>
  <c r="AM143" i="3"/>
  <c r="AB143" i="3"/>
  <c r="R143" i="3"/>
  <c r="P143" i="3"/>
  <c r="O143" i="3"/>
  <c r="N143" i="3"/>
  <c r="M143" i="3"/>
  <c r="BH142" i="3"/>
  <c r="AZ142" i="3" s="1"/>
  <c r="BG142" i="3"/>
  <c r="BF142" i="3"/>
  <c r="AX142" i="3" s="1"/>
  <c r="BE142" i="3"/>
  <c r="AW142" i="3"/>
  <c r="AV142" i="3"/>
  <c r="AU142" i="3"/>
  <c r="AT142" i="3"/>
  <c r="AS142" i="3"/>
  <c r="AR142" i="3"/>
  <c r="AQ142" i="3"/>
  <c r="AP142" i="3"/>
  <c r="AO142" i="3"/>
  <c r="AN142" i="3"/>
  <c r="AM142" i="3"/>
  <c r="AB142" i="3"/>
  <c r="R142" i="3"/>
  <c r="P142" i="3"/>
  <c r="O142" i="3"/>
  <c r="N142" i="3"/>
  <c r="M142" i="3"/>
  <c r="BE141" i="3"/>
  <c r="AV141" i="3"/>
  <c r="AU141" i="3"/>
  <c r="AT141" i="3"/>
  <c r="AS141" i="3"/>
  <c r="AR141" i="3"/>
  <c r="AQ141" i="3"/>
  <c r="AP141" i="3"/>
  <c r="AO141" i="3"/>
  <c r="AN141" i="3"/>
  <c r="AM141" i="3"/>
  <c r="AB141" i="3"/>
  <c r="R141" i="3"/>
  <c r="P141" i="3"/>
  <c r="O141" i="3"/>
  <c r="N141" i="3"/>
  <c r="M141" i="3"/>
  <c r="BG140" i="3"/>
  <c r="BF140" i="3"/>
  <c r="BE140" i="3"/>
  <c r="AX140" i="3"/>
  <c r="AW140" i="3"/>
  <c r="AV140" i="3"/>
  <c r="AU140" i="3"/>
  <c r="AT140" i="3"/>
  <c r="AS140" i="3"/>
  <c r="AR140" i="3"/>
  <c r="AQ140" i="3"/>
  <c r="AP140" i="3"/>
  <c r="AO140" i="3"/>
  <c r="AN140" i="3"/>
  <c r="AM140" i="3"/>
  <c r="AB140" i="3"/>
  <c r="R140" i="3"/>
  <c r="P140" i="3"/>
  <c r="O140" i="3"/>
  <c r="N140" i="3"/>
  <c r="M140" i="3"/>
  <c r="BF139" i="3"/>
  <c r="AX139" i="3" s="1"/>
  <c r="BE139" i="3"/>
  <c r="AW139" i="3" s="1"/>
  <c r="AV139" i="3"/>
  <c r="AU139" i="3"/>
  <c r="AT139" i="3"/>
  <c r="AS139" i="3"/>
  <c r="AR139" i="3"/>
  <c r="AQ139" i="3"/>
  <c r="AP139" i="3"/>
  <c r="AO139" i="3"/>
  <c r="AN139" i="3"/>
  <c r="AM139" i="3"/>
  <c r="AB139" i="3"/>
  <c r="R139" i="3"/>
  <c r="P139" i="3"/>
  <c r="O139" i="3"/>
  <c r="N139" i="3"/>
  <c r="M139" i="3"/>
  <c r="BF138" i="3"/>
  <c r="AX138" i="3" s="1"/>
  <c r="BE138" i="3"/>
  <c r="AW138" i="3"/>
  <c r="AV138" i="3"/>
  <c r="AU138" i="3"/>
  <c r="AT138" i="3"/>
  <c r="AS138" i="3"/>
  <c r="AR138" i="3"/>
  <c r="AQ138" i="3"/>
  <c r="AP138" i="3"/>
  <c r="AO138" i="3"/>
  <c r="AN138" i="3"/>
  <c r="AM138" i="3"/>
  <c r="AB138" i="3"/>
  <c r="R138" i="3"/>
  <c r="P138" i="3"/>
  <c r="O138" i="3"/>
  <c r="N138" i="3"/>
  <c r="M138" i="3"/>
  <c r="BF137" i="3"/>
  <c r="BG137" i="3" s="1"/>
  <c r="BE137" i="3"/>
  <c r="AX137" i="3"/>
  <c r="AW137" i="3"/>
  <c r="AV137" i="3"/>
  <c r="AU137" i="3"/>
  <c r="AT137" i="3"/>
  <c r="AS137" i="3"/>
  <c r="AR137" i="3"/>
  <c r="AQ137" i="3"/>
  <c r="AP137" i="3"/>
  <c r="AO137" i="3"/>
  <c r="AN137" i="3"/>
  <c r="AM137" i="3"/>
  <c r="AB137" i="3"/>
  <c r="R137" i="3"/>
  <c r="P137" i="3"/>
  <c r="O137" i="3"/>
  <c r="N137" i="3"/>
  <c r="M137" i="3"/>
  <c r="BE136" i="3"/>
  <c r="AW136" i="3" s="1"/>
  <c r="AV136" i="3"/>
  <c r="AU136" i="3"/>
  <c r="AT136" i="3"/>
  <c r="AS136" i="3"/>
  <c r="AR136" i="3"/>
  <c r="AQ136" i="3"/>
  <c r="AP136" i="3"/>
  <c r="AO136" i="3"/>
  <c r="AN136" i="3"/>
  <c r="AM136" i="3"/>
  <c r="AB136" i="3"/>
  <c r="R136" i="3"/>
  <c r="P136" i="3"/>
  <c r="O136" i="3"/>
  <c r="N136" i="3"/>
  <c r="M136" i="3"/>
  <c r="BO135" i="3"/>
  <c r="BE135" i="3"/>
  <c r="BF135" i="3" s="1"/>
  <c r="BG135" i="3" s="1"/>
  <c r="BH135" i="3" s="1"/>
  <c r="BI135" i="3" s="1"/>
  <c r="BJ135" i="3" s="1"/>
  <c r="BD135" i="3"/>
  <c r="AX135" i="3"/>
  <c r="AW135" i="3"/>
  <c r="AV135" i="3"/>
  <c r="AU135" i="3"/>
  <c r="AT135" i="3"/>
  <c r="AS135" i="3"/>
  <c r="AR135" i="3"/>
  <c r="AQ135" i="3"/>
  <c r="AP135" i="3"/>
  <c r="AO135" i="3"/>
  <c r="AN135" i="3"/>
  <c r="AM135" i="3"/>
  <c r="AB135" i="3"/>
  <c r="R135" i="3"/>
  <c r="P135" i="3"/>
  <c r="O135" i="3"/>
  <c r="N135" i="3"/>
  <c r="M135" i="3"/>
  <c r="BG134" i="3"/>
  <c r="BF134" i="3"/>
  <c r="BE134" i="3"/>
  <c r="AW134" i="3" s="1"/>
  <c r="AX134" i="3"/>
  <c r="AV134" i="3"/>
  <c r="AU134" i="3"/>
  <c r="AT134" i="3"/>
  <c r="AS134" i="3"/>
  <c r="AR134" i="3"/>
  <c r="AQ134" i="3"/>
  <c r="AP134" i="3"/>
  <c r="AO134" i="3"/>
  <c r="AN134" i="3"/>
  <c r="AM134" i="3"/>
  <c r="AB134" i="3"/>
  <c r="R134" i="3"/>
  <c r="P134" i="3"/>
  <c r="O134" i="3"/>
  <c r="N134" i="3"/>
  <c r="M134" i="3"/>
  <c r="BG133" i="3"/>
  <c r="BF133" i="3"/>
  <c r="AX133" i="3" s="1"/>
  <c r="BE133" i="3"/>
  <c r="AW133" i="3" s="1"/>
  <c r="AV133" i="3"/>
  <c r="AU133" i="3"/>
  <c r="AT133" i="3"/>
  <c r="AS133" i="3"/>
  <c r="AR133" i="3"/>
  <c r="AQ133" i="3"/>
  <c r="AP133" i="3"/>
  <c r="AO133" i="3"/>
  <c r="AN133" i="3"/>
  <c r="AM133" i="3"/>
  <c r="AB133" i="3"/>
  <c r="R133" i="3"/>
  <c r="P133" i="3"/>
  <c r="O133" i="3"/>
  <c r="N133" i="3"/>
  <c r="M133" i="3"/>
  <c r="BF132" i="3"/>
  <c r="BG132" i="3" s="1"/>
  <c r="BE132" i="3"/>
  <c r="AY132" i="3"/>
  <c r="AX132" i="3"/>
  <c r="AW132" i="3"/>
  <c r="AV132" i="3"/>
  <c r="AU132" i="3"/>
  <c r="AT132" i="3"/>
  <c r="AS132" i="3"/>
  <c r="AR132" i="3"/>
  <c r="AQ132" i="3"/>
  <c r="AP132" i="3"/>
  <c r="AO132" i="3"/>
  <c r="AN132" i="3"/>
  <c r="AM132" i="3"/>
  <c r="AB132" i="3"/>
  <c r="R132" i="3"/>
  <c r="P132" i="3"/>
  <c r="O132" i="3"/>
  <c r="N132" i="3"/>
  <c r="M132" i="3"/>
  <c r="BG131" i="3"/>
  <c r="BF131" i="3"/>
  <c r="AX131" i="3" s="1"/>
  <c r="BE131" i="3"/>
  <c r="AW131" i="3"/>
  <c r="AV131" i="3"/>
  <c r="AU131" i="3"/>
  <c r="AT131" i="3"/>
  <c r="AS131" i="3"/>
  <c r="AR131" i="3"/>
  <c r="AQ131" i="3"/>
  <c r="AP131" i="3"/>
  <c r="AO131" i="3"/>
  <c r="AN131" i="3"/>
  <c r="AM131" i="3"/>
  <c r="AB131" i="3"/>
  <c r="R131" i="3"/>
  <c r="P131" i="3"/>
  <c r="O131" i="3"/>
  <c r="N131" i="3"/>
  <c r="M131" i="3"/>
  <c r="BE130" i="3"/>
  <c r="AW130" i="3" s="1"/>
  <c r="AV130" i="3"/>
  <c r="AU130" i="3"/>
  <c r="AT130" i="3"/>
  <c r="AS130" i="3"/>
  <c r="AR130" i="3"/>
  <c r="AQ130" i="3"/>
  <c r="AP130" i="3"/>
  <c r="AO130" i="3"/>
  <c r="AN130" i="3"/>
  <c r="AM130" i="3"/>
  <c r="AB130" i="3"/>
  <c r="R130" i="3"/>
  <c r="P130" i="3"/>
  <c r="O130" i="3"/>
  <c r="N130" i="3"/>
  <c r="M130" i="3"/>
  <c r="BE129" i="3"/>
  <c r="BF129" i="3" s="1"/>
  <c r="BG129" i="3" s="1"/>
  <c r="AW129" i="3"/>
  <c r="AV129" i="3"/>
  <c r="AU129" i="3"/>
  <c r="AT129" i="3"/>
  <c r="AS129" i="3"/>
  <c r="AR129" i="3"/>
  <c r="AQ129" i="3"/>
  <c r="AP129" i="3"/>
  <c r="AO129" i="3"/>
  <c r="AN129" i="3"/>
  <c r="AM129" i="3"/>
  <c r="AB129" i="3"/>
  <c r="R129" i="3"/>
  <c r="P129" i="3"/>
  <c r="O129" i="3"/>
  <c r="N129" i="3"/>
  <c r="M129" i="3"/>
  <c r="BO128" i="3"/>
  <c r="BN128" i="3"/>
  <c r="BE128" i="3"/>
  <c r="BF128" i="3" s="1"/>
  <c r="BG128" i="3" s="1"/>
  <c r="BH128" i="3" s="1"/>
  <c r="BI128" i="3" s="1"/>
  <c r="BJ128" i="3" s="1"/>
  <c r="BD128" i="3"/>
  <c r="BA128" i="3"/>
  <c r="AZ128" i="3"/>
  <c r="AY128" i="3"/>
  <c r="AX128" i="3"/>
  <c r="AW128" i="3"/>
  <c r="AV128" i="3"/>
  <c r="AU128" i="3"/>
  <c r="AT128" i="3"/>
  <c r="AS128" i="3"/>
  <c r="AR128" i="3"/>
  <c r="AQ128" i="3"/>
  <c r="AP128" i="3"/>
  <c r="AO128" i="3"/>
  <c r="AN128" i="3"/>
  <c r="AM128" i="3"/>
  <c r="AB128" i="3"/>
  <c r="R128" i="3"/>
  <c r="P128" i="3"/>
  <c r="O128" i="3"/>
  <c r="N128" i="3"/>
  <c r="M128" i="3"/>
  <c r="BF127" i="3"/>
  <c r="BE127" i="3"/>
  <c r="AW127" i="3" s="1"/>
  <c r="AV127" i="3"/>
  <c r="AU127" i="3"/>
  <c r="AT127" i="3"/>
  <c r="AS127" i="3"/>
  <c r="AR127" i="3"/>
  <c r="AQ127" i="3"/>
  <c r="AP127" i="3"/>
  <c r="AO127" i="3"/>
  <c r="AN127" i="3"/>
  <c r="AM127" i="3"/>
  <c r="AB127" i="3"/>
  <c r="R127" i="3"/>
  <c r="P127" i="3"/>
  <c r="O127" i="3"/>
  <c r="N127" i="3"/>
  <c r="M127" i="3"/>
  <c r="BF126" i="3"/>
  <c r="AX126" i="3" s="1"/>
  <c r="BE126" i="3"/>
  <c r="AW126" i="3" s="1"/>
  <c r="AV126" i="3"/>
  <c r="AU126" i="3"/>
  <c r="AT126" i="3"/>
  <c r="AS126" i="3"/>
  <c r="AR126" i="3"/>
  <c r="AQ126" i="3"/>
  <c r="AP126" i="3"/>
  <c r="AO126" i="3"/>
  <c r="AN126" i="3"/>
  <c r="AM126" i="3"/>
  <c r="AB126" i="3"/>
  <c r="R126" i="3"/>
  <c r="P126" i="3"/>
  <c r="O126" i="3"/>
  <c r="N126" i="3"/>
  <c r="M126" i="3"/>
  <c r="BF125" i="3"/>
  <c r="BG125" i="3" s="1"/>
  <c r="BH125" i="3" s="1"/>
  <c r="BN125" i="3" s="1"/>
  <c r="BE125" i="3"/>
  <c r="AY125" i="3"/>
  <c r="AX125" i="3"/>
  <c r="AW125" i="3"/>
  <c r="AV125" i="3"/>
  <c r="AU125" i="3"/>
  <c r="AT125" i="3"/>
  <c r="AS125" i="3"/>
  <c r="AR125" i="3"/>
  <c r="AQ125" i="3"/>
  <c r="AP125" i="3"/>
  <c r="AO125" i="3"/>
  <c r="AN125" i="3"/>
  <c r="AM125" i="3"/>
  <c r="AB125" i="3"/>
  <c r="R125" i="3"/>
  <c r="P125" i="3"/>
  <c r="O125" i="3"/>
  <c r="N125" i="3"/>
  <c r="M125" i="3"/>
  <c r="BN124" i="3"/>
  <c r="BE124" i="3"/>
  <c r="BF124" i="3" s="1"/>
  <c r="BG124" i="3" s="1"/>
  <c r="BH124" i="3" s="1"/>
  <c r="BI124" i="3" s="1"/>
  <c r="BO124" i="3" s="1"/>
  <c r="BD124" i="3"/>
  <c r="BA124" i="3"/>
  <c r="AZ124" i="3"/>
  <c r="AW124" i="3"/>
  <c r="AV124" i="3"/>
  <c r="AU124" i="3"/>
  <c r="AT124" i="3"/>
  <c r="AS124" i="3"/>
  <c r="AR124" i="3"/>
  <c r="AQ124" i="3"/>
  <c r="AP124" i="3"/>
  <c r="AO124" i="3"/>
  <c r="AN124" i="3"/>
  <c r="AM124" i="3"/>
  <c r="AB124" i="3"/>
  <c r="R124" i="3"/>
  <c r="P124" i="3"/>
  <c r="O124" i="3"/>
  <c r="N124" i="3"/>
  <c r="M124" i="3"/>
  <c r="BF123" i="3"/>
  <c r="AX123" i="3" s="1"/>
  <c r="BE123" i="3"/>
  <c r="AW123" i="3" s="1"/>
  <c r="AV123" i="3"/>
  <c r="AU123" i="3"/>
  <c r="AT123" i="3"/>
  <c r="AS123" i="3"/>
  <c r="AR123" i="3"/>
  <c r="AQ123" i="3"/>
  <c r="AP123" i="3"/>
  <c r="AO123" i="3"/>
  <c r="AN123" i="3"/>
  <c r="AM123" i="3"/>
  <c r="AB123" i="3"/>
  <c r="R123" i="3"/>
  <c r="P123" i="3"/>
  <c r="O123" i="3"/>
  <c r="N123" i="3"/>
  <c r="M123" i="3"/>
  <c r="BE122" i="3"/>
  <c r="AV122" i="3"/>
  <c r="AU122" i="3"/>
  <c r="AT122" i="3"/>
  <c r="AS122" i="3"/>
  <c r="AR122" i="3"/>
  <c r="AQ122" i="3"/>
  <c r="AP122" i="3"/>
  <c r="AO122" i="3"/>
  <c r="AN122" i="3"/>
  <c r="AM122" i="3"/>
  <c r="AB122" i="3"/>
  <c r="R122" i="3"/>
  <c r="P122" i="3"/>
  <c r="O122" i="3"/>
  <c r="N122" i="3"/>
  <c r="M122" i="3"/>
  <c r="BF121" i="3"/>
  <c r="BE121" i="3"/>
  <c r="AW121" i="3" s="1"/>
  <c r="AV121" i="3"/>
  <c r="AU121" i="3"/>
  <c r="AT121" i="3"/>
  <c r="AS121" i="3"/>
  <c r="AR121" i="3"/>
  <c r="AQ121" i="3"/>
  <c r="AP121" i="3"/>
  <c r="AO121" i="3"/>
  <c r="AN121" i="3"/>
  <c r="AM121" i="3"/>
  <c r="AB121" i="3"/>
  <c r="R121" i="3"/>
  <c r="P121" i="3"/>
  <c r="O121" i="3"/>
  <c r="N121" i="3"/>
  <c r="M121" i="3"/>
  <c r="BO120" i="3"/>
  <c r="BE120" i="3"/>
  <c r="BF120" i="3" s="1"/>
  <c r="BG120" i="3" s="1"/>
  <c r="BH120" i="3" s="1"/>
  <c r="BI120" i="3" s="1"/>
  <c r="BJ120" i="3" s="1"/>
  <c r="BD120" i="3"/>
  <c r="BA120" i="3"/>
  <c r="AZ120" i="3"/>
  <c r="AY120" i="3"/>
  <c r="AX120" i="3"/>
  <c r="AW120" i="3"/>
  <c r="AV120" i="3"/>
  <c r="AU120" i="3"/>
  <c r="AT120" i="3"/>
  <c r="AS120" i="3"/>
  <c r="AR120" i="3"/>
  <c r="AQ120" i="3"/>
  <c r="AP120" i="3"/>
  <c r="AO120" i="3"/>
  <c r="AN120" i="3"/>
  <c r="AM120" i="3"/>
  <c r="AB120" i="3"/>
  <c r="R120" i="3"/>
  <c r="P120" i="3"/>
  <c r="O120" i="3"/>
  <c r="N120" i="3"/>
  <c r="M120" i="3"/>
  <c r="BE119" i="3"/>
  <c r="AW119" i="3" s="1"/>
  <c r="AV119" i="3"/>
  <c r="AU119" i="3"/>
  <c r="AT119" i="3"/>
  <c r="AS119" i="3"/>
  <c r="AR119" i="3"/>
  <c r="AQ119" i="3"/>
  <c r="AP119" i="3"/>
  <c r="AO119" i="3"/>
  <c r="AN119" i="3"/>
  <c r="AM119" i="3"/>
  <c r="AB119" i="3"/>
  <c r="R119" i="3"/>
  <c r="P119" i="3"/>
  <c r="O119" i="3"/>
  <c r="N119" i="3"/>
  <c r="M119" i="3"/>
  <c r="BE118" i="3"/>
  <c r="AW118" i="3" s="1"/>
  <c r="AV118" i="3"/>
  <c r="AU118" i="3"/>
  <c r="AT118" i="3"/>
  <c r="AS118" i="3"/>
  <c r="AR118" i="3"/>
  <c r="AQ118" i="3"/>
  <c r="AP118" i="3"/>
  <c r="AO118" i="3"/>
  <c r="AN118" i="3"/>
  <c r="AM118" i="3"/>
  <c r="AB118" i="3"/>
  <c r="R118" i="3"/>
  <c r="P118" i="3"/>
  <c r="O118" i="3"/>
  <c r="N118" i="3"/>
  <c r="M118" i="3"/>
  <c r="BF117" i="3"/>
  <c r="BE117" i="3"/>
  <c r="AW117" i="3" s="1"/>
  <c r="AV117" i="3"/>
  <c r="AU117" i="3"/>
  <c r="AT117" i="3"/>
  <c r="AS117" i="3"/>
  <c r="AR117" i="3"/>
  <c r="AQ117" i="3"/>
  <c r="AP117" i="3"/>
  <c r="AO117" i="3"/>
  <c r="AN117" i="3"/>
  <c r="AM117" i="3"/>
  <c r="AB117" i="3"/>
  <c r="R117" i="3"/>
  <c r="P117" i="3"/>
  <c r="O117" i="3"/>
  <c r="N117" i="3"/>
  <c r="M117" i="3"/>
  <c r="BO116" i="3"/>
  <c r="BN116" i="3"/>
  <c r="BE116" i="3"/>
  <c r="BF116" i="3" s="1"/>
  <c r="BG116" i="3" s="1"/>
  <c r="BH116" i="3" s="1"/>
  <c r="BI116" i="3" s="1"/>
  <c r="BJ116" i="3" s="1"/>
  <c r="AW116" i="3"/>
  <c r="AV116" i="3"/>
  <c r="AU116" i="3"/>
  <c r="AT116" i="3"/>
  <c r="AS116" i="3"/>
  <c r="AR116" i="3"/>
  <c r="AQ116" i="3"/>
  <c r="AP116" i="3"/>
  <c r="AO116" i="3"/>
  <c r="AN116" i="3"/>
  <c r="AM116" i="3"/>
  <c r="AB116" i="3"/>
  <c r="R116" i="3"/>
  <c r="P116" i="3"/>
  <c r="O116" i="3"/>
  <c r="N116" i="3"/>
  <c r="M116" i="3"/>
  <c r="BE115" i="3"/>
  <c r="AV115" i="3"/>
  <c r="AU115" i="3"/>
  <c r="AT115" i="3"/>
  <c r="AS115" i="3"/>
  <c r="AR115" i="3"/>
  <c r="AQ115" i="3"/>
  <c r="AP115" i="3"/>
  <c r="AO115" i="3"/>
  <c r="AN115" i="3"/>
  <c r="AM115" i="3"/>
  <c r="AB115" i="3"/>
  <c r="R115" i="3"/>
  <c r="P115" i="3"/>
  <c r="O115" i="3"/>
  <c r="N115" i="3"/>
  <c r="M115" i="3"/>
  <c r="BE114" i="3"/>
  <c r="AW114" i="3" s="1"/>
  <c r="AV114" i="3"/>
  <c r="AU114" i="3"/>
  <c r="AT114" i="3"/>
  <c r="AS114" i="3"/>
  <c r="AR114" i="3"/>
  <c r="AQ114" i="3"/>
  <c r="AP114" i="3"/>
  <c r="AO114" i="3"/>
  <c r="AN114" i="3"/>
  <c r="AM114" i="3"/>
  <c r="AB114" i="3"/>
  <c r="R114" i="3"/>
  <c r="P114" i="3"/>
  <c r="O114" i="3"/>
  <c r="N114" i="3"/>
  <c r="M114" i="3"/>
  <c r="BE113" i="3"/>
  <c r="BF113" i="3" s="1"/>
  <c r="AW113" i="3"/>
  <c r="AV113" i="3"/>
  <c r="AU113" i="3"/>
  <c r="AT113" i="3"/>
  <c r="AS113" i="3"/>
  <c r="AR113" i="3"/>
  <c r="AQ113" i="3"/>
  <c r="AP113" i="3"/>
  <c r="AO113" i="3"/>
  <c r="AN113" i="3"/>
  <c r="AM113" i="3"/>
  <c r="AB113" i="3"/>
  <c r="R113" i="3"/>
  <c r="P113" i="3"/>
  <c r="O113" i="3"/>
  <c r="N113" i="3"/>
  <c r="M113" i="3"/>
  <c r="BE112" i="3"/>
  <c r="BF112" i="3" s="1"/>
  <c r="AW112" i="3"/>
  <c r="AV112" i="3"/>
  <c r="AU112" i="3"/>
  <c r="AT112" i="3"/>
  <c r="AS112" i="3"/>
  <c r="AR112" i="3"/>
  <c r="AQ112" i="3"/>
  <c r="AP112" i="3"/>
  <c r="AO112" i="3"/>
  <c r="AN112" i="3"/>
  <c r="AM112" i="3"/>
  <c r="AB112" i="3"/>
  <c r="R112" i="3"/>
  <c r="P112" i="3"/>
  <c r="O112" i="3"/>
  <c r="N112" i="3"/>
  <c r="M112" i="3"/>
  <c r="BE111" i="3"/>
  <c r="AV111" i="3"/>
  <c r="AU111" i="3"/>
  <c r="AT111" i="3"/>
  <c r="AS111" i="3"/>
  <c r="AR111" i="3"/>
  <c r="AQ111" i="3"/>
  <c r="AP111" i="3"/>
  <c r="AO111" i="3"/>
  <c r="AN111" i="3"/>
  <c r="AM111" i="3"/>
  <c r="AB111" i="3"/>
  <c r="R111" i="3"/>
  <c r="P111" i="3"/>
  <c r="O111" i="3"/>
  <c r="N111" i="3"/>
  <c r="M111" i="3"/>
  <c r="BG110" i="3"/>
  <c r="BF110" i="3"/>
  <c r="AX110" i="3" s="1"/>
  <c r="BE110" i="3"/>
  <c r="AW110" i="3" s="1"/>
  <c r="BD110" i="3"/>
  <c r="AV110" i="3"/>
  <c r="AU110" i="3"/>
  <c r="AT110" i="3"/>
  <c r="AS110" i="3"/>
  <c r="AR110" i="3"/>
  <c r="AQ110" i="3"/>
  <c r="AP110" i="3"/>
  <c r="AO110" i="3"/>
  <c r="AN110" i="3"/>
  <c r="AM110" i="3"/>
  <c r="AB110" i="3"/>
  <c r="R110" i="3"/>
  <c r="P110" i="3"/>
  <c r="O110" i="3"/>
  <c r="N110" i="3"/>
  <c r="M110" i="3"/>
  <c r="BE109" i="3"/>
  <c r="BF109" i="3" s="1"/>
  <c r="AW109" i="3"/>
  <c r="AV109" i="3"/>
  <c r="AU109" i="3"/>
  <c r="AT109" i="3"/>
  <c r="AS109" i="3"/>
  <c r="AR109" i="3"/>
  <c r="AQ109" i="3"/>
  <c r="AP109" i="3"/>
  <c r="AO109" i="3"/>
  <c r="AN109" i="3"/>
  <c r="AM109" i="3"/>
  <c r="AB109" i="3"/>
  <c r="R109" i="3"/>
  <c r="P109" i="3"/>
  <c r="O109" i="3"/>
  <c r="N109" i="3"/>
  <c r="M109" i="3"/>
  <c r="BN108" i="3"/>
  <c r="BK108" i="3"/>
  <c r="BJ108" i="3"/>
  <c r="BB108" i="3" s="1"/>
  <c r="BE108" i="3"/>
  <c r="BF108" i="3" s="1"/>
  <c r="BG108" i="3" s="1"/>
  <c r="BH108" i="3" s="1"/>
  <c r="BI108" i="3" s="1"/>
  <c r="BO108" i="3" s="1"/>
  <c r="BD108" i="3"/>
  <c r="BA108" i="3"/>
  <c r="AZ108" i="3"/>
  <c r="AY108" i="3"/>
  <c r="AX108" i="3"/>
  <c r="AW108" i="3"/>
  <c r="AV108" i="3"/>
  <c r="AU108" i="3"/>
  <c r="AT108" i="3"/>
  <c r="AS108" i="3"/>
  <c r="AR108" i="3"/>
  <c r="AQ108" i="3"/>
  <c r="AP108" i="3"/>
  <c r="AO108" i="3"/>
  <c r="AN108" i="3"/>
  <c r="AM108" i="3"/>
  <c r="AB108" i="3"/>
  <c r="R108" i="3"/>
  <c r="P108" i="3"/>
  <c r="O108" i="3"/>
  <c r="N108" i="3"/>
  <c r="M108" i="3"/>
  <c r="BE107" i="3"/>
  <c r="AW107" i="3" s="1"/>
  <c r="AV107" i="3"/>
  <c r="AU107" i="3"/>
  <c r="AT107" i="3"/>
  <c r="AS107" i="3"/>
  <c r="AR107" i="3"/>
  <c r="AQ107" i="3"/>
  <c r="AP107" i="3"/>
  <c r="AO107" i="3"/>
  <c r="AN107" i="3"/>
  <c r="AM107" i="3"/>
  <c r="AB107" i="3"/>
  <c r="R107" i="3"/>
  <c r="P107" i="3"/>
  <c r="O107" i="3"/>
  <c r="N107" i="3"/>
  <c r="M107" i="3"/>
  <c r="BG106" i="3"/>
  <c r="BF106" i="3"/>
  <c r="AX106" i="3" s="1"/>
  <c r="BE106" i="3"/>
  <c r="AW106" i="3" s="1"/>
  <c r="BD106" i="3"/>
  <c r="AV106" i="3"/>
  <c r="AU106" i="3"/>
  <c r="AT106" i="3"/>
  <c r="AS106" i="3"/>
  <c r="AR106" i="3"/>
  <c r="AQ106" i="3"/>
  <c r="AP106" i="3"/>
  <c r="AO106" i="3"/>
  <c r="AN106" i="3"/>
  <c r="AM106" i="3"/>
  <c r="AB106" i="3"/>
  <c r="R106" i="3"/>
  <c r="P106" i="3"/>
  <c r="O106" i="3"/>
  <c r="N106" i="3"/>
  <c r="M106" i="3"/>
  <c r="BF105" i="3"/>
  <c r="BE105" i="3"/>
  <c r="AW105" i="3" s="1"/>
  <c r="AV105" i="3"/>
  <c r="AU105" i="3"/>
  <c r="AT105" i="3"/>
  <c r="AS105" i="3"/>
  <c r="AR105" i="3"/>
  <c r="AQ105" i="3"/>
  <c r="AP105" i="3"/>
  <c r="AO105" i="3"/>
  <c r="AN105" i="3"/>
  <c r="AM105" i="3"/>
  <c r="AB105" i="3"/>
  <c r="R105" i="3"/>
  <c r="P105" i="3"/>
  <c r="O105" i="3"/>
  <c r="N105" i="3"/>
  <c r="M105" i="3"/>
  <c r="BO104" i="3"/>
  <c r="BE104" i="3"/>
  <c r="BF104" i="3" s="1"/>
  <c r="BG104" i="3" s="1"/>
  <c r="BH104" i="3" s="1"/>
  <c r="BI104" i="3" s="1"/>
  <c r="BJ104" i="3" s="1"/>
  <c r="BD104" i="3"/>
  <c r="BA104" i="3"/>
  <c r="AZ104" i="3"/>
  <c r="AY104" i="3"/>
  <c r="AX104" i="3"/>
  <c r="AW104" i="3"/>
  <c r="AV104" i="3"/>
  <c r="AU104" i="3"/>
  <c r="AT104" i="3"/>
  <c r="AS104" i="3"/>
  <c r="AR104" i="3"/>
  <c r="AQ104" i="3"/>
  <c r="AP104" i="3"/>
  <c r="AO104" i="3"/>
  <c r="AN104" i="3"/>
  <c r="AM104" i="3"/>
  <c r="AB104" i="3"/>
  <c r="R104" i="3"/>
  <c r="P104" i="3"/>
  <c r="O104" i="3"/>
  <c r="N104" i="3"/>
  <c r="M104" i="3"/>
  <c r="BE103" i="3"/>
  <c r="AW103" i="3" s="1"/>
  <c r="AV103" i="3"/>
  <c r="AU103" i="3"/>
  <c r="AT103" i="3"/>
  <c r="AS103" i="3"/>
  <c r="AR103" i="3"/>
  <c r="AQ103" i="3"/>
  <c r="AP103" i="3"/>
  <c r="AO103" i="3"/>
  <c r="AN103" i="3"/>
  <c r="AM103" i="3"/>
  <c r="AB103" i="3"/>
  <c r="R103" i="3"/>
  <c r="P103" i="3"/>
  <c r="O103" i="3"/>
  <c r="N103" i="3"/>
  <c r="M103" i="3"/>
  <c r="BE102" i="3"/>
  <c r="AV102" i="3"/>
  <c r="AU102" i="3"/>
  <c r="AT102" i="3"/>
  <c r="AS102" i="3"/>
  <c r="AR102" i="3"/>
  <c r="AQ102" i="3"/>
  <c r="AP102" i="3"/>
  <c r="AO102" i="3"/>
  <c r="AN102" i="3"/>
  <c r="AM102" i="3"/>
  <c r="AB102" i="3"/>
  <c r="R102" i="3"/>
  <c r="P102" i="3"/>
  <c r="O102" i="3"/>
  <c r="N102" i="3"/>
  <c r="M102" i="3"/>
  <c r="BF101" i="3"/>
  <c r="BE101" i="3"/>
  <c r="AW101" i="3" s="1"/>
  <c r="AV101" i="3"/>
  <c r="AU101" i="3"/>
  <c r="AT101" i="3"/>
  <c r="AS101" i="3"/>
  <c r="AR101" i="3"/>
  <c r="AQ101" i="3"/>
  <c r="AP101" i="3"/>
  <c r="AO101" i="3"/>
  <c r="AN101" i="3"/>
  <c r="AM101" i="3"/>
  <c r="AB101" i="3"/>
  <c r="R101" i="3"/>
  <c r="P101" i="3"/>
  <c r="O101" i="3"/>
  <c r="N101" i="3"/>
  <c r="M101" i="3"/>
  <c r="BO100" i="3"/>
  <c r="BN100" i="3"/>
  <c r="BJ100" i="3"/>
  <c r="BK100" i="3" s="1"/>
  <c r="BE100" i="3"/>
  <c r="BF100" i="3" s="1"/>
  <c r="BG100" i="3" s="1"/>
  <c r="BH100" i="3" s="1"/>
  <c r="BI100" i="3" s="1"/>
  <c r="BD100" i="3"/>
  <c r="BB100" i="3"/>
  <c r="BA100" i="3"/>
  <c r="AZ100" i="3"/>
  <c r="AY100" i="3"/>
  <c r="AX100" i="3"/>
  <c r="AW100" i="3"/>
  <c r="AV100" i="3"/>
  <c r="AU100" i="3"/>
  <c r="AT100" i="3"/>
  <c r="AS100" i="3"/>
  <c r="AR100" i="3"/>
  <c r="AQ100" i="3"/>
  <c r="AP100" i="3"/>
  <c r="AO100" i="3"/>
  <c r="AN100" i="3"/>
  <c r="AM100" i="3"/>
  <c r="AB100" i="3"/>
  <c r="R100" i="3"/>
  <c r="P100" i="3"/>
  <c r="O100" i="3"/>
  <c r="N100" i="3"/>
  <c r="M100" i="3"/>
  <c r="BE99" i="3"/>
  <c r="BF99" i="3" s="1"/>
  <c r="AV99" i="3"/>
  <c r="AU99" i="3"/>
  <c r="AT99" i="3"/>
  <c r="AS99" i="3"/>
  <c r="AR99" i="3"/>
  <c r="AQ99" i="3"/>
  <c r="AP99" i="3"/>
  <c r="AO99" i="3"/>
  <c r="AN99" i="3"/>
  <c r="AM99" i="3"/>
  <c r="AB99" i="3"/>
  <c r="R99" i="3"/>
  <c r="P99" i="3"/>
  <c r="O99" i="3"/>
  <c r="N99" i="3"/>
  <c r="M99" i="3"/>
  <c r="BG98" i="3"/>
  <c r="BD98" i="3" s="1"/>
  <c r="BF98" i="3"/>
  <c r="AX98" i="3" s="1"/>
  <c r="BE98" i="3"/>
  <c r="AW98" i="3" s="1"/>
  <c r="AV98" i="3"/>
  <c r="AU98" i="3"/>
  <c r="AT98" i="3"/>
  <c r="AS98" i="3"/>
  <c r="AR98" i="3"/>
  <c r="AQ98" i="3"/>
  <c r="AP98" i="3"/>
  <c r="AO98" i="3"/>
  <c r="AN98" i="3"/>
  <c r="AM98" i="3"/>
  <c r="AB98" i="3"/>
  <c r="R98" i="3"/>
  <c r="P98" i="3"/>
  <c r="O98" i="3"/>
  <c r="N98" i="3"/>
  <c r="M98" i="3"/>
  <c r="BG97" i="3"/>
  <c r="BE97" i="3"/>
  <c r="BF97" i="3" s="1"/>
  <c r="AX97" i="3" s="1"/>
  <c r="AW97" i="3"/>
  <c r="AV97" i="3"/>
  <c r="AU97" i="3"/>
  <c r="AT97" i="3"/>
  <c r="AS97" i="3"/>
  <c r="AR97" i="3"/>
  <c r="AQ97" i="3"/>
  <c r="AP97" i="3"/>
  <c r="AO97" i="3"/>
  <c r="AN97" i="3"/>
  <c r="AM97" i="3"/>
  <c r="AB97" i="3"/>
  <c r="R97" i="3"/>
  <c r="P97" i="3"/>
  <c r="O97" i="3"/>
  <c r="N97" i="3"/>
  <c r="M97" i="3"/>
  <c r="BE96" i="3"/>
  <c r="AV96" i="3"/>
  <c r="AU96" i="3"/>
  <c r="AT96" i="3"/>
  <c r="AS96" i="3"/>
  <c r="AR96" i="3"/>
  <c r="AQ96" i="3"/>
  <c r="AP96" i="3"/>
  <c r="AO96" i="3"/>
  <c r="AN96" i="3"/>
  <c r="AM96" i="3"/>
  <c r="AB96" i="3"/>
  <c r="R96" i="3"/>
  <c r="P96" i="3"/>
  <c r="O96" i="3"/>
  <c r="N96" i="3"/>
  <c r="M96" i="3"/>
  <c r="BE95" i="3"/>
  <c r="BF95" i="3" s="1"/>
  <c r="AW95" i="3"/>
  <c r="AV95" i="3"/>
  <c r="AU95" i="3"/>
  <c r="AT95" i="3"/>
  <c r="AS95" i="3"/>
  <c r="AR95" i="3"/>
  <c r="AQ95" i="3"/>
  <c r="AP95" i="3"/>
  <c r="AO95" i="3"/>
  <c r="AN95" i="3"/>
  <c r="AM95" i="3"/>
  <c r="AB95" i="3"/>
  <c r="R95" i="3"/>
  <c r="P95" i="3"/>
  <c r="O95" i="3"/>
  <c r="N95" i="3"/>
  <c r="M95" i="3"/>
  <c r="BF94" i="3"/>
  <c r="BE94" i="3"/>
  <c r="AW94" i="3" s="1"/>
  <c r="AV94" i="3"/>
  <c r="AU94" i="3"/>
  <c r="AT94" i="3"/>
  <c r="AS94" i="3"/>
  <c r="AR94" i="3"/>
  <c r="AQ94" i="3"/>
  <c r="AP94" i="3"/>
  <c r="AO94" i="3"/>
  <c r="AN94" i="3"/>
  <c r="AM94" i="3"/>
  <c r="AB94" i="3"/>
  <c r="R94" i="3"/>
  <c r="P94" i="3"/>
  <c r="O94" i="3"/>
  <c r="N94" i="3"/>
  <c r="M94" i="3"/>
  <c r="BE93" i="3"/>
  <c r="BF93" i="3" s="1"/>
  <c r="BG93" i="3" s="1"/>
  <c r="AW93" i="3"/>
  <c r="AV93" i="3"/>
  <c r="AU93" i="3"/>
  <c r="AT93" i="3"/>
  <c r="AS93" i="3"/>
  <c r="AR93" i="3"/>
  <c r="AQ93" i="3"/>
  <c r="AP93" i="3"/>
  <c r="AO93" i="3"/>
  <c r="AN93" i="3"/>
  <c r="AM93" i="3"/>
  <c r="AB93" i="3"/>
  <c r="R93" i="3"/>
  <c r="P93" i="3"/>
  <c r="O93" i="3"/>
  <c r="N93" i="3"/>
  <c r="M93" i="3"/>
  <c r="BE92" i="3"/>
  <c r="AV92" i="3"/>
  <c r="AU92" i="3"/>
  <c r="AT92" i="3"/>
  <c r="AS92" i="3"/>
  <c r="AR92" i="3"/>
  <c r="AQ92" i="3"/>
  <c r="AP92" i="3"/>
  <c r="AO92" i="3"/>
  <c r="AN92" i="3"/>
  <c r="AM92" i="3"/>
  <c r="AB92" i="3"/>
  <c r="R92" i="3"/>
  <c r="P92" i="3"/>
  <c r="O92" i="3"/>
  <c r="N92" i="3"/>
  <c r="M92" i="3"/>
  <c r="BE91" i="3"/>
  <c r="AV91" i="3"/>
  <c r="AU91" i="3"/>
  <c r="AT91" i="3"/>
  <c r="AS91" i="3"/>
  <c r="AR91" i="3"/>
  <c r="AQ91" i="3"/>
  <c r="AP91" i="3"/>
  <c r="AO91" i="3"/>
  <c r="AN91" i="3"/>
  <c r="AM91" i="3"/>
  <c r="AB91" i="3"/>
  <c r="R91" i="3"/>
  <c r="P91" i="3"/>
  <c r="O91" i="3"/>
  <c r="N91" i="3"/>
  <c r="M91" i="3"/>
  <c r="BE90" i="3"/>
  <c r="AW90" i="3" s="1"/>
  <c r="AV90" i="3"/>
  <c r="AU90" i="3"/>
  <c r="AT90" i="3"/>
  <c r="AS90" i="3"/>
  <c r="AR90" i="3"/>
  <c r="AQ90" i="3"/>
  <c r="AP90" i="3"/>
  <c r="AO90" i="3"/>
  <c r="AN90" i="3"/>
  <c r="AM90" i="3"/>
  <c r="AB90" i="3"/>
  <c r="R90" i="3"/>
  <c r="P90" i="3"/>
  <c r="O90" i="3"/>
  <c r="N90" i="3"/>
  <c r="M90" i="3"/>
  <c r="BE89" i="3"/>
  <c r="AV89" i="3"/>
  <c r="AU89" i="3"/>
  <c r="AT89" i="3"/>
  <c r="AS89" i="3"/>
  <c r="AR89" i="3"/>
  <c r="AQ89" i="3"/>
  <c r="AP89" i="3"/>
  <c r="AO89" i="3"/>
  <c r="AN89" i="3"/>
  <c r="AM89" i="3"/>
  <c r="AB89" i="3"/>
  <c r="R89" i="3"/>
  <c r="P89" i="3"/>
  <c r="O89" i="3"/>
  <c r="N89" i="3"/>
  <c r="M89" i="3"/>
  <c r="BE88" i="3"/>
  <c r="BF88" i="3" s="1"/>
  <c r="BG88" i="3" s="1"/>
  <c r="BD88" i="3"/>
  <c r="AX88" i="3"/>
  <c r="AW88" i="3"/>
  <c r="AV88" i="3"/>
  <c r="AU88" i="3"/>
  <c r="AT88" i="3"/>
  <c r="AS88" i="3"/>
  <c r="AR88" i="3"/>
  <c r="AQ88" i="3"/>
  <c r="AP88" i="3"/>
  <c r="AO88" i="3"/>
  <c r="AN88" i="3"/>
  <c r="AM88" i="3"/>
  <c r="AB88" i="3"/>
  <c r="R88" i="3"/>
  <c r="P88" i="3"/>
  <c r="O88" i="3"/>
  <c r="N88" i="3"/>
  <c r="M88" i="3"/>
  <c r="BF87" i="3"/>
  <c r="BE87" i="3"/>
  <c r="AW87" i="3"/>
  <c r="AV87" i="3"/>
  <c r="AU87" i="3"/>
  <c r="AT87" i="3"/>
  <c r="AS87" i="3"/>
  <c r="AR87" i="3"/>
  <c r="AQ87" i="3"/>
  <c r="AP87" i="3"/>
  <c r="AO87" i="3"/>
  <c r="AN87" i="3"/>
  <c r="AM87" i="3"/>
  <c r="AB87" i="3"/>
  <c r="R87" i="3"/>
  <c r="P87" i="3"/>
  <c r="O87" i="3"/>
  <c r="N87" i="3"/>
  <c r="M87" i="3"/>
  <c r="BF86" i="3"/>
  <c r="BE86" i="3"/>
  <c r="AW86" i="3" s="1"/>
  <c r="AV86" i="3"/>
  <c r="AU86" i="3"/>
  <c r="AT86" i="3"/>
  <c r="AS86" i="3"/>
  <c r="AR86" i="3"/>
  <c r="AQ86" i="3"/>
  <c r="AP86" i="3"/>
  <c r="AO86" i="3"/>
  <c r="AN86" i="3"/>
  <c r="AM86" i="3"/>
  <c r="AB86" i="3"/>
  <c r="R86" i="3"/>
  <c r="P86" i="3"/>
  <c r="O86" i="3"/>
  <c r="N86" i="3"/>
  <c r="M86" i="3"/>
  <c r="BE85" i="3"/>
  <c r="BF85" i="3" s="1"/>
  <c r="BG85" i="3" s="1"/>
  <c r="BD85" i="3"/>
  <c r="AX85" i="3"/>
  <c r="AW85" i="3"/>
  <c r="AV85" i="3"/>
  <c r="AU85" i="3"/>
  <c r="AT85" i="3"/>
  <c r="AS85" i="3"/>
  <c r="AR85" i="3"/>
  <c r="AQ85" i="3"/>
  <c r="AP85" i="3"/>
  <c r="AO85" i="3"/>
  <c r="AN85" i="3"/>
  <c r="AM85" i="3"/>
  <c r="AB85" i="3"/>
  <c r="R85" i="3"/>
  <c r="P85" i="3"/>
  <c r="O85" i="3"/>
  <c r="N85" i="3"/>
  <c r="M85" i="3"/>
  <c r="BE84" i="3"/>
  <c r="AV84" i="3"/>
  <c r="AU84" i="3"/>
  <c r="AT84" i="3"/>
  <c r="AS84" i="3"/>
  <c r="AR84" i="3"/>
  <c r="AQ84" i="3"/>
  <c r="AP84" i="3"/>
  <c r="AO84" i="3"/>
  <c r="AN84" i="3"/>
  <c r="AM84" i="3"/>
  <c r="AB84" i="3"/>
  <c r="R84" i="3"/>
  <c r="P84" i="3"/>
  <c r="O84" i="3"/>
  <c r="N84" i="3"/>
  <c r="M84" i="3"/>
  <c r="BF83" i="3"/>
  <c r="AX83" i="3" s="1"/>
  <c r="BE83" i="3"/>
  <c r="AW83" i="3" s="1"/>
  <c r="AV83" i="3"/>
  <c r="AU83" i="3"/>
  <c r="AT83" i="3"/>
  <c r="AS83" i="3"/>
  <c r="AR83" i="3"/>
  <c r="AQ83" i="3"/>
  <c r="AP83" i="3"/>
  <c r="AO83" i="3"/>
  <c r="AN83" i="3"/>
  <c r="AM83" i="3"/>
  <c r="AB83" i="3"/>
  <c r="R83" i="3"/>
  <c r="P83" i="3"/>
  <c r="O83" i="3"/>
  <c r="N83" i="3"/>
  <c r="M83" i="3"/>
  <c r="BE82" i="3"/>
  <c r="AW82" i="3" s="1"/>
  <c r="AV82" i="3"/>
  <c r="AU82" i="3"/>
  <c r="AT82" i="3"/>
  <c r="AS82" i="3"/>
  <c r="AR82" i="3"/>
  <c r="AQ82" i="3"/>
  <c r="AP82" i="3"/>
  <c r="AO82" i="3"/>
  <c r="AN82" i="3"/>
  <c r="AM82" i="3"/>
  <c r="AB82" i="3"/>
  <c r="R82" i="3"/>
  <c r="P82" i="3"/>
  <c r="O82" i="3"/>
  <c r="N82" i="3"/>
  <c r="M82" i="3"/>
  <c r="BE81" i="3"/>
  <c r="BF81" i="3" s="1"/>
  <c r="BG81" i="3" s="1"/>
  <c r="AX81" i="3"/>
  <c r="AW81" i="3"/>
  <c r="AV81" i="3"/>
  <c r="AU81" i="3"/>
  <c r="AT81" i="3"/>
  <c r="AS81" i="3"/>
  <c r="AR81" i="3"/>
  <c r="AQ81" i="3"/>
  <c r="AP81" i="3"/>
  <c r="AO81" i="3"/>
  <c r="AN81" i="3"/>
  <c r="AM81" i="3"/>
  <c r="AB81" i="3"/>
  <c r="R81" i="3"/>
  <c r="P81" i="3"/>
  <c r="O81" i="3"/>
  <c r="N81" i="3"/>
  <c r="M81" i="3"/>
  <c r="BG80" i="3"/>
  <c r="BF80" i="3"/>
  <c r="AX80" i="3" s="1"/>
  <c r="BE80" i="3"/>
  <c r="AW80" i="3"/>
  <c r="AV80" i="3"/>
  <c r="AU80" i="3"/>
  <c r="AT80" i="3"/>
  <c r="AS80" i="3"/>
  <c r="AR80" i="3"/>
  <c r="AQ80" i="3"/>
  <c r="AP80" i="3"/>
  <c r="AO80" i="3"/>
  <c r="AN80" i="3"/>
  <c r="AM80" i="3"/>
  <c r="AB80" i="3"/>
  <c r="R80" i="3"/>
  <c r="P80" i="3"/>
  <c r="O80" i="3"/>
  <c r="N80" i="3"/>
  <c r="M80" i="3"/>
  <c r="BE79" i="3"/>
  <c r="AW79" i="3" s="1"/>
  <c r="AV79" i="3"/>
  <c r="AU79" i="3"/>
  <c r="AT79" i="3"/>
  <c r="AS79" i="3"/>
  <c r="AR79" i="3"/>
  <c r="AQ79" i="3"/>
  <c r="AP79" i="3"/>
  <c r="AO79" i="3"/>
  <c r="AN79" i="3"/>
  <c r="AM79" i="3"/>
  <c r="AB79" i="3"/>
  <c r="R79" i="3"/>
  <c r="P79" i="3"/>
  <c r="O79" i="3"/>
  <c r="N79" i="3"/>
  <c r="M79" i="3"/>
  <c r="BF78" i="3"/>
  <c r="BE78" i="3"/>
  <c r="AW78" i="3"/>
  <c r="AV78" i="3"/>
  <c r="AU78" i="3"/>
  <c r="AT78" i="3"/>
  <c r="AS78" i="3"/>
  <c r="AR78" i="3"/>
  <c r="AQ78" i="3"/>
  <c r="AP78" i="3"/>
  <c r="AO78" i="3"/>
  <c r="AN78" i="3"/>
  <c r="AM78" i="3"/>
  <c r="AB78" i="3"/>
  <c r="R78" i="3"/>
  <c r="P78" i="3"/>
  <c r="O78" i="3"/>
  <c r="N78" i="3"/>
  <c r="M78" i="3"/>
  <c r="BE77" i="3"/>
  <c r="BF77" i="3" s="1"/>
  <c r="AW77" i="3"/>
  <c r="AV77" i="3"/>
  <c r="AU77" i="3"/>
  <c r="AT77" i="3"/>
  <c r="AS77" i="3"/>
  <c r="AR77" i="3"/>
  <c r="AQ77" i="3"/>
  <c r="AP77" i="3"/>
  <c r="AO77" i="3"/>
  <c r="AN77" i="3"/>
  <c r="AM77" i="3"/>
  <c r="AB77" i="3"/>
  <c r="R77" i="3"/>
  <c r="P77" i="3"/>
  <c r="O77" i="3"/>
  <c r="N77" i="3"/>
  <c r="M77" i="3"/>
  <c r="BE76" i="3"/>
  <c r="BF76" i="3" s="1"/>
  <c r="AW76" i="3"/>
  <c r="AV76" i="3"/>
  <c r="AU76" i="3"/>
  <c r="AT76" i="3"/>
  <c r="AS76" i="3"/>
  <c r="AR76" i="3"/>
  <c r="AQ76" i="3"/>
  <c r="AP76" i="3"/>
  <c r="AO76" i="3"/>
  <c r="AN76" i="3"/>
  <c r="AM76" i="3"/>
  <c r="AB76" i="3"/>
  <c r="R76" i="3"/>
  <c r="P76" i="3"/>
  <c r="O76" i="3"/>
  <c r="N76" i="3"/>
  <c r="M76" i="3"/>
  <c r="BH75" i="3"/>
  <c r="BE75" i="3"/>
  <c r="BF75" i="3" s="1"/>
  <c r="BG75" i="3" s="1"/>
  <c r="AY75" i="3" s="1"/>
  <c r="BD75" i="3"/>
  <c r="AX75" i="3"/>
  <c r="AW75" i="3"/>
  <c r="AV75" i="3"/>
  <c r="AU75" i="3"/>
  <c r="AT75" i="3"/>
  <c r="AS75" i="3"/>
  <c r="AR75" i="3"/>
  <c r="AQ75" i="3"/>
  <c r="AP75" i="3"/>
  <c r="AO75" i="3"/>
  <c r="AN75" i="3"/>
  <c r="AM75" i="3"/>
  <c r="AB75" i="3"/>
  <c r="R75" i="3"/>
  <c r="P75" i="3"/>
  <c r="O75" i="3"/>
  <c r="N75" i="3"/>
  <c r="M75" i="3"/>
  <c r="BF74" i="3"/>
  <c r="AX74" i="3" s="1"/>
  <c r="BE74" i="3"/>
  <c r="AW74" i="3"/>
  <c r="AV74" i="3"/>
  <c r="AU74" i="3"/>
  <c r="AT74" i="3"/>
  <c r="AS74" i="3"/>
  <c r="AR74" i="3"/>
  <c r="AQ74" i="3"/>
  <c r="AP74" i="3"/>
  <c r="AO74" i="3"/>
  <c r="AN74" i="3"/>
  <c r="AM74" i="3"/>
  <c r="AB74" i="3"/>
  <c r="R74" i="3"/>
  <c r="P74" i="3"/>
  <c r="O74" i="3"/>
  <c r="N74" i="3"/>
  <c r="M74" i="3"/>
  <c r="BE73" i="3"/>
  <c r="AW73" i="3" s="1"/>
  <c r="AV73" i="3"/>
  <c r="AU73" i="3"/>
  <c r="AT73" i="3"/>
  <c r="AS73" i="3"/>
  <c r="AR73" i="3"/>
  <c r="AQ73" i="3"/>
  <c r="AP73" i="3"/>
  <c r="AO73" i="3"/>
  <c r="AN73" i="3"/>
  <c r="AM73" i="3"/>
  <c r="AB73" i="3"/>
  <c r="R73" i="3"/>
  <c r="P73" i="3"/>
  <c r="O73" i="3"/>
  <c r="N73" i="3"/>
  <c r="M73" i="3"/>
  <c r="BE72" i="3"/>
  <c r="AV72" i="3"/>
  <c r="AU72" i="3"/>
  <c r="AT72" i="3"/>
  <c r="AS72" i="3"/>
  <c r="AR72" i="3"/>
  <c r="AQ72" i="3"/>
  <c r="AP72" i="3"/>
  <c r="AO72" i="3"/>
  <c r="AN72" i="3"/>
  <c r="AM72" i="3"/>
  <c r="AB72" i="3"/>
  <c r="R72" i="3"/>
  <c r="P72" i="3"/>
  <c r="O72" i="3"/>
  <c r="N72" i="3"/>
  <c r="M72" i="3"/>
  <c r="BE71" i="3"/>
  <c r="BF71" i="3" s="1"/>
  <c r="BG71" i="3" s="1"/>
  <c r="BH71" i="3" s="1"/>
  <c r="AW71" i="3"/>
  <c r="AV71" i="3"/>
  <c r="AU71" i="3"/>
  <c r="AT71" i="3"/>
  <c r="AS71" i="3"/>
  <c r="AR71" i="3"/>
  <c r="AQ71" i="3"/>
  <c r="AP71" i="3"/>
  <c r="AO71" i="3"/>
  <c r="AN71" i="3"/>
  <c r="AM71" i="3"/>
  <c r="AB71" i="3"/>
  <c r="R71" i="3"/>
  <c r="P71" i="3"/>
  <c r="O71" i="3"/>
  <c r="N71" i="3"/>
  <c r="M71" i="3"/>
  <c r="BE70" i="3"/>
  <c r="BF70" i="3" s="1"/>
  <c r="AW70" i="3"/>
  <c r="AV70" i="3"/>
  <c r="AU70" i="3"/>
  <c r="AT70" i="3"/>
  <c r="AS70" i="3"/>
  <c r="AR70" i="3"/>
  <c r="AQ70" i="3"/>
  <c r="AP70" i="3"/>
  <c r="AO70" i="3"/>
  <c r="AN70" i="3"/>
  <c r="AM70" i="3"/>
  <c r="AB70" i="3"/>
  <c r="R70" i="3"/>
  <c r="P70" i="3"/>
  <c r="O70" i="3"/>
  <c r="N70" i="3"/>
  <c r="M70" i="3"/>
  <c r="BF69" i="3"/>
  <c r="BG69" i="3" s="1"/>
  <c r="BE69" i="3"/>
  <c r="AW69" i="3"/>
  <c r="AV69" i="3"/>
  <c r="AU69" i="3"/>
  <c r="AT69" i="3"/>
  <c r="AS69" i="3"/>
  <c r="AR69" i="3"/>
  <c r="AQ69" i="3"/>
  <c r="AP69" i="3"/>
  <c r="AO69" i="3"/>
  <c r="AN69" i="3"/>
  <c r="AM69" i="3"/>
  <c r="AB69" i="3"/>
  <c r="R69" i="3"/>
  <c r="P69" i="3"/>
  <c r="O69" i="3"/>
  <c r="N69" i="3"/>
  <c r="M69" i="3"/>
  <c r="BH68" i="3"/>
  <c r="BE68" i="3"/>
  <c r="BF68" i="3" s="1"/>
  <c r="BG68" i="3" s="1"/>
  <c r="BD68" i="3" s="1"/>
  <c r="AZ68" i="3"/>
  <c r="AY68" i="3"/>
  <c r="AX68" i="3"/>
  <c r="AW68" i="3"/>
  <c r="AV68" i="3"/>
  <c r="AU68" i="3"/>
  <c r="AT68" i="3"/>
  <c r="AS68" i="3"/>
  <c r="AR68" i="3"/>
  <c r="AQ68" i="3"/>
  <c r="AP68" i="3"/>
  <c r="AO68" i="3"/>
  <c r="AN68" i="3"/>
  <c r="AM68" i="3"/>
  <c r="AB68" i="3"/>
  <c r="R68" i="3"/>
  <c r="P68" i="3"/>
  <c r="O68" i="3"/>
  <c r="N68" i="3"/>
  <c r="M68" i="3"/>
  <c r="BH67" i="3"/>
  <c r="BI67" i="3" s="1"/>
  <c r="BG67" i="3"/>
  <c r="BD67" i="3" s="1"/>
  <c r="BE67" i="3"/>
  <c r="BF67" i="3" s="1"/>
  <c r="AY67" i="3"/>
  <c r="AX67" i="3"/>
  <c r="AW67" i="3"/>
  <c r="AV67" i="3"/>
  <c r="AU67" i="3"/>
  <c r="AT67" i="3"/>
  <c r="AS67" i="3"/>
  <c r="AR67" i="3"/>
  <c r="AQ67" i="3"/>
  <c r="AP67" i="3"/>
  <c r="AO67" i="3"/>
  <c r="AN67" i="3"/>
  <c r="AM67" i="3"/>
  <c r="AB67" i="3"/>
  <c r="R67" i="3"/>
  <c r="P67" i="3"/>
  <c r="O67" i="3"/>
  <c r="N67" i="3"/>
  <c r="M67" i="3"/>
  <c r="BE66" i="3"/>
  <c r="BF66" i="3" s="1"/>
  <c r="BG66" i="3" s="1"/>
  <c r="AW66" i="3"/>
  <c r="AV66" i="3"/>
  <c r="AU66" i="3"/>
  <c r="AT66" i="3"/>
  <c r="AS66" i="3"/>
  <c r="AR66" i="3"/>
  <c r="AQ66" i="3"/>
  <c r="AP66" i="3"/>
  <c r="AO66" i="3"/>
  <c r="AN66" i="3"/>
  <c r="AM66" i="3"/>
  <c r="AB66" i="3"/>
  <c r="R66" i="3"/>
  <c r="P66" i="3"/>
  <c r="O66" i="3"/>
  <c r="N66" i="3"/>
  <c r="M66" i="3"/>
  <c r="BF65" i="3"/>
  <c r="BE65" i="3"/>
  <c r="AW65" i="3" s="1"/>
  <c r="AV65" i="3"/>
  <c r="AU65" i="3"/>
  <c r="AT65" i="3"/>
  <c r="AS65" i="3"/>
  <c r="AR65" i="3"/>
  <c r="AQ65" i="3"/>
  <c r="AP65" i="3"/>
  <c r="AO65" i="3"/>
  <c r="AN65" i="3"/>
  <c r="AM65" i="3"/>
  <c r="AB65" i="3"/>
  <c r="R65" i="3"/>
  <c r="P65" i="3"/>
  <c r="O65" i="3"/>
  <c r="N65" i="3"/>
  <c r="M65" i="3"/>
  <c r="BE64" i="3"/>
  <c r="BF64" i="3" s="1"/>
  <c r="BG64" i="3" s="1"/>
  <c r="BH64" i="3" s="1"/>
  <c r="AW64" i="3"/>
  <c r="AV64" i="3"/>
  <c r="AU64" i="3"/>
  <c r="AT64" i="3"/>
  <c r="AS64" i="3"/>
  <c r="AR64" i="3"/>
  <c r="AQ64" i="3"/>
  <c r="AP64" i="3"/>
  <c r="AO64" i="3"/>
  <c r="AN64" i="3"/>
  <c r="AM64" i="3"/>
  <c r="AB64" i="3"/>
  <c r="R64" i="3"/>
  <c r="P64" i="3"/>
  <c r="O64" i="3"/>
  <c r="N64" i="3"/>
  <c r="M64" i="3"/>
  <c r="BE63" i="3"/>
  <c r="BF63" i="3" s="1"/>
  <c r="BG63" i="3" s="1"/>
  <c r="AY63" i="3" s="1"/>
  <c r="AX63" i="3"/>
  <c r="AW63" i="3"/>
  <c r="AV63" i="3"/>
  <c r="AU63" i="3"/>
  <c r="AT63" i="3"/>
  <c r="AS63" i="3"/>
  <c r="AR63" i="3"/>
  <c r="AQ63" i="3"/>
  <c r="AP63" i="3"/>
  <c r="AO63" i="3"/>
  <c r="AN63" i="3"/>
  <c r="AM63" i="3"/>
  <c r="AB63" i="3"/>
  <c r="R63" i="3"/>
  <c r="P63" i="3"/>
  <c r="O63" i="3"/>
  <c r="N63" i="3"/>
  <c r="M63" i="3"/>
  <c r="BE62" i="3"/>
  <c r="BF62" i="3" s="1"/>
  <c r="BG62" i="3" s="1"/>
  <c r="AW62" i="3"/>
  <c r="AV62" i="3"/>
  <c r="AU62" i="3"/>
  <c r="AT62" i="3"/>
  <c r="AS62" i="3"/>
  <c r="AR62" i="3"/>
  <c r="AQ62" i="3"/>
  <c r="AP62" i="3"/>
  <c r="AO62" i="3"/>
  <c r="AN62" i="3"/>
  <c r="AM62" i="3"/>
  <c r="AB62" i="3"/>
  <c r="R62" i="3"/>
  <c r="P62" i="3"/>
  <c r="O62" i="3"/>
  <c r="N62" i="3"/>
  <c r="M62" i="3"/>
  <c r="BF61" i="3"/>
  <c r="BG61" i="3" s="1"/>
  <c r="BE61" i="3"/>
  <c r="AW61" i="3"/>
  <c r="AV61" i="3"/>
  <c r="AU61" i="3"/>
  <c r="AT61" i="3"/>
  <c r="AS61" i="3"/>
  <c r="AR61" i="3"/>
  <c r="AQ61" i="3"/>
  <c r="AP61" i="3"/>
  <c r="AO61" i="3"/>
  <c r="AN61" i="3"/>
  <c r="AM61" i="3"/>
  <c r="AB61" i="3"/>
  <c r="R61" i="3"/>
  <c r="P61" i="3"/>
  <c r="O61" i="3"/>
  <c r="N61" i="3"/>
  <c r="M61" i="3"/>
  <c r="BE60" i="3"/>
  <c r="AV60" i="3"/>
  <c r="AU60" i="3"/>
  <c r="AT60" i="3"/>
  <c r="AS60" i="3"/>
  <c r="AR60" i="3"/>
  <c r="AQ60" i="3"/>
  <c r="AP60" i="3"/>
  <c r="AO60" i="3"/>
  <c r="AN60" i="3"/>
  <c r="AM60" i="3"/>
  <c r="AB60" i="3"/>
  <c r="R60" i="3"/>
  <c r="P60" i="3"/>
  <c r="O60" i="3"/>
  <c r="N60" i="3"/>
  <c r="M60" i="3"/>
  <c r="BE59" i="3"/>
  <c r="BF59" i="3" s="1"/>
  <c r="BG59" i="3" s="1"/>
  <c r="AY59" i="3" s="1"/>
  <c r="AX59" i="3"/>
  <c r="AW59" i="3"/>
  <c r="AV59" i="3"/>
  <c r="AU59" i="3"/>
  <c r="AT59" i="3"/>
  <c r="AS59" i="3"/>
  <c r="AR59" i="3"/>
  <c r="AQ59" i="3"/>
  <c r="AP59" i="3"/>
  <c r="AO59" i="3"/>
  <c r="AN59" i="3"/>
  <c r="AM59" i="3"/>
  <c r="AB59" i="3"/>
  <c r="R59" i="3"/>
  <c r="P59" i="3"/>
  <c r="O59" i="3"/>
  <c r="N59" i="3"/>
  <c r="M59" i="3"/>
  <c r="BG58" i="3"/>
  <c r="BE58" i="3"/>
  <c r="BF58" i="3" s="1"/>
  <c r="AX58" i="3"/>
  <c r="AW58" i="3"/>
  <c r="AV58" i="3"/>
  <c r="AU58" i="3"/>
  <c r="AT58" i="3"/>
  <c r="AS58" i="3"/>
  <c r="AR58" i="3"/>
  <c r="AQ58" i="3"/>
  <c r="AP58" i="3"/>
  <c r="AO58" i="3"/>
  <c r="AN58" i="3"/>
  <c r="AM58" i="3"/>
  <c r="AB58" i="3"/>
  <c r="R58" i="3"/>
  <c r="P58" i="3"/>
  <c r="O58" i="3"/>
  <c r="N58" i="3"/>
  <c r="M58" i="3"/>
  <c r="BF57" i="3"/>
  <c r="BG57" i="3" s="1"/>
  <c r="BE57" i="3"/>
  <c r="AW57" i="3"/>
  <c r="AV57" i="3"/>
  <c r="AU57" i="3"/>
  <c r="AT57" i="3"/>
  <c r="AS57" i="3"/>
  <c r="AR57" i="3"/>
  <c r="AQ57" i="3"/>
  <c r="AP57" i="3"/>
  <c r="AO57" i="3"/>
  <c r="AN57" i="3"/>
  <c r="AM57" i="3"/>
  <c r="AB57" i="3"/>
  <c r="R57" i="3"/>
  <c r="P57" i="3"/>
  <c r="O57" i="3"/>
  <c r="N57" i="3"/>
  <c r="M57" i="3"/>
  <c r="BE56" i="3"/>
  <c r="AV56" i="3"/>
  <c r="AU56" i="3"/>
  <c r="AT56" i="3"/>
  <c r="AS56" i="3"/>
  <c r="AR56" i="3"/>
  <c r="AQ56" i="3"/>
  <c r="AP56" i="3"/>
  <c r="AO56" i="3"/>
  <c r="AN56" i="3"/>
  <c r="AM56" i="3"/>
  <c r="AB56" i="3"/>
  <c r="R56" i="3"/>
  <c r="P56" i="3"/>
  <c r="O56" i="3"/>
  <c r="N56" i="3"/>
  <c r="M56" i="3"/>
  <c r="BG55" i="3"/>
  <c r="BD55" i="3" s="1"/>
  <c r="BE55" i="3"/>
  <c r="BF55" i="3" s="1"/>
  <c r="AX55" i="3" s="1"/>
  <c r="AW55" i="3"/>
  <c r="AV55" i="3"/>
  <c r="AU55" i="3"/>
  <c r="AT55" i="3"/>
  <c r="AS55" i="3"/>
  <c r="AR55" i="3"/>
  <c r="AQ55" i="3"/>
  <c r="AP55" i="3"/>
  <c r="AO55" i="3"/>
  <c r="AN55" i="3"/>
  <c r="AM55" i="3"/>
  <c r="AB55" i="3"/>
  <c r="R55" i="3"/>
  <c r="P55" i="3"/>
  <c r="O55" i="3"/>
  <c r="N55" i="3"/>
  <c r="M55" i="3"/>
  <c r="BE54" i="3"/>
  <c r="BF54" i="3" s="1"/>
  <c r="BG54" i="3" s="1"/>
  <c r="AX54" i="3"/>
  <c r="AW54" i="3"/>
  <c r="AV54" i="3"/>
  <c r="AU54" i="3"/>
  <c r="AT54" i="3"/>
  <c r="AS54" i="3"/>
  <c r="AR54" i="3"/>
  <c r="AQ54" i="3"/>
  <c r="AP54" i="3"/>
  <c r="AO54" i="3"/>
  <c r="AN54" i="3"/>
  <c r="AM54" i="3"/>
  <c r="AB54" i="3"/>
  <c r="R54" i="3"/>
  <c r="P54" i="3"/>
  <c r="O54" i="3"/>
  <c r="N54" i="3"/>
  <c r="M54" i="3"/>
  <c r="BF53" i="3"/>
  <c r="BE53" i="3"/>
  <c r="AW53" i="3" s="1"/>
  <c r="AV53" i="3"/>
  <c r="AU53" i="3"/>
  <c r="AT53" i="3"/>
  <c r="AS53" i="3"/>
  <c r="AR53" i="3"/>
  <c r="AQ53" i="3"/>
  <c r="AP53" i="3"/>
  <c r="AO53" i="3"/>
  <c r="AN53" i="3"/>
  <c r="AM53" i="3"/>
  <c r="AB53" i="3"/>
  <c r="R53" i="3"/>
  <c r="P53" i="3"/>
  <c r="O53" i="3"/>
  <c r="N53" i="3"/>
  <c r="M53" i="3"/>
  <c r="BE52" i="3"/>
  <c r="BF52" i="3" s="1"/>
  <c r="BG52" i="3" s="1"/>
  <c r="BH52" i="3" s="1"/>
  <c r="AY52" i="3"/>
  <c r="AX52" i="3"/>
  <c r="AW52" i="3"/>
  <c r="AV52" i="3"/>
  <c r="AU52" i="3"/>
  <c r="AT52" i="3"/>
  <c r="AS52" i="3"/>
  <c r="AR52" i="3"/>
  <c r="AQ52" i="3"/>
  <c r="AP52" i="3"/>
  <c r="AO52" i="3"/>
  <c r="AN52" i="3"/>
  <c r="AM52" i="3"/>
  <c r="AB52" i="3"/>
  <c r="R52" i="3"/>
  <c r="P52" i="3"/>
  <c r="O52" i="3"/>
  <c r="N52" i="3"/>
  <c r="M52" i="3"/>
  <c r="BG51" i="3"/>
  <c r="BE51" i="3"/>
  <c r="BF51" i="3" s="1"/>
  <c r="AX51" i="3"/>
  <c r="AW51" i="3"/>
  <c r="AV51" i="3"/>
  <c r="AU51" i="3"/>
  <c r="AT51" i="3"/>
  <c r="AS51" i="3"/>
  <c r="AR51" i="3"/>
  <c r="AQ51" i="3"/>
  <c r="AP51" i="3"/>
  <c r="AO51" i="3"/>
  <c r="AN51" i="3"/>
  <c r="AM51" i="3"/>
  <c r="AB51" i="3"/>
  <c r="R51" i="3"/>
  <c r="P51" i="3"/>
  <c r="O51" i="3"/>
  <c r="N51" i="3"/>
  <c r="M51" i="3"/>
  <c r="BE50" i="3"/>
  <c r="BF50" i="3" s="1"/>
  <c r="AW50" i="3"/>
  <c r="AV50" i="3"/>
  <c r="AU50" i="3"/>
  <c r="AT50" i="3"/>
  <c r="AS50" i="3"/>
  <c r="AR50" i="3"/>
  <c r="AQ50" i="3"/>
  <c r="AP50" i="3"/>
  <c r="AO50" i="3"/>
  <c r="AN50" i="3"/>
  <c r="AM50" i="3"/>
  <c r="AB50" i="3"/>
  <c r="R50" i="3"/>
  <c r="P50" i="3"/>
  <c r="O50" i="3"/>
  <c r="N50" i="3"/>
  <c r="M50" i="3"/>
  <c r="BE49" i="3"/>
  <c r="AV49" i="3"/>
  <c r="AU49" i="3"/>
  <c r="AT49" i="3"/>
  <c r="AS49" i="3"/>
  <c r="AR49" i="3"/>
  <c r="AQ49" i="3"/>
  <c r="AP49" i="3"/>
  <c r="AO49" i="3"/>
  <c r="AN49" i="3"/>
  <c r="AM49" i="3"/>
  <c r="AB49" i="3"/>
  <c r="R49" i="3"/>
  <c r="P49" i="3"/>
  <c r="O49" i="3"/>
  <c r="N49" i="3"/>
  <c r="M49" i="3"/>
  <c r="BE48" i="3"/>
  <c r="BF48" i="3" s="1"/>
  <c r="AW48" i="3"/>
  <c r="AV48" i="3"/>
  <c r="AU48" i="3"/>
  <c r="AT48" i="3"/>
  <c r="AS48" i="3"/>
  <c r="AR48" i="3"/>
  <c r="AQ48" i="3"/>
  <c r="AP48" i="3"/>
  <c r="AO48" i="3"/>
  <c r="AN48" i="3"/>
  <c r="AM48" i="3"/>
  <c r="AB48" i="3"/>
  <c r="R48" i="3"/>
  <c r="P48" i="3"/>
  <c r="O48" i="3"/>
  <c r="N48" i="3"/>
  <c r="M48" i="3"/>
  <c r="BG47" i="3"/>
  <c r="BE47" i="3"/>
  <c r="BF47" i="3" s="1"/>
  <c r="AX47" i="3"/>
  <c r="AW47" i="3"/>
  <c r="AV47" i="3"/>
  <c r="AU47" i="3"/>
  <c r="AT47" i="3"/>
  <c r="AS47" i="3"/>
  <c r="AR47" i="3"/>
  <c r="AQ47" i="3"/>
  <c r="AP47" i="3"/>
  <c r="AO47" i="3"/>
  <c r="AN47" i="3"/>
  <c r="AM47" i="3"/>
  <c r="AB47" i="3"/>
  <c r="R47" i="3"/>
  <c r="P47" i="3"/>
  <c r="O47" i="3"/>
  <c r="N47" i="3"/>
  <c r="M47" i="3"/>
  <c r="BG46" i="3"/>
  <c r="BE46" i="3"/>
  <c r="BF46" i="3" s="1"/>
  <c r="AX46" i="3"/>
  <c r="AW46" i="3"/>
  <c r="AV46" i="3"/>
  <c r="AU46" i="3"/>
  <c r="AT46" i="3"/>
  <c r="AS46" i="3"/>
  <c r="AR46" i="3"/>
  <c r="AQ46" i="3"/>
  <c r="AP46" i="3"/>
  <c r="AO46" i="3"/>
  <c r="AN46" i="3"/>
  <c r="AM46" i="3"/>
  <c r="AB46" i="3"/>
  <c r="R46" i="3"/>
  <c r="P46" i="3"/>
  <c r="O46" i="3"/>
  <c r="N46" i="3"/>
  <c r="M46" i="3"/>
  <c r="BG45" i="3"/>
  <c r="BF45" i="3"/>
  <c r="AX45" i="3" s="1"/>
  <c r="BE45" i="3"/>
  <c r="AW45" i="3"/>
  <c r="AV45" i="3"/>
  <c r="AU45" i="3"/>
  <c r="AT45" i="3"/>
  <c r="AS45" i="3"/>
  <c r="AR45" i="3"/>
  <c r="AQ45" i="3"/>
  <c r="AP45" i="3"/>
  <c r="AO45" i="3"/>
  <c r="AN45" i="3"/>
  <c r="AM45" i="3"/>
  <c r="AB45" i="3"/>
  <c r="R45" i="3"/>
  <c r="P45" i="3"/>
  <c r="O45" i="3"/>
  <c r="N45" i="3"/>
  <c r="M45" i="3"/>
  <c r="BE44" i="3"/>
  <c r="BF44" i="3" s="1"/>
  <c r="AX44" i="3" s="1"/>
  <c r="AW44" i="3"/>
  <c r="AV44" i="3"/>
  <c r="AU44" i="3"/>
  <c r="AT44" i="3"/>
  <c r="AS44" i="3"/>
  <c r="AR44" i="3"/>
  <c r="AQ44" i="3"/>
  <c r="AP44" i="3"/>
  <c r="AO44" i="3"/>
  <c r="AN44" i="3"/>
  <c r="AM44" i="3"/>
  <c r="AB44" i="3"/>
  <c r="R44" i="3"/>
  <c r="P44" i="3"/>
  <c r="O44" i="3"/>
  <c r="N44" i="3"/>
  <c r="M44" i="3"/>
  <c r="BG43" i="3"/>
  <c r="AY43" i="3" s="1"/>
  <c r="BE43" i="3"/>
  <c r="BF43" i="3" s="1"/>
  <c r="AX43" i="3"/>
  <c r="AW43" i="3"/>
  <c r="AV43" i="3"/>
  <c r="AU43" i="3"/>
  <c r="AT43" i="3"/>
  <c r="AS43" i="3"/>
  <c r="AR43" i="3"/>
  <c r="AQ43" i="3"/>
  <c r="AP43" i="3"/>
  <c r="AO43" i="3"/>
  <c r="AN43" i="3"/>
  <c r="AM43" i="3"/>
  <c r="AB43" i="3"/>
  <c r="R43" i="3"/>
  <c r="P43" i="3"/>
  <c r="O43" i="3"/>
  <c r="N43" i="3"/>
  <c r="M43" i="3"/>
  <c r="BG42" i="3"/>
  <c r="BD42" i="3" s="1"/>
  <c r="BE42" i="3"/>
  <c r="BF42" i="3" s="1"/>
  <c r="AX42" i="3" s="1"/>
  <c r="AY42" i="3"/>
  <c r="AW42" i="3"/>
  <c r="AV42" i="3"/>
  <c r="AU42" i="3"/>
  <c r="AT42" i="3"/>
  <c r="AS42" i="3"/>
  <c r="AR42" i="3"/>
  <c r="AQ42" i="3"/>
  <c r="AP42" i="3"/>
  <c r="AO42" i="3"/>
  <c r="AN42" i="3"/>
  <c r="AM42" i="3"/>
  <c r="AB42" i="3"/>
  <c r="R42" i="3"/>
  <c r="P42" i="3"/>
  <c r="O42" i="3"/>
  <c r="N42" i="3"/>
  <c r="M42" i="3"/>
  <c r="BE41" i="3"/>
  <c r="BF41" i="3" s="1"/>
  <c r="AW41" i="3"/>
  <c r="AV41" i="3"/>
  <c r="AU41" i="3"/>
  <c r="AT41" i="3"/>
  <c r="AS41" i="3"/>
  <c r="AR41" i="3"/>
  <c r="AQ41" i="3"/>
  <c r="AP41" i="3"/>
  <c r="AO41" i="3"/>
  <c r="AN41" i="3"/>
  <c r="AM41" i="3"/>
  <c r="AB41" i="3"/>
  <c r="R41" i="3"/>
  <c r="P41" i="3"/>
  <c r="O41" i="3"/>
  <c r="N41" i="3"/>
  <c r="M41" i="3"/>
  <c r="BH40" i="3"/>
  <c r="BN40" i="3" s="1"/>
  <c r="BG40" i="3"/>
  <c r="AY40" i="3" s="1"/>
  <c r="BF40" i="3"/>
  <c r="BE40" i="3"/>
  <c r="BD40" i="3"/>
  <c r="AX40" i="3"/>
  <c r="AW40" i="3"/>
  <c r="AV40" i="3"/>
  <c r="AU40" i="3"/>
  <c r="AT40" i="3"/>
  <c r="AS40" i="3"/>
  <c r="AR40" i="3"/>
  <c r="AQ40" i="3"/>
  <c r="AP40" i="3"/>
  <c r="AO40" i="3"/>
  <c r="AN40" i="3"/>
  <c r="AM40" i="3"/>
  <c r="AB40" i="3"/>
  <c r="R40" i="3"/>
  <c r="P40" i="3"/>
  <c r="O40" i="3"/>
  <c r="N40" i="3"/>
  <c r="M40" i="3"/>
  <c r="BE39" i="3"/>
  <c r="AV39" i="3"/>
  <c r="AU39" i="3"/>
  <c r="AT39" i="3"/>
  <c r="AS39" i="3"/>
  <c r="AR39" i="3"/>
  <c r="AQ39" i="3"/>
  <c r="AP39" i="3"/>
  <c r="AO39" i="3"/>
  <c r="AN39" i="3"/>
  <c r="AM39" i="3"/>
  <c r="AB39" i="3"/>
  <c r="R39" i="3"/>
  <c r="P39" i="3"/>
  <c r="O39" i="3"/>
  <c r="N39" i="3"/>
  <c r="M39" i="3"/>
  <c r="BE38" i="3"/>
  <c r="BF38" i="3" s="1"/>
  <c r="AW38" i="3"/>
  <c r="AV38" i="3"/>
  <c r="AU38" i="3"/>
  <c r="AT38" i="3"/>
  <c r="AS38" i="3"/>
  <c r="AR38" i="3"/>
  <c r="AQ38" i="3"/>
  <c r="AP38" i="3"/>
  <c r="AO38" i="3"/>
  <c r="AN38" i="3"/>
  <c r="AM38" i="3"/>
  <c r="AB38" i="3"/>
  <c r="R38" i="3"/>
  <c r="P38" i="3"/>
  <c r="O38" i="3"/>
  <c r="N38" i="3"/>
  <c r="M38" i="3"/>
  <c r="BE37" i="3"/>
  <c r="BF37" i="3" s="1"/>
  <c r="AV37" i="3"/>
  <c r="AU37" i="3"/>
  <c r="AT37" i="3"/>
  <c r="AS37" i="3"/>
  <c r="AR37" i="3"/>
  <c r="AQ37" i="3"/>
  <c r="AP37" i="3"/>
  <c r="AO37" i="3"/>
  <c r="AN37" i="3"/>
  <c r="AM37" i="3"/>
  <c r="AB37" i="3"/>
  <c r="R37" i="3"/>
  <c r="P37" i="3"/>
  <c r="O37" i="3"/>
  <c r="N37" i="3"/>
  <c r="M37" i="3"/>
  <c r="BG36" i="3"/>
  <c r="BF36" i="3"/>
  <c r="AX36" i="3" s="1"/>
  <c r="BE36" i="3"/>
  <c r="AW36" i="3"/>
  <c r="AV36" i="3"/>
  <c r="AU36" i="3"/>
  <c r="AT36" i="3"/>
  <c r="AS36" i="3"/>
  <c r="AR36" i="3"/>
  <c r="AQ36" i="3"/>
  <c r="AP36" i="3"/>
  <c r="AO36" i="3"/>
  <c r="AN36" i="3"/>
  <c r="AM36" i="3"/>
  <c r="AB36" i="3"/>
  <c r="R36" i="3"/>
  <c r="P36" i="3"/>
  <c r="O36" i="3"/>
  <c r="N36" i="3"/>
  <c r="M36" i="3"/>
  <c r="BE35" i="3"/>
  <c r="AV35" i="3"/>
  <c r="AU35" i="3"/>
  <c r="AT35" i="3"/>
  <c r="AS35" i="3"/>
  <c r="AR35" i="3"/>
  <c r="AQ35" i="3"/>
  <c r="AP35" i="3"/>
  <c r="AO35" i="3"/>
  <c r="AN35" i="3"/>
  <c r="AM35" i="3"/>
  <c r="AB35" i="3"/>
  <c r="R35" i="3"/>
  <c r="P35" i="3"/>
  <c r="O35" i="3"/>
  <c r="N35" i="3"/>
  <c r="M35" i="3"/>
  <c r="BG34" i="3"/>
  <c r="BE34" i="3"/>
  <c r="BF34" i="3" s="1"/>
  <c r="AY34" i="3"/>
  <c r="AX34" i="3"/>
  <c r="AW34" i="3"/>
  <c r="AV34" i="3"/>
  <c r="AU34" i="3"/>
  <c r="AT34" i="3"/>
  <c r="AS34" i="3"/>
  <c r="AR34" i="3"/>
  <c r="AQ34" i="3"/>
  <c r="AP34" i="3"/>
  <c r="AO34" i="3"/>
  <c r="AN34" i="3"/>
  <c r="AM34" i="3"/>
  <c r="AB34" i="3"/>
  <c r="R34" i="3"/>
  <c r="P34" i="3"/>
  <c r="O34" i="3"/>
  <c r="N34" i="3"/>
  <c r="M34" i="3"/>
  <c r="BE33" i="3"/>
  <c r="AV33" i="3"/>
  <c r="AU33" i="3"/>
  <c r="AT33" i="3"/>
  <c r="AS33" i="3"/>
  <c r="AR33" i="3"/>
  <c r="AQ33" i="3"/>
  <c r="AP33" i="3"/>
  <c r="AO33" i="3"/>
  <c r="AN33" i="3"/>
  <c r="AM33" i="3"/>
  <c r="AB33" i="3"/>
  <c r="R33" i="3"/>
  <c r="P33" i="3"/>
  <c r="O33" i="3"/>
  <c r="N33" i="3"/>
  <c r="M33" i="3"/>
  <c r="BF32" i="3"/>
  <c r="BG32" i="3" s="1"/>
  <c r="BH32" i="3" s="1"/>
  <c r="BE32" i="3"/>
  <c r="AX32" i="3"/>
  <c r="AW32" i="3"/>
  <c r="AV32" i="3"/>
  <c r="AU32" i="3"/>
  <c r="AT32" i="3"/>
  <c r="AS32" i="3"/>
  <c r="AR32" i="3"/>
  <c r="AQ32" i="3"/>
  <c r="AP32" i="3"/>
  <c r="AO32" i="3"/>
  <c r="AN32" i="3"/>
  <c r="AM32" i="3"/>
  <c r="AB32" i="3"/>
  <c r="R32" i="3"/>
  <c r="P32" i="3"/>
  <c r="O32" i="3"/>
  <c r="N32" i="3"/>
  <c r="M32" i="3"/>
  <c r="BF31" i="3"/>
  <c r="AX31" i="3" s="1"/>
  <c r="BE31" i="3"/>
  <c r="AW31" i="3"/>
  <c r="AV31" i="3"/>
  <c r="AU31" i="3"/>
  <c r="AT31" i="3"/>
  <c r="AS31" i="3"/>
  <c r="AR31" i="3"/>
  <c r="AQ31" i="3"/>
  <c r="AP31" i="3"/>
  <c r="AO31" i="3"/>
  <c r="AN31" i="3"/>
  <c r="AM31" i="3"/>
  <c r="AB31" i="3"/>
  <c r="R31" i="3"/>
  <c r="P31" i="3"/>
  <c r="O31" i="3"/>
  <c r="N31" i="3"/>
  <c r="M31" i="3"/>
  <c r="BE30" i="3"/>
  <c r="BF30" i="3" s="1"/>
  <c r="AW30" i="3"/>
  <c r="AV30" i="3"/>
  <c r="AU30" i="3"/>
  <c r="AT30" i="3"/>
  <c r="AS30" i="3"/>
  <c r="AR30" i="3"/>
  <c r="AQ30" i="3"/>
  <c r="AP30" i="3"/>
  <c r="AO30" i="3"/>
  <c r="AN30" i="3"/>
  <c r="AM30" i="3"/>
  <c r="AB30" i="3"/>
  <c r="R30" i="3"/>
  <c r="P30" i="3"/>
  <c r="O30" i="3"/>
  <c r="N30" i="3"/>
  <c r="M30" i="3"/>
  <c r="BF29" i="3"/>
  <c r="AX29" i="3" s="1"/>
  <c r="BE29" i="3"/>
  <c r="AW29" i="3" s="1"/>
  <c r="AV29" i="3"/>
  <c r="AU29" i="3"/>
  <c r="AT29" i="3"/>
  <c r="AS29" i="3"/>
  <c r="AR29" i="3"/>
  <c r="AQ29" i="3"/>
  <c r="AP29" i="3"/>
  <c r="AO29" i="3"/>
  <c r="AN29" i="3"/>
  <c r="AM29" i="3"/>
  <c r="AB29" i="3"/>
  <c r="R29" i="3"/>
  <c r="P29" i="3"/>
  <c r="O29" i="3"/>
  <c r="N29" i="3"/>
  <c r="M29" i="3"/>
  <c r="BE28" i="3"/>
  <c r="AV28" i="3"/>
  <c r="AU28" i="3"/>
  <c r="AT28" i="3"/>
  <c r="AS28" i="3"/>
  <c r="AR28" i="3"/>
  <c r="AQ28" i="3"/>
  <c r="AP28" i="3"/>
  <c r="AO28" i="3"/>
  <c r="AN28" i="3"/>
  <c r="AM28" i="3"/>
  <c r="AB28" i="3"/>
  <c r="R28" i="3"/>
  <c r="P28" i="3"/>
  <c r="O28" i="3"/>
  <c r="N28" i="3"/>
  <c r="M28" i="3"/>
  <c r="BF27" i="3"/>
  <c r="BE27" i="3"/>
  <c r="AW27" i="3"/>
  <c r="AV27" i="3"/>
  <c r="AU27" i="3"/>
  <c r="AT27" i="3"/>
  <c r="AS27" i="3"/>
  <c r="AR27" i="3"/>
  <c r="AQ27" i="3"/>
  <c r="AP27" i="3"/>
  <c r="AO27" i="3"/>
  <c r="AN27" i="3"/>
  <c r="AM27" i="3"/>
  <c r="AB27" i="3"/>
  <c r="R27" i="3"/>
  <c r="P27" i="3"/>
  <c r="O27" i="3"/>
  <c r="N27" i="3"/>
  <c r="M27" i="3"/>
  <c r="BE26" i="3"/>
  <c r="BF26" i="3" s="1"/>
  <c r="BG26" i="3" s="1"/>
  <c r="AW26" i="3"/>
  <c r="AV26" i="3"/>
  <c r="AU26" i="3"/>
  <c r="AT26" i="3"/>
  <c r="AS26" i="3"/>
  <c r="AR26" i="3"/>
  <c r="AQ26" i="3"/>
  <c r="AP26" i="3"/>
  <c r="AO26" i="3"/>
  <c r="AN26" i="3"/>
  <c r="AM26" i="3"/>
  <c r="AB26" i="3"/>
  <c r="R26" i="3"/>
  <c r="P26" i="3"/>
  <c r="O26" i="3"/>
  <c r="N26" i="3"/>
  <c r="M26" i="3"/>
  <c r="BE25" i="3"/>
  <c r="AV25" i="3"/>
  <c r="AU25" i="3"/>
  <c r="AT25" i="3"/>
  <c r="AS25" i="3"/>
  <c r="AR25" i="3"/>
  <c r="AQ25" i="3"/>
  <c r="AP25" i="3"/>
  <c r="AO25" i="3"/>
  <c r="AN25" i="3"/>
  <c r="AM25" i="3"/>
  <c r="AB25" i="3"/>
  <c r="R25" i="3"/>
  <c r="P25" i="3"/>
  <c r="O25" i="3"/>
  <c r="N25" i="3"/>
  <c r="M25" i="3"/>
  <c r="BF24" i="3"/>
  <c r="BG24" i="3" s="1"/>
  <c r="BH24" i="3" s="1"/>
  <c r="BE24" i="3"/>
  <c r="AW24" i="3"/>
  <c r="AV24" i="3"/>
  <c r="AU24" i="3"/>
  <c r="AT24" i="3"/>
  <c r="AS24" i="3"/>
  <c r="AR24" i="3"/>
  <c r="AQ24" i="3"/>
  <c r="AP24" i="3"/>
  <c r="AO24" i="3"/>
  <c r="AN24" i="3"/>
  <c r="AM24" i="3"/>
  <c r="AB24" i="3"/>
  <c r="R24" i="3"/>
  <c r="P24" i="3"/>
  <c r="O24" i="3"/>
  <c r="N24" i="3"/>
  <c r="M24" i="3"/>
  <c r="BG23" i="3"/>
  <c r="BF23" i="3"/>
  <c r="BE23" i="3"/>
  <c r="AX23" i="3"/>
  <c r="AW23" i="3"/>
  <c r="AV23" i="3"/>
  <c r="AU23" i="3"/>
  <c r="AT23" i="3"/>
  <c r="AS23" i="3"/>
  <c r="AR23" i="3"/>
  <c r="AQ23" i="3"/>
  <c r="AP23" i="3"/>
  <c r="AO23" i="3"/>
  <c r="AN23" i="3"/>
  <c r="AM23" i="3"/>
  <c r="AB23" i="3"/>
  <c r="R23" i="3"/>
  <c r="P23" i="3"/>
  <c r="O23" i="3"/>
  <c r="N23" i="3"/>
  <c r="M23" i="3"/>
  <c r="BE22" i="3"/>
  <c r="BF22" i="3" s="1"/>
  <c r="AW22" i="3"/>
  <c r="AV22" i="3"/>
  <c r="AU22" i="3"/>
  <c r="AT22" i="3"/>
  <c r="AS22" i="3"/>
  <c r="AR22" i="3"/>
  <c r="AQ22" i="3"/>
  <c r="AP22" i="3"/>
  <c r="AO22" i="3"/>
  <c r="AN22" i="3"/>
  <c r="AM22" i="3"/>
  <c r="AB22" i="3"/>
  <c r="R22" i="3"/>
  <c r="P22" i="3"/>
  <c r="O22" i="3"/>
  <c r="N22" i="3"/>
  <c r="M22" i="3"/>
  <c r="BF21" i="3"/>
  <c r="BE21" i="3"/>
  <c r="AW21" i="3" s="1"/>
  <c r="AV21" i="3"/>
  <c r="AU21" i="3"/>
  <c r="AT21" i="3"/>
  <c r="AS21" i="3"/>
  <c r="AR21" i="3"/>
  <c r="AQ21" i="3"/>
  <c r="AP21" i="3"/>
  <c r="AO21" i="3"/>
  <c r="AN21" i="3"/>
  <c r="AM21" i="3"/>
  <c r="AB21" i="3"/>
  <c r="R21" i="3"/>
  <c r="P21" i="3"/>
  <c r="O21" i="3"/>
  <c r="N21" i="3"/>
  <c r="M21" i="3"/>
  <c r="BE20" i="3"/>
  <c r="AV20" i="3"/>
  <c r="AU20" i="3"/>
  <c r="AT20" i="3"/>
  <c r="AS20" i="3"/>
  <c r="AR20" i="3"/>
  <c r="AQ20" i="3"/>
  <c r="AP20" i="3"/>
  <c r="AO20" i="3"/>
  <c r="AN20" i="3"/>
  <c r="AM20" i="3"/>
  <c r="AB20" i="3"/>
  <c r="R20" i="3"/>
  <c r="P20" i="3"/>
  <c r="O20" i="3"/>
  <c r="N20" i="3"/>
  <c r="M20" i="3"/>
  <c r="BE19" i="3"/>
  <c r="BF19" i="3" s="1"/>
  <c r="AV19" i="3"/>
  <c r="AU19" i="3"/>
  <c r="AT19" i="3"/>
  <c r="AS19" i="3"/>
  <c r="AR19" i="3"/>
  <c r="AQ19" i="3"/>
  <c r="AP19" i="3"/>
  <c r="AO19" i="3"/>
  <c r="AN19" i="3"/>
  <c r="AM19" i="3"/>
  <c r="AB19" i="3"/>
  <c r="R19" i="3"/>
  <c r="P19" i="3"/>
  <c r="O19" i="3"/>
  <c r="N19" i="3"/>
  <c r="M19" i="3"/>
  <c r="BE18" i="3"/>
  <c r="BF18" i="3" s="1"/>
  <c r="AW18" i="3"/>
  <c r="AV18" i="3"/>
  <c r="AU18" i="3"/>
  <c r="AT18" i="3"/>
  <c r="AS18" i="3"/>
  <c r="AR18" i="3"/>
  <c r="AQ18" i="3"/>
  <c r="AP18" i="3"/>
  <c r="AO18" i="3"/>
  <c r="AN18" i="3"/>
  <c r="AM18" i="3"/>
  <c r="AB18" i="3"/>
  <c r="R18" i="3"/>
  <c r="P18" i="3"/>
  <c r="O18" i="3"/>
  <c r="N18" i="3"/>
  <c r="M18" i="3"/>
  <c r="BE17" i="3"/>
  <c r="AV17" i="3"/>
  <c r="AU17" i="3"/>
  <c r="AT17" i="3"/>
  <c r="AS17" i="3"/>
  <c r="AR17" i="3"/>
  <c r="AQ17" i="3"/>
  <c r="AP17" i="3"/>
  <c r="AO17" i="3"/>
  <c r="AN17" i="3"/>
  <c r="AM17" i="3"/>
  <c r="AB17" i="3"/>
  <c r="R17" i="3"/>
  <c r="P17" i="3"/>
  <c r="O17" i="3"/>
  <c r="N17" i="3"/>
  <c r="M17" i="3"/>
  <c r="BF16" i="3"/>
  <c r="BG16" i="3" s="1"/>
  <c r="BH16" i="3" s="1"/>
  <c r="BE16" i="3"/>
  <c r="AX16" i="3"/>
  <c r="AW16" i="3"/>
  <c r="AV16" i="3"/>
  <c r="AU16" i="3"/>
  <c r="AT16" i="3"/>
  <c r="AS16" i="3"/>
  <c r="AR16" i="3"/>
  <c r="AQ16" i="3"/>
  <c r="AP16" i="3"/>
  <c r="AO16" i="3"/>
  <c r="AN16" i="3"/>
  <c r="AM16" i="3"/>
  <c r="AB16" i="3"/>
  <c r="R16" i="3"/>
  <c r="P16" i="3"/>
  <c r="O16" i="3"/>
  <c r="N16" i="3"/>
  <c r="M16" i="3"/>
  <c r="BE15" i="3"/>
  <c r="BF15" i="3" s="1"/>
  <c r="BG15" i="3" s="1"/>
  <c r="AX15" i="3"/>
  <c r="AW15" i="3"/>
  <c r="AV15" i="3"/>
  <c r="AU15" i="3"/>
  <c r="AT15" i="3"/>
  <c r="AS15" i="3"/>
  <c r="AR15" i="3"/>
  <c r="AQ15" i="3"/>
  <c r="AP15" i="3"/>
  <c r="AO15" i="3"/>
  <c r="AN15" i="3"/>
  <c r="AM15" i="3"/>
  <c r="AB15" i="3"/>
  <c r="R15" i="3"/>
  <c r="P15" i="3"/>
  <c r="O15" i="3"/>
  <c r="N15" i="3"/>
  <c r="M15" i="3"/>
  <c r="BE14" i="3"/>
  <c r="AV14" i="3"/>
  <c r="AU14" i="3"/>
  <c r="AT14" i="3"/>
  <c r="AS14" i="3"/>
  <c r="AR14" i="3"/>
  <c r="AQ14" i="3"/>
  <c r="AP14" i="3"/>
  <c r="AO14" i="3"/>
  <c r="AN14" i="3"/>
  <c r="AM14" i="3"/>
  <c r="AB14" i="3"/>
  <c r="R14" i="3"/>
  <c r="P14" i="3"/>
  <c r="O14" i="3"/>
  <c r="N14" i="3"/>
  <c r="M14" i="3"/>
  <c r="BE13" i="3"/>
  <c r="BF13" i="3" s="1"/>
  <c r="AV13" i="3"/>
  <c r="AU13" i="3"/>
  <c r="AT13" i="3"/>
  <c r="AS13" i="3"/>
  <c r="AR13" i="3"/>
  <c r="AQ13" i="3"/>
  <c r="AP13" i="3"/>
  <c r="AO13" i="3"/>
  <c r="AN13" i="3"/>
  <c r="AM13" i="3"/>
  <c r="AB13" i="3"/>
  <c r="R13" i="3"/>
  <c r="P13" i="3"/>
  <c r="O13" i="3"/>
  <c r="N13" i="3"/>
  <c r="M13" i="3"/>
  <c r="BE12" i="3"/>
  <c r="BF12" i="3" s="1"/>
  <c r="BG12" i="3" s="1"/>
  <c r="AW12" i="3"/>
  <c r="AV12" i="3"/>
  <c r="AU12" i="3"/>
  <c r="AT12" i="3"/>
  <c r="AS12" i="3"/>
  <c r="AR12" i="3"/>
  <c r="AQ12" i="3"/>
  <c r="AP12" i="3"/>
  <c r="AO12" i="3"/>
  <c r="AN12" i="3"/>
  <c r="AM12" i="3"/>
  <c r="AB12" i="3"/>
  <c r="R12" i="3"/>
  <c r="P12" i="3"/>
  <c r="O12" i="3"/>
  <c r="N12" i="3"/>
  <c r="M12" i="3"/>
  <c r="BG11" i="3"/>
  <c r="BF11" i="3"/>
  <c r="AX11" i="3" s="1"/>
  <c r="BE11" i="3"/>
  <c r="AW11" i="3"/>
  <c r="AV11" i="3"/>
  <c r="AU11" i="3"/>
  <c r="AT11" i="3"/>
  <c r="AS11" i="3"/>
  <c r="AR11" i="3"/>
  <c r="AQ11" i="3"/>
  <c r="AP11" i="3"/>
  <c r="AO11" i="3"/>
  <c r="AN11" i="3"/>
  <c r="AM11" i="3"/>
  <c r="AB11" i="3"/>
  <c r="R11" i="3"/>
  <c r="P11" i="3"/>
  <c r="O11" i="3"/>
  <c r="N11" i="3"/>
  <c r="M11" i="3"/>
  <c r="BE10" i="3"/>
  <c r="BF10" i="3" s="1"/>
  <c r="AV10" i="3"/>
  <c r="AU10" i="3"/>
  <c r="AT10" i="3"/>
  <c r="AS10" i="3"/>
  <c r="AR10" i="3"/>
  <c r="AQ10" i="3"/>
  <c r="AP10" i="3"/>
  <c r="AO10" i="3"/>
  <c r="AN10" i="3"/>
  <c r="AM10" i="3"/>
  <c r="AB10" i="3"/>
  <c r="R10" i="3"/>
  <c r="P10" i="3"/>
  <c r="O10" i="3"/>
  <c r="N10" i="3"/>
  <c r="M10" i="3"/>
  <c r="BE9" i="3"/>
  <c r="BF9" i="3" s="1"/>
  <c r="AX9" i="3" s="1"/>
  <c r="AW9" i="3"/>
  <c r="AV9" i="3"/>
  <c r="AU9" i="3"/>
  <c r="AT9" i="3"/>
  <c r="AS9" i="3"/>
  <c r="AR9" i="3"/>
  <c r="AQ9" i="3"/>
  <c r="AP9" i="3"/>
  <c r="AO9" i="3"/>
  <c r="AN9" i="3"/>
  <c r="AM9" i="3"/>
  <c r="AB9" i="3"/>
  <c r="R9" i="3"/>
  <c r="P9" i="3"/>
  <c r="O9" i="3"/>
  <c r="N9" i="3"/>
  <c r="M9" i="3"/>
  <c r="BE8" i="3"/>
  <c r="BF8" i="3" s="1"/>
  <c r="BG8" i="3" s="1"/>
  <c r="AX8" i="3"/>
  <c r="AW8" i="3"/>
  <c r="AV8" i="3"/>
  <c r="AU8" i="3"/>
  <c r="AT8" i="3"/>
  <c r="AS8" i="3"/>
  <c r="AR8" i="3"/>
  <c r="AQ8" i="3"/>
  <c r="AP8" i="3"/>
  <c r="AO8" i="3"/>
  <c r="AN8" i="3"/>
  <c r="AM8" i="3"/>
  <c r="AB8" i="3"/>
  <c r="R8" i="3"/>
  <c r="P8" i="3"/>
  <c r="O8" i="3"/>
  <c r="N8" i="3"/>
  <c r="M8" i="3"/>
  <c r="BF7" i="3"/>
  <c r="AX7" i="3" s="1"/>
  <c r="BE7" i="3"/>
  <c r="AW7" i="3"/>
  <c r="AV7" i="3"/>
  <c r="AU7" i="3"/>
  <c r="AT7" i="3"/>
  <c r="AS7" i="3"/>
  <c r="AR7" i="3"/>
  <c r="AQ7" i="3"/>
  <c r="AP7" i="3"/>
  <c r="AO7" i="3"/>
  <c r="AN7" i="3"/>
  <c r="AM7" i="3"/>
  <c r="AB7" i="3"/>
  <c r="R7" i="3"/>
  <c r="P7" i="3"/>
  <c r="O7" i="3"/>
  <c r="N7" i="3"/>
  <c r="M7" i="3"/>
  <c r="BF6" i="3"/>
  <c r="BE6" i="3"/>
  <c r="AW6" i="3" s="1"/>
  <c r="AV6" i="3"/>
  <c r="AU6" i="3"/>
  <c r="AT6" i="3"/>
  <c r="AS6" i="3"/>
  <c r="AR6" i="3"/>
  <c r="AQ6" i="3"/>
  <c r="AP6" i="3"/>
  <c r="AO6" i="3"/>
  <c r="AN6" i="3"/>
  <c r="AM6" i="3"/>
  <c r="AB6" i="3"/>
  <c r="R6" i="3"/>
  <c r="P6" i="3"/>
  <c r="O6" i="3"/>
  <c r="N6" i="3"/>
  <c r="M6" i="3"/>
  <c r="BF5" i="3"/>
  <c r="AX5" i="3" s="1"/>
  <c r="BE5" i="3"/>
  <c r="AW5" i="3"/>
  <c r="AV5" i="3"/>
  <c r="AU5" i="3"/>
  <c r="AT5" i="3"/>
  <c r="AS5" i="3"/>
  <c r="AR5" i="3"/>
  <c r="AQ5" i="3"/>
  <c r="AP5" i="3"/>
  <c r="AO5" i="3"/>
  <c r="AN5" i="3"/>
  <c r="AM5" i="3"/>
  <c r="AB5" i="3"/>
  <c r="R5" i="3"/>
  <c r="P5" i="3"/>
  <c r="O5" i="3"/>
  <c r="N5" i="3"/>
  <c r="M5" i="3"/>
  <c r="BG4" i="3"/>
  <c r="BD4" i="3" s="1"/>
  <c r="BE4" i="3"/>
  <c r="BF4" i="3" s="1"/>
  <c r="AX4" i="3" s="1"/>
  <c r="AV4" i="3"/>
  <c r="AU4" i="3"/>
  <c r="AT4" i="3"/>
  <c r="AS4" i="3"/>
  <c r="AR4" i="3"/>
  <c r="AQ4" i="3"/>
  <c r="AP4" i="3"/>
  <c r="AO4" i="3"/>
  <c r="AN4" i="3"/>
  <c r="AM4" i="3"/>
  <c r="AB4" i="3"/>
  <c r="R4" i="3"/>
  <c r="P4" i="3"/>
  <c r="O4" i="3"/>
  <c r="N4" i="3"/>
  <c r="M4" i="3"/>
  <c r="BF3" i="3"/>
  <c r="AX3" i="3" s="1"/>
  <c r="BE3" i="3"/>
  <c r="AW3" i="3"/>
  <c r="AV3" i="3"/>
  <c r="AU3" i="3"/>
  <c r="AT3" i="3"/>
  <c r="AS3" i="3"/>
  <c r="AR3" i="3"/>
  <c r="AQ3" i="3"/>
  <c r="AP3" i="3"/>
  <c r="AO3" i="3"/>
  <c r="AN3" i="3"/>
  <c r="AM3" i="3"/>
  <c r="AB3" i="3"/>
  <c r="R3" i="3"/>
  <c r="P3" i="3"/>
  <c r="O3" i="3"/>
  <c r="N3" i="3"/>
  <c r="M3" i="3"/>
  <c r="BF2" i="3"/>
  <c r="AX2" i="3" s="1"/>
  <c r="BE2" i="3"/>
  <c r="AV2" i="3"/>
  <c r="AU2" i="3"/>
  <c r="AT2" i="3"/>
  <c r="AS2" i="3"/>
  <c r="AR2" i="3"/>
  <c r="AQ2" i="3"/>
  <c r="AP2" i="3"/>
  <c r="AO2" i="3"/>
  <c r="AN2" i="3"/>
  <c r="AM2" i="3"/>
  <c r="AB2" i="3"/>
  <c r="R2" i="3"/>
  <c r="P2" i="3"/>
  <c r="O2" i="3"/>
  <c r="N2" i="3"/>
  <c r="M2" i="3"/>
  <c r="AR645" i="1"/>
  <c r="AS645" i="1" s="1"/>
  <c r="AT645" i="1" s="1"/>
  <c r="AR644" i="1"/>
  <c r="AS644" i="1" s="1"/>
  <c r="AT644" i="1" s="1"/>
  <c r="AR643" i="1"/>
  <c r="AS643" i="1" s="1"/>
  <c r="AT643" i="1" s="1"/>
  <c r="AR642" i="1"/>
  <c r="AS642" i="1" s="1"/>
  <c r="AT642" i="1" s="1"/>
  <c r="AR641" i="1"/>
  <c r="AS641" i="1" s="1"/>
  <c r="AT641" i="1" s="1"/>
  <c r="AR640" i="1"/>
  <c r="AS640" i="1" s="1"/>
  <c r="AT640" i="1" s="1"/>
  <c r="AR639" i="1"/>
  <c r="AS639" i="1" s="1"/>
  <c r="AT639" i="1" s="1"/>
  <c r="AY45" i="3" l="1"/>
  <c r="BD45" i="3"/>
  <c r="BH45" i="3"/>
  <c r="BD15" i="3"/>
  <c r="BH15" i="3"/>
  <c r="AY15" i="3"/>
  <c r="BG13" i="3"/>
  <c r="AX13" i="3"/>
  <c r="BG22" i="3"/>
  <c r="AX22" i="3"/>
  <c r="BD12" i="3"/>
  <c r="BH12" i="3"/>
  <c r="AY12" i="3"/>
  <c r="BG37" i="3"/>
  <c r="AX37" i="3"/>
  <c r="BF84" i="3"/>
  <c r="AW84" i="3"/>
  <c r="BG10" i="3"/>
  <c r="AX10" i="3"/>
  <c r="BH11" i="3"/>
  <c r="BD11" i="3"/>
  <c r="AY11" i="3"/>
  <c r="BF35" i="3"/>
  <c r="AW35" i="3"/>
  <c r="BD8" i="3"/>
  <c r="AY8" i="3"/>
  <c r="BH8" i="3"/>
  <c r="AX19" i="3"/>
  <c r="BG19" i="3"/>
  <c r="AX70" i="3"/>
  <c r="BG70" i="3"/>
  <c r="AX65" i="3"/>
  <c r="BG65" i="3"/>
  <c r="AX6" i="3"/>
  <c r="BG6" i="3"/>
  <c r="BG18" i="3"/>
  <c r="AX18" i="3"/>
  <c r="BD26" i="3"/>
  <c r="BH26" i="3"/>
  <c r="M634" i="3"/>
  <c r="AW19" i="3"/>
  <c r="N634" i="3"/>
  <c r="BE634" i="3"/>
  <c r="BG31" i="3"/>
  <c r="BG41" i="3"/>
  <c r="AX41" i="3"/>
  <c r="BN64" i="3"/>
  <c r="BI64" i="3"/>
  <c r="AZ64" i="3"/>
  <c r="AY69" i="3"/>
  <c r="BH69" i="3"/>
  <c r="BD69" i="3"/>
  <c r="AX12" i="3"/>
  <c r="BH36" i="3"/>
  <c r="BD36" i="3"/>
  <c r="AY36" i="3"/>
  <c r="AW37" i="3"/>
  <c r="BD46" i="3"/>
  <c r="BH46" i="3"/>
  <c r="AY46" i="3"/>
  <c r="BD62" i="3"/>
  <c r="AY62" i="3"/>
  <c r="BH62" i="3"/>
  <c r="BG2" i="3"/>
  <c r="BH4" i="3"/>
  <c r="AY32" i="3"/>
  <c r="BI40" i="3"/>
  <c r="BD63" i="3"/>
  <c r="BH63" i="3"/>
  <c r="R634" i="3"/>
  <c r="BF49" i="3"/>
  <c r="AW49" i="3"/>
  <c r="BG50" i="3"/>
  <c r="AX50" i="3"/>
  <c r="AY61" i="3"/>
  <c r="BH61" i="3"/>
  <c r="BD61" i="3"/>
  <c r="BH23" i="3"/>
  <c r="BD23" i="3"/>
  <c r="AY23" i="3"/>
  <c r="AX27" i="3"/>
  <c r="BG27" i="3"/>
  <c r="BD51" i="3"/>
  <c r="AY51" i="3"/>
  <c r="BG53" i="3"/>
  <c r="AX53" i="3"/>
  <c r="BF60" i="3"/>
  <c r="AW60" i="3"/>
  <c r="BG9" i="3"/>
  <c r="AY16" i="3"/>
  <c r="AX24" i="3"/>
  <c r="BF28" i="3"/>
  <c r="AW28" i="3"/>
  <c r="BD32" i="3"/>
  <c r="BD47" i="3"/>
  <c r="AY47" i="3"/>
  <c r="BG48" i="3"/>
  <c r="AX48" i="3"/>
  <c r="BH51" i="3"/>
  <c r="BD54" i="3"/>
  <c r="AY54" i="3"/>
  <c r="AY57" i="3"/>
  <c r="BH57" i="3"/>
  <c r="BD57" i="3"/>
  <c r="BD58" i="3"/>
  <c r="AY58" i="3"/>
  <c r="BD81" i="3"/>
  <c r="BH81" i="3"/>
  <c r="AY81" i="3"/>
  <c r="AW10" i="3"/>
  <c r="AW13" i="3"/>
  <c r="AY24" i="3"/>
  <c r="BF33" i="3"/>
  <c r="AW33" i="3"/>
  <c r="BG38" i="3"/>
  <c r="AX38" i="3"/>
  <c r="BH47" i="3"/>
  <c r="BN52" i="3"/>
  <c r="BI52" i="3"/>
  <c r="AZ52" i="3"/>
  <c r="BH54" i="3"/>
  <c r="BF56" i="3"/>
  <c r="AW56" i="3"/>
  <c r="BH58" i="3"/>
  <c r="BG113" i="3"/>
  <c r="AX113" i="3"/>
  <c r="BF20" i="3"/>
  <c r="AW20" i="3"/>
  <c r="BN32" i="3"/>
  <c r="AZ32" i="3"/>
  <c r="BD59" i="3"/>
  <c r="BH59" i="3"/>
  <c r="BF91" i="3"/>
  <c r="AW91" i="3"/>
  <c r="BG7" i="3"/>
  <c r="BD16" i="3"/>
  <c r="BI32" i="3"/>
  <c r="BH42" i="3"/>
  <c r="BF17" i="3"/>
  <c r="AW17" i="3"/>
  <c r="BD24" i="3"/>
  <c r="BD43" i="3"/>
  <c r="BG76" i="3"/>
  <c r="AX76" i="3"/>
  <c r="BN16" i="3"/>
  <c r="AZ16" i="3"/>
  <c r="BF25" i="3"/>
  <c r="AW25" i="3"/>
  <c r="BG3" i="3"/>
  <c r="BG5" i="3"/>
  <c r="BI16" i="3"/>
  <c r="BN24" i="3"/>
  <c r="AZ24" i="3"/>
  <c r="BI24" i="3"/>
  <c r="BF39" i="3"/>
  <c r="AW39" i="3"/>
  <c r="BH43" i="3"/>
  <c r="AX21" i="3"/>
  <c r="BG21" i="3"/>
  <c r="BD34" i="3"/>
  <c r="BH34" i="3"/>
  <c r="AW72" i="3"/>
  <c r="BF72" i="3"/>
  <c r="AW4" i="3"/>
  <c r="BF14" i="3"/>
  <c r="AW14" i="3"/>
  <c r="AX26" i="3"/>
  <c r="AZ40" i="3"/>
  <c r="AW2" i="3"/>
  <c r="AY26" i="3"/>
  <c r="BG44" i="3"/>
  <c r="AY4" i="3"/>
  <c r="BG30" i="3"/>
  <c r="AX30" i="3"/>
  <c r="BD66" i="3"/>
  <c r="AY66" i="3"/>
  <c r="BH66" i="3"/>
  <c r="BN71" i="3"/>
  <c r="BI71" i="3"/>
  <c r="AZ71" i="3"/>
  <c r="BJ67" i="3"/>
  <c r="BA67" i="3"/>
  <c r="BB116" i="3"/>
  <c r="BK116" i="3"/>
  <c r="BH129" i="3"/>
  <c r="BD129" i="3"/>
  <c r="AY129" i="3"/>
  <c r="BD134" i="3"/>
  <c r="AY134" i="3"/>
  <c r="BH134" i="3"/>
  <c r="AX61" i="3"/>
  <c r="BF92" i="3"/>
  <c r="AW92" i="3"/>
  <c r="BN67" i="3"/>
  <c r="BC100" i="3"/>
  <c r="BL100" i="3"/>
  <c r="BM100" i="3" s="1"/>
  <c r="AX66" i="3"/>
  <c r="BO67" i="3"/>
  <c r="BN75" i="3"/>
  <c r="BI75" i="3"/>
  <c r="AX93" i="3"/>
  <c r="AX101" i="3"/>
  <c r="BG101" i="3"/>
  <c r="AW102" i="3"/>
  <c r="BF102" i="3"/>
  <c r="BG117" i="3"/>
  <c r="AX117" i="3"/>
  <c r="BG29" i="3"/>
  <c r="AX155" i="3"/>
  <c r="BG155" i="3"/>
  <c r="BF73" i="3"/>
  <c r="AX78" i="3"/>
  <c r="BG78" i="3"/>
  <c r="BH85" i="3"/>
  <c r="AY85" i="3"/>
  <c r="BD154" i="3"/>
  <c r="AY154" i="3"/>
  <c r="BH154" i="3"/>
  <c r="AX86" i="3"/>
  <c r="BG86" i="3"/>
  <c r="BD93" i="3"/>
  <c r="AY93" i="3"/>
  <c r="AX94" i="3"/>
  <c r="BG94" i="3"/>
  <c r="BG105" i="3"/>
  <c r="AX105" i="3"/>
  <c r="BG121" i="3"/>
  <c r="AX121" i="3"/>
  <c r="BG149" i="3"/>
  <c r="AX149" i="3"/>
  <c r="AX57" i="3"/>
  <c r="AX64" i="3"/>
  <c r="AX71" i="3"/>
  <c r="BH93" i="3"/>
  <c r="BG95" i="3"/>
  <c r="AX95" i="3"/>
  <c r="BB104" i="3"/>
  <c r="BK104" i="3"/>
  <c r="BB120" i="3"/>
  <c r="BK120" i="3"/>
  <c r="AW122" i="3"/>
  <c r="BF122" i="3"/>
  <c r="BA150" i="3"/>
  <c r="BO150" i="3"/>
  <c r="BJ150" i="3"/>
  <c r="BD52" i="3"/>
  <c r="AY64" i="3"/>
  <c r="AY71" i="3"/>
  <c r="BG87" i="3"/>
  <c r="AX87" i="3"/>
  <c r="AX248" i="3"/>
  <c r="BG248" i="3"/>
  <c r="AX62" i="3"/>
  <c r="BN68" i="3"/>
  <c r="BI68" i="3"/>
  <c r="AX69" i="3"/>
  <c r="AY106" i="3"/>
  <c r="BH106" i="3"/>
  <c r="AY246" i="3"/>
  <c r="BD246" i="3"/>
  <c r="BH246" i="3"/>
  <c r="BD71" i="3"/>
  <c r="BF79" i="3"/>
  <c r="BF193" i="3"/>
  <c r="AW193" i="3"/>
  <c r="AY55" i="3"/>
  <c r="BF82" i="3"/>
  <c r="BF96" i="3"/>
  <c r="AW96" i="3"/>
  <c r="BD97" i="3"/>
  <c r="AY97" i="3"/>
  <c r="BG126" i="3"/>
  <c r="AX127" i="3"/>
  <c r="BG127" i="3"/>
  <c r="BD64" i="3"/>
  <c r="BG74" i="3"/>
  <c r="BH88" i="3"/>
  <c r="AY88" i="3"/>
  <c r="BH97" i="3"/>
  <c r="AX99" i="3"/>
  <c r="BG99" i="3"/>
  <c r="BG109" i="3"/>
  <c r="AX109" i="3"/>
  <c r="AX144" i="3"/>
  <c r="BG144" i="3"/>
  <c r="BG77" i="3"/>
  <c r="AX77" i="3"/>
  <c r="AW89" i="3"/>
  <c r="BF89" i="3"/>
  <c r="BC108" i="3"/>
  <c r="BL108" i="3"/>
  <c r="BM108" i="3" s="1"/>
  <c r="AW141" i="3"/>
  <c r="BF141" i="3"/>
  <c r="BH179" i="3"/>
  <c r="BD179" i="3"/>
  <c r="AY179" i="3"/>
  <c r="AZ67" i="3"/>
  <c r="BB128" i="3"/>
  <c r="BK128" i="3"/>
  <c r="BH80" i="3"/>
  <c r="BD80" i="3"/>
  <c r="AY80" i="3"/>
  <c r="AY98" i="3"/>
  <c r="BH98" i="3"/>
  <c r="BG112" i="3"/>
  <c r="AX112" i="3"/>
  <c r="O634" i="3"/>
  <c r="BH55" i="3"/>
  <c r="BG83" i="3"/>
  <c r="AY110" i="3"/>
  <c r="BH110" i="3"/>
  <c r="AW111" i="3"/>
  <c r="BF111" i="3"/>
  <c r="AX129" i="3"/>
  <c r="BD131" i="3"/>
  <c r="AY131" i="3"/>
  <c r="BH131" i="3"/>
  <c r="P634" i="3"/>
  <c r="AZ75" i="3"/>
  <c r="AW115" i="3"/>
  <c r="BF115" i="3"/>
  <c r="AY133" i="3"/>
  <c r="BD133" i="3"/>
  <c r="BH133" i="3"/>
  <c r="AY137" i="3"/>
  <c r="BD137" i="3"/>
  <c r="BH137" i="3"/>
  <c r="BF180" i="3"/>
  <c r="AW180" i="3"/>
  <c r="BH250" i="3"/>
  <c r="BD250" i="3"/>
  <c r="AY250" i="3"/>
  <c r="BH252" i="3"/>
  <c r="BD252" i="3"/>
  <c r="AY252" i="3"/>
  <c r="BH148" i="3"/>
  <c r="BD148" i="3"/>
  <c r="BF168" i="3"/>
  <c r="AW168" i="3"/>
  <c r="AY173" i="3"/>
  <c r="BH173" i="3"/>
  <c r="BD173" i="3"/>
  <c r="BD174" i="3"/>
  <c r="AY174" i="3"/>
  <c r="AY194" i="3"/>
  <c r="BH194" i="3"/>
  <c r="BD194" i="3"/>
  <c r="BG195" i="3"/>
  <c r="AX195" i="3"/>
  <c r="BG145" i="3"/>
  <c r="AX145" i="3"/>
  <c r="BH167" i="3"/>
  <c r="BD167" i="3"/>
  <c r="BH174" i="3"/>
  <c r="BJ124" i="3"/>
  <c r="BD142" i="3"/>
  <c r="AY142" i="3"/>
  <c r="BH151" i="3"/>
  <c r="BD151" i="3"/>
  <c r="AW169" i="3"/>
  <c r="BG181" i="3"/>
  <c r="AX181" i="3"/>
  <c r="BD182" i="3"/>
  <c r="AY182" i="3"/>
  <c r="BI187" i="3"/>
  <c r="AZ187" i="3"/>
  <c r="BN187" i="3"/>
  <c r="BH188" i="3"/>
  <c r="BD188" i="3"/>
  <c r="AY188" i="3"/>
  <c r="BH292" i="3"/>
  <c r="BD292" i="3"/>
  <c r="AY292" i="3"/>
  <c r="BD197" i="3"/>
  <c r="AY197" i="3"/>
  <c r="AX291" i="3"/>
  <c r="BG291" i="3"/>
  <c r="BF136" i="3"/>
  <c r="BI142" i="3"/>
  <c r="BF159" i="3"/>
  <c r="BF164" i="3"/>
  <c r="BI182" i="3"/>
  <c r="BH196" i="3"/>
  <c r="AY196" i="3"/>
  <c r="BH197" i="3"/>
  <c r="AX290" i="3"/>
  <c r="BG290" i="3"/>
  <c r="BH234" i="3"/>
  <c r="BD234" i="3"/>
  <c r="AY234" i="3"/>
  <c r="BG139" i="3"/>
  <c r="BI163" i="3"/>
  <c r="BN163" i="3"/>
  <c r="AY169" i="3"/>
  <c r="BH169" i="3"/>
  <c r="BD169" i="3"/>
  <c r="BD170" i="3"/>
  <c r="AY170" i="3"/>
  <c r="BD233" i="3"/>
  <c r="AY233" i="3"/>
  <c r="AZ125" i="3"/>
  <c r="BG152" i="3"/>
  <c r="AX153" i="3"/>
  <c r="BH170" i="3"/>
  <c r="BF176" i="3"/>
  <c r="AW176" i="3"/>
  <c r="BN182" i="3"/>
  <c r="AY189" i="3"/>
  <c r="BH189" i="3"/>
  <c r="BD189" i="3"/>
  <c r="BH199" i="3"/>
  <c r="BD199" i="3"/>
  <c r="AY199" i="3"/>
  <c r="BG200" i="3"/>
  <c r="AX200" i="3"/>
  <c r="BG232" i="3"/>
  <c r="AX232" i="3"/>
  <c r="BH233" i="3"/>
  <c r="AX116" i="3"/>
  <c r="BH160" i="3"/>
  <c r="BD160" i="3"/>
  <c r="AY160" i="3"/>
  <c r="BH175" i="3"/>
  <c r="BD175" i="3"/>
  <c r="BH198" i="3"/>
  <c r="BD198" i="3"/>
  <c r="AY198" i="3"/>
  <c r="BF207" i="3"/>
  <c r="AW207" i="3"/>
  <c r="BH227" i="3"/>
  <c r="AY227" i="3"/>
  <c r="BD231" i="3"/>
  <c r="AY231" i="3"/>
  <c r="AY116" i="3"/>
  <c r="BN142" i="3"/>
  <c r="AZ150" i="3"/>
  <c r="AY153" i="3"/>
  <c r="BH153" i="3"/>
  <c r="BH156" i="3"/>
  <c r="BD156" i="3"/>
  <c r="AY156" i="3"/>
  <c r="AX203" i="3"/>
  <c r="BG203" i="3"/>
  <c r="AX226" i="3"/>
  <c r="BG226" i="3"/>
  <c r="BN231" i="3"/>
  <c r="AZ231" i="3"/>
  <c r="BI231" i="3"/>
  <c r="AZ116" i="3"/>
  <c r="BF118" i="3"/>
  <c r="BG123" i="3"/>
  <c r="AY135" i="3"/>
  <c r="BH183" i="3"/>
  <c r="BD183" i="3"/>
  <c r="BG208" i="3"/>
  <c r="AX208" i="3"/>
  <c r="BD229" i="3"/>
  <c r="BH229" i="3"/>
  <c r="AY229" i="3"/>
  <c r="AW99" i="3"/>
  <c r="BA116" i="3"/>
  <c r="BD125" i="3"/>
  <c r="BF130" i="3"/>
  <c r="BH132" i="3"/>
  <c r="BD132" i="3"/>
  <c r="AZ135" i="3"/>
  <c r="BH140" i="3"/>
  <c r="BD140" i="3"/>
  <c r="AY140" i="3"/>
  <c r="BH143" i="3"/>
  <c r="BD143" i="3"/>
  <c r="BF157" i="3"/>
  <c r="BG177" i="3"/>
  <c r="AX177" i="3"/>
  <c r="BD178" i="3"/>
  <c r="AY178" i="3"/>
  <c r="BG184" i="3"/>
  <c r="BH206" i="3"/>
  <c r="BD206" i="3"/>
  <c r="AY206" i="3"/>
  <c r="BG218" i="3"/>
  <c r="AX218" i="3"/>
  <c r="BF90" i="3"/>
  <c r="BN104" i="3"/>
  <c r="BF107" i="3"/>
  <c r="BD116" i="3"/>
  <c r="BN120" i="3"/>
  <c r="BA135" i="3"/>
  <c r="AX146" i="3"/>
  <c r="BG146" i="3"/>
  <c r="BD150" i="3"/>
  <c r="AY150" i="3"/>
  <c r="AY165" i="3"/>
  <c r="BH165" i="3"/>
  <c r="BD165" i="3"/>
  <c r="BD166" i="3"/>
  <c r="AY166" i="3"/>
  <c r="BG185" i="3"/>
  <c r="AX185" i="3"/>
  <c r="BA201" i="3"/>
  <c r="BO201" i="3"/>
  <c r="BJ201" i="3"/>
  <c r="BG240" i="3"/>
  <c r="AX240" i="3"/>
  <c r="AX204" i="3"/>
  <c r="BG204" i="3"/>
  <c r="BD205" i="3"/>
  <c r="AY205" i="3"/>
  <c r="BH205" i="3"/>
  <c r="BI125" i="3"/>
  <c r="BK135" i="3"/>
  <c r="BB135" i="3"/>
  <c r="BF147" i="3"/>
  <c r="BI166" i="3"/>
  <c r="BF172" i="3"/>
  <c r="AW172" i="3"/>
  <c r="BJ178" i="3"/>
  <c r="AZ186" i="3"/>
  <c r="BN186" i="3"/>
  <c r="BD213" i="3"/>
  <c r="BH213" i="3"/>
  <c r="AY213" i="3"/>
  <c r="BF215" i="3"/>
  <c r="AW215" i="3"/>
  <c r="BF103" i="3"/>
  <c r="BF119" i="3"/>
  <c r="AY161" i="3"/>
  <c r="BH161" i="3"/>
  <c r="BH171" i="3"/>
  <c r="BD171" i="3"/>
  <c r="BI186" i="3"/>
  <c r="BF114" i="3"/>
  <c r="AX124" i="3"/>
  <c r="AW173" i="3"/>
  <c r="BN178" i="3"/>
  <c r="BI191" i="3"/>
  <c r="AZ191" i="3"/>
  <c r="BN191" i="3"/>
  <c r="BH192" i="3"/>
  <c r="BD192" i="3"/>
  <c r="AY192" i="3"/>
  <c r="AY124" i="3"/>
  <c r="BN135" i="3"/>
  <c r="AX148" i="3"/>
  <c r="AY167" i="3"/>
  <c r="AX173" i="3"/>
  <c r="BO178" i="3"/>
  <c r="AY214" i="3"/>
  <c r="BH214" i="3"/>
  <c r="BD214" i="3"/>
  <c r="BF220" i="3"/>
  <c r="AW220" i="3"/>
  <c r="BH230" i="3"/>
  <c r="BD230" i="3"/>
  <c r="AY230" i="3"/>
  <c r="BF219" i="3"/>
  <c r="AW219" i="3"/>
  <c r="BG285" i="3"/>
  <c r="AX285" i="3"/>
  <c r="AX317" i="3"/>
  <c r="BG317" i="3"/>
  <c r="AX284" i="3"/>
  <c r="BG284" i="3"/>
  <c r="AX199" i="3"/>
  <c r="AX206" i="3"/>
  <c r="BF210" i="3"/>
  <c r="BH222" i="3"/>
  <c r="BG138" i="3"/>
  <c r="BD223" i="3"/>
  <c r="AY223" i="3"/>
  <c r="BG238" i="3"/>
  <c r="AX238" i="3"/>
  <c r="BG202" i="3"/>
  <c r="AX202" i="3"/>
  <c r="BN223" i="3"/>
  <c r="BI223" i="3"/>
  <c r="AZ223" i="3"/>
  <c r="BG158" i="3"/>
  <c r="BG190" i="3"/>
  <c r="BN211" i="3"/>
  <c r="AZ211" i="3"/>
  <c r="AX237" i="3"/>
  <c r="BG237" i="3"/>
  <c r="BD264" i="3"/>
  <c r="AY264" i="3"/>
  <c r="BH264" i="3"/>
  <c r="BG265" i="3"/>
  <c r="BN297" i="3"/>
  <c r="AZ297" i="3"/>
  <c r="BI297" i="3"/>
  <c r="BI211" i="3"/>
  <c r="BG224" i="3"/>
  <c r="BG225" i="3"/>
  <c r="AX225" i="3"/>
  <c r="BI260" i="3"/>
  <c r="AZ260" i="3"/>
  <c r="BG162" i="3"/>
  <c r="BD217" i="3"/>
  <c r="BH217" i="3"/>
  <c r="AY217" i="3"/>
  <c r="BN260" i="3"/>
  <c r="BF212" i="3"/>
  <c r="AW212" i="3"/>
  <c r="AX254" i="3"/>
  <c r="BG254" i="3"/>
  <c r="BD260" i="3"/>
  <c r="AY260" i="3"/>
  <c r="AX286" i="3"/>
  <c r="BG286" i="3"/>
  <c r="BD235" i="3"/>
  <c r="AW249" i="3"/>
  <c r="BF249" i="3"/>
  <c r="BH305" i="3"/>
  <c r="BD305" i="3"/>
  <c r="AX372" i="3"/>
  <c r="BG372" i="3"/>
  <c r="AX266" i="3"/>
  <c r="BG266" i="3"/>
  <c r="BG301" i="3"/>
  <c r="BH308" i="3"/>
  <c r="BD308" i="3"/>
  <c r="AY308" i="3"/>
  <c r="BH209" i="3"/>
  <c r="BF216" i="3"/>
  <c r="BG221" i="3"/>
  <c r="BF228" i="3"/>
  <c r="BH235" i="3"/>
  <c r="AW238" i="3"/>
  <c r="BF242" i="3"/>
  <c r="BD244" i="3"/>
  <c r="AX261" i="3"/>
  <c r="BG261" i="3"/>
  <c r="BF267" i="3"/>
  <c r="AW267" i="3"/>
  <c r="AZ271" i="3"/>
  <c r="BN271" i="3"/>
  <c r="BH288" i="3"/>
  <c r="BD288" i="3"/>
  <c r="AY288" i="3"/>
  <c r="AX289" i="3"/>
  <c r="BG289" i="3"/>
  <c r="AW234" i="3"/>
  <c r="AX250" i="3"/>
  <c r="AW258" i="3"/>
  <c r="BI271" i="3"/>
  <c r="AW227" i="3"/>
  <c r="BI244" i="3"/>
  <c r="BG272" i="3"/>
  <c r="AX227" i="3"/>
  <c r="BG262" i="3"/>
  <c r="AX262" i="3"/>
  <c r="BH276" i="3"/>
  <c r="AW222" i="3"/>
  <c r="AW243" i="3"/>
  <c r="BI247" i="3"/>
  <c r="BG258" i="3"/>
  <c r="AW259" i="3"/>
  <c r="BD277" i="3"/>
  <c r="AY277" i="3"/>
  <c r="BH325" i="3"/>
  <c r="AY325" i="3"/>
  <c r="BD325" i="3"/>
  <c r="AW248" i="3"/>
  <c r="BI277" i="3"/>
  <c r="AZ277" i="3"/>
  <c r="AW231" i="3"/>
  <c r="BF236" i="3"/>
  <c r="BF245" i="3"/>
  <c r="BD259" i="3"/>
  <c r="AY273" i="3"/>
  <c r="BH273" i="3"/>
  <c r="BI255" i="3"/>
  <c r="BH259" i="3"/>
  <c r="BN277" i="3"/>
  <c r="BF278" i="3"/>
  <c r="BD243" i="3"/>
  <c r="AY243" i="3"/>
  <c r="AW246" i="3"/>
  <c r="BG253" i="3"/>
  <c r="BN274" i="3"/>
  <c r="BI274" i="3"/>
  <c r="AZ274" i="3"/>
  <c r="AZ279" i="3"/>
  <c r="BN279" i="3"/>
  <c r="BH243" i="3"/>
  <c r="BI279" i="3"/>
  <c r="AY209" i="3"/>
  <c r="AW244" i="3"/>
  <c r="BG251" i="3"/>
  <c r="AX251" i="3"/>
  <c r="BG270" i="3"/>
  <c r="BF239" i="3"/>
  <c r="AW239" i="3"/>
  <c r="BF241" i="3"/>
  <c r="BF256" i="3"/>
  <c r="BF281" i="3"/>
  <c r="AX282" i="3"/>
  <c r="BG282" i="3"/>
  <c r="BF293" i="3"/>
  <c r="BI304" i="3"/>
  <c r="AZ304" i="3"/>
  <c r="BO307" i="3"/>
  <c r="BJ307" i="3"/>
  <c r="BH316" i="3"/>
  <c r="AY316" i="3"/>
  <c r="BD316" i="3"/>
  <c r="BN371" i="3"/>
  <c r="BI371" i="3"/>
  <c r="AZ371" i="3"/>
  <c r="AZ378" i="3"/>
  <c r="BN378" i="3"/>
  <c r="BI378" i="3"/>
  <c r="BH296" i="3"/>
  <c r="BD296" i="3"/>
  <c r="BN307" i="3"/>
  <c r="AX359" i="3"/>
  <c r="BG359" i="3"/>
  <c r="BG280" i="3"/>
  <c r="BG312" i="3"/>
  <c r="BG313" i="3"/>
  <c r="AX313" i="3"/>
  <c r="BG319" i="3"/>
  <c r="AX292" i="3"/>
  <c r="BO327" i="3"/>
  <c r="BJ327" i="3"/>
  <c r="BA327" i="3"/>
  <c r="BG268" i="3"/>
  <c r="BI275" i="3"/>
  <c r="BG294" i="3"/>
  <c r="AY297" i="3"/>
  <c r="BH299" i="3"/>
  <c r="BG302" i="3"/>
  <c r="BG320" i="3"/>
  <c r="AX320" i="3"/>
  <c r="BF328" i="3"/>
  <c r="AW328" i="3"/>
  <c r="BH263" i="3"/>
  <c r="AW290" i="3"/>
  <c r="BG329" i="3"/>
  <c r="AX329" i="3"/>
  <c r="BK354" i="3"/>
  <c r="BB354" i="3"/>
  <c r="BH287" i="3"/>
  <c r="AX322" i="3"/>
  <c r="BG322" i="3"/>
  <c r="BF330" i="3"/>
  <c r="BH309" i="3"/>
  <c r="AY309" i="3"/>
  <c r="BD309" i="3"/>
  <c r="AX331" i="3"/>
  <c r="BG331" i="3"/>
  <c r="BD283" i="3"/>
  <c r="BH283" i="3"/>
  <c r="AX306" i="3"/>
  <c r="BG306" i="3"/>
  <c r="BG310" i="3"/>
  <c r="BF321" i="3"/>
  <c r="BD303" i="3"/>
  <c r="AY303" i="3"/>
  <c r="BG295" i="3"/>
  <c r="AX295" i="3"/>
  <c r="BF300" i="3"/>
  <c r="BH303" i="3"/>
  <c r="BH314" i="3"/>
  <c r="AZ342" i="3"/>
  <c r="BN342" i="3"/>
  <c r="BI342" i="3"/>
  <c r="AW304" i="3"/>
  <c r="AX304" i="3"/>
  <c r="AZ307" i="3"/>
  <c r="BF324" i="3"/>
  <c r="AW324" i="3"/>
  <c r="BG333" i="3"/>
  <c r="AX333" i="3"/>
  <c r="AY298" i="3"/>
  <c r="BD298" i="3"/>
  <c r="AY304" i="3"/>
  <c r="BA307" i="3"/>
  <c r="BG323" i="3"/>
  <c r="BG332" i="3"/>
  <c r="BH298" i="3"/>
  <c r="AX316" i="3"/>
  <c r="BG334" i="3"/>
  <c r="BF269" i="3"/>
  <c r="BF326" i="3"/>
  <c r="AW326" i="3"/>
  <c r="BG337" i="3"/>
  <c r="AX337" i="3"/>
  <c r="AX338" i="3"/>
  <c r="BG338" i="3"/>
  <c r="BF257" i="3"/>
  <c r="AW275" i="3"/>
  <c r="AY296" i="3"/>
  <c r="BD304" i="3"/>
  <c r="BJ311" i="3"/>
  <c r="BA311" i="3"/>
  <c r="AX336" i="3"/>
  <c r="BG336" i="3"/>
  <c r="BG361" i="3"/>
  <c r="AX361" i="3"/>
  <c r="BG373" i="3"/>
  <c r="AX373" i="3"/>
  <c r="BD381" i="3"/>
  <c r="AY381" i="3"/>
  <c r="BH381" i="3"/>
  <c r="BN367" i="3"/>
  <c r="BI367" i="3"/>
  <c r="AW368" i="3"/>
  <c r="BF368" i="3"/>
  <c r="BF350" i="3"/>
  <c r="AW350" i="3"/>
  <c r="AW362" i="3"/>
  <c r="BG379" i="3"/>
  <c r="AX379" i="3"/>
  <c r="BH380" i="3"/>
  <c r="BD380" i="3"/>
  <c r="AY380" i="3"/>
  <c r="BH425" i="3"/>
  <c r="BD425" i="3"/>
  <c r="AY425" i="3"/>
  <c r="AW322" i="3"/>
  <c r="BF318" i="3"/>
  <c r="BG347" i="3"/>
  <c r="BF353" i="3"/>
  <c r="BG355" i="3"/>
  <c r="BI358" i="3"/>
  <c r="AZ374" i="3"/>
  <c r="BN374" i="3"/>
  <c r="BI374" i="3"/>
  <c r="AZ382" i="3"/>
  <c r="BN382" i="3"/>
  <c r="BI382" i="3"/>
  <c r="AW337" i="3"/>
  <c r="BG345" i="3"/>
  <c r="AX345" i="3"/>
  <c r="BH365" i="3"/>
  <c r="BH369" i="3"/>
  <c r="BD369" i="3"/>
  <c r="BG362" i="3"/>
  <c r="AX362" i="3"/>
  <c r="BL456" i="3"/>
  <c r="BM456" i="3" s="1"/>
  <c r="BC456" i="3"/>
  <c r="AZ386" i="3"/>
  <c r="BI386" i="3"/>
  <c r="BN386" i="3"/>
  <c r="BA354" i="3"/>
  <c r="BF356" i="3"/>
  <c r="BF385" i="3"/>
  <c r="AZ390" i="3"/>
  <c r="BN390" i="3"/>
  <c r="BI390" i="3"/>
  <c r="BG335" i="3"/>
  <c r="BF341" i="3"/>
  <c r="BD351" i="3"/>
  <c r="AY351" i="3"/>
  <c r="BF363" i="3"/>
  <c r="AW363" i="3"/>
  <c r="BG315" i="3"/>
  <c r="BH351" i="3"/>
  <c r="BG417" i="3"/>
  <c r="BG339" i="3"/>
  <c r="AX349" i="3"/>
  <c r="AW360" i="3"/>
  <c r="BF360" i="3"/>
  <c r="BN366" i="3"/>
  <c r="AZ366" i="3"/>
  <c r="BJ375" i="3"/>
  <c r="BG387" i="3"/>
  <c r="AX387" i="3"/>
  <c r="AW389" i="3"/>
  <c r="BF389" i="3"/>
  <c r="BD392" i="3"/>
  <c r="BH392" i="3"/>
  <c r="AY392" i="3"/>
  <c r="AZ393" i="3"/>
  <c r="BN393" i="3"/>
  <c r="BI393" i="3"/>
  <c r="AY349" i="3"/>
  <c r="BF357" i="3"/>
  <c r="AW357" i="3"/>
  <c r="BH343" i="3"/>
  <c r="AZ367" i="3"/>
  <c r="BK366" i="3"/>
  <c r="BK370" i="3"/>
  <c r="BH399" i="3"/>
  <c r="AY399" i="3"/>
  <c r="BD399" i="3"/>
  <c r="BH349" i="3"/>
  <c r="BO366" i="3"/>
  <c r="BD377" i="3"/>
  <c r="AY377" i="3"/>
  <c r="BI346" i="3"/>
  <c r="AW364" i="3"/>
  <c r="BF364" i="3"/>
  <c r="BH377" i="3"/>
  <c r="AX435" i="3"/>
  <c r="BG435" i="3"/>
  <c r="BF344" i="3"/>
  <c r="BN434" i="3"/>
  <c r="BI434" i="3"/>
  <c r="AZ434" i="3"/>
  <c r="AY365" i="3"/>
  <c r="AX426" i="3"/>
  <c r="BG426" i="3"/>
  <c r="AW473" i="3"/>
  <c r="BF473" i="3"/>
  <c r="BD367" i="3"/>
  <c r="BI427" i="3"/>
  <c r="AZ427" i="3"/>
  <c r="AX459" i="3"/>
  <c r="BD467" i="3"/>
  <c r="AY467" i="3"/>
  <c r="BH467" i="3"/>
  <c r="AY553" i="3"/>
  <c r="BD553" i="3"/>
  <c r="AX380" i="3"/>
  <c r="BH391" i="3"/>
  <c r="AY391" i="3"/>
  <c r="BD394" i="3"/>
  <c r="AX409" i="3"/>
  <c r="BG409" i="3"/>
  <c r="AX461" i="3"/>
  <c r="BG461" i="3"/>
  <c r="BG487" i="3"/>
  <c r="AX487" i="3"/>
  <c r="AZ553" i="3"/>
  <c r="BN553" i="3"/>
  <c r="BI553" i="3"/>
  <c r="BG396" i="3"/>
  <c r="BK436" i="3"/>
  <c r="BB436" i="3"/>
  <c r="AW462" i="3"/>
  <c r="BF462" i="3"/>
  <c r="BF464" i="3"/>
  <c r="AW464" i="3"/>
  <c r="BG512" i="3"/>
  <c r="AX512" i="3"/>
  <c r="BH394" i="3"/>
  <c r="BH405" i="3"/>
  <c r="BD405" i="3"/>
  <c r="AY405" i="3"/>
  <c r="AX419" i="3"/>
  <c r="BG419" i="3"/>
  <c r="BG429" i="3"/>
  <c r="AX429" i="3"/>
  <c r="BD459" i="3"/>
  <c r="BH459" i="3"/>
  <c r="AX469" i="3"/>
  <c r="BG469" i="3"/>
  <c r="BH545" i="3"/>
  <c r="AY545" i="3"/>
  <c r="BD545" i="3"/>
  <c r="BD378" i="3"/>
  <c r="AW386" i="3"/>
  <c r="AW390" i="3"/>
  <c r="AX402" i="3"/>
  <c r="BG402" i="3"/>
  <c r="AW406" i="3"/>
  <c r="BF406" i="3"/>
  <c r="BF376" i="3"/>
  <c r="BN383" i="3"/>
  <c r="AX386" i="3"/>
  <c r="AX390" i="3"/>
  <c r="BG413" i="3"/>
  <c r="AX413" i="3"/>
  <c r="AY386" i="3"/>
  <c r="AY390" i="3"/>
  <c r="BF397" i="3"/>
  <c r="BF414" i="3"/>
  <c r="AX431" i="3"/>
  <c r="BG431" i="3"/>
  <c r="AW443" i="3"/>
  <c r="BF443" i="3"/>
  <c r="BF352" i="3"/>
  <c r="BK420" i="3"/>
  <c r="BB420" i="3"/>
  <c r="BF437" i="3"/>
  <c r="BF340" i="3"/>
  <c r="BD386" i="3"/>
  <c r="BD390" i="3"/>
  <c r="AX415" i="3"/>
  <c r="BF439" i="3"/>
  <c r="AW439" i="3"/>
  <c r="BG440" i="3"/>
  <c r="AX440" i="3"/>
  <c r="AW441" i="3"/>
  <c r="BF441" i="3"/>
  <c r="BH430" i="3"/>
  <c r="BD430" i="3"/>
  <c r="BO445" i="3"/>
  <c r="BJ445" i="3"/>
  <c r="BA445" i="3"/>
  <c r="AW403" i="3"/>
  <c r="BF403" i="3"/>
  <c r="BH415" i="3"/>
  <c r="BD415" i="3"/>
  <c r="AY415" i="3"/>
  <c r="BF384" i="3"/>
  <c r="AY393" i="3"/>
  <c r="BH407" i="3"/>
  <c r="AY407" i="3"/>
  <c r="BG411" i="3"/>
  <c r="BF424" i="3"/>
  <c r="AW424" i="3"/>
  <c r="AZ447" i="3"/>
  <c r="BN447" i="3"/>
  <c r="BG501" i="3"/>
  <c r="AX501" i="3"/>
  <c r="BF388" i="3"/>
  <c r="BF421" i="3"/>
  <c r="AW433" i="3"/>
  <c r="BF433" i="3"/>
  <c r="BA447" i="3"/>
  <c r="BO447" i="3"/>
  <c r="BJ447" i="3"/>
  <c r="AW449" i="3"/>
  <c r="BF449" i="3"/>
  <c r="BN451" i="3"/>
  <c r="AZ451" i="3"/>
  <c r="AX383" i="3"/>
  <c r="BH395" i="3"/>
  <c r="BD395" i="3"/>
  <c r="AY395" i="3"/>
  <c r="BI400" i="3"/>
  <c r="BI451" i="3"/>
  <c r="BF348" i="3"/>
  <c r="AX367" i="3"/>
  <c r="AW374" i="3"/>
  <c r="AY383" i="3"/>
  <c r="AX391" i="3"/>
  <c r="BH398" i="3"/>
  <c r="BF404" i="3"/>
  <c r="AW404" i="3"/>
  <c r="BG423" i="3"/>
  <c r="BG454" i="3"/>
  <c r="AX374" i="3"/>
  <c r="BF401" i="3"/>
  <c r="BF416" i="3"/>
  <c r="AW416" i="3"/>
  <c r="BN453" i="3"/>
  <c r="BI453" i="3"/>
  <c r="BC472" i="3"/>
  <c r="BL472" i="3"/>
  <c r="BM472" i="3" s="1"/>
  <c r="BD485" i="3"/>
  <c r="BH485" i="3"/>
  <c r="AY485" i="3"/>
  <c r="BO567" i="3"/>
  <c r="BJ567" i="3"/>
  <c r="BA567" i="3"/>
  <c r="AX568" i="3"/>
  <c r="BG568" i="3"/>
  <c r="AY408" i="3"/>
  <c r="AX452" i="3"/>
  <c r="AW469" i="3"/>
  <c r="AX488" i="3"/>
  <c r="BG488" i="3"/>
  <c r="BH525" i="3"/>
  <c r="BD525" i="3"/>
  <c r="AY525" i="3"/>
  <c r="AW500" i="3"/>
  <c r="BF500" i="3"/>
  <c r="BI428" i="3"/>
  <c r="AZ432" i="3"/>
  <c r="BF465" i="3"/>
  <c r="BL468" i="3"/>
  <c r="BM468" i="3" s="1"/>
  <c r="BN490" i="3"/>
  <c r="AZ490" i="3"/>
  <c r="BH452" i="3"/>
  <c r="AY452" i="3"/>
  <c r="BJ490" i="3"/>
  <c r="BA490" i="3"/>
  <c r="BG494" i="3"/>
  <c r="AX494" i="3"/>
  <c r="BO490" i="3"/>
  <c r="AW495" i="3"/>
  <c r="BF495" i="3"/>
  <c r="BF470" i="3"/>
  <c r="BF493" i="3"/>
  <c r="AW493" i="3"/>
  <c r="BH496" i="3"/>
  <c r="BD496" i="3"/>
  <c r="AY496" i="3"/>
  <c r="BI408" i="3"/>
  <c r="BF418" i="3"/>
  <c r="BD427" i="3"/>
  <c r="BD434" i="3"/>
  <c r="AW477" i="3"/>
  <c r="BF477" i="3"/>
  <c r="BF538" i="3"/>
  <c r="AW538" i="3"/>
  <c r="BI432" i="3"/>
  <c r="BD476" i="3"/>
  <c r="BH476" i="3"/>
  <c r="AY492" i="3"/>
  <c r="BD492" i="3"/>
  <c r="BF410" i="3"/>
  <c r="BA420" i="3"/>
  <c r="AW431" i="3"/>
  <c r="BA436" i="3"/>
  <c r="AY453" i="3"/>
  <c r="AX467" i="3"/>
  <c r="BF480" i="3"/>
  <c r="AW480" i="3"/>
  <c r="BH492" i="3"/>
  <c r="AY442" i="3"/>
  <c r="BH442" i="3"/>
  <c r="BD442" i="3"/>
  <c r="BI444" i="3"/>
  <c r="AZ444" i="3"/>
  <c r="BH448" i="3"/>
  <c r="BD448" i="3"/>
  <c r="AZ453" i="3"/>
  <c r="BH460" i="3"/>
  <c r="BD460" i="3"/>
  <c r="BD481" i="3"/>
  <c r="BG574" i="3"/>
  <c r="AX574" i="3"/>
  <c r="BD420" i="3"/>
  <c r="BG438" i="3"/>
  <c r="BH446" i="3"/>
  <c r="BH455" i="3"/>
  <c r="BI457" i="3"/>
  <c r="BI463" i="3"/>
  <c r="BG471" i="3"/>
  <c r="AW456" i="3"/>
  <c r="AW445" i="3"/>
  <c r="AY451" i="3"/>
  <c r="AX456" i="3"/>
  <c r="BD483" i="3"/>
  <c r="AY483" i="3"/>
  <c r="BF422" i="3"/>
  <c r="AX445" i="3"/>
  <c r="AY447" i="3"/>
  <c r="BD453" i="3"/>
  <c r="AY456" i="3"/>
  <c r="BF458" i="3"/>
  <c r="BH481" i="3"/>
  <c r="BH483" i="3"/>
  <c r="AW428" i="3"/>
  <c r="BN444" i="3"/>
  <c r="AY445" i="3"/>
  <c r="AZ456" i="3"/>
  <c r="AX428" i="3"/>
  <c r="AZ445" i="3"/>
  <c r="BA456" i="3"/>
  <c r="BF484" i="3"/>
  <c r="BG571" i="3"/>
  <c r="AX571" i="3"/>
  <c r="AY491" i="3"/>
  <c r="BH491" i="3"/>
  <c r="AX510" i="3"/>
  <c r="BG510" i="3"/>
  <c r="AZ527" i="3"/>
  <c r="BN527" i="3"/>
  <c r="BF530" i="3"/>
  <c r="AW530" i="3"/>
  <c r="BH533" i="3"/>
  <c r="BD533" i="3"/>
  <c r="AY533" i="3"/>
  <c r="AW537" i="3"/>
  <c r="BF537" i="3"/>
  <c r="AY479" i="3"/>
  <c r="BI527" i="3"/>
  <c r="BF474" i="3"/>
  <c r="AW474" i="3"/>
  <c r="AZ479" i="3"/>
  <c r="AX492" i="3"/>
  <c r="AX497" i="3"/>
  <c r="BD540" i="3"/>
  <c r="AY540" i="3"/>
  <c r="BH540" i="3"/>
  <c r="BF466" i="3"/>
  <c r="AX472" i="3"/>
  <c r="BH482" i="3"/>
  <c r="BD482" i="3"/>
  <c r="AY482" i="3"/>
  <c r="BD502" i="3"/>
  <c r="BH502" i="3"/>
  <c r="AY502" i="3"/>
  <c r="BG539" i="3"/>
  <c r="AX539" i="3"/>
  <c r="BD479" i="3"/>
  <c r="BJ479" i="3"/>
  <c r="BA479" i="3"/>
  <c r="BH515" i="3"/>
  <c r="BD515" i="3"/>
  <c r="AY515" i="3"/>
  <c r="BA472" i="3"/>
  <c r="BH489" i="3"/>
  <c r="BD489" i="3"/>
  <c r="AY489" i="3"/>
  <c r="AY497" i="3"/>
  <c r="BH497" i="3"/>
  <c r="BD497" i="3"/>
  <c r="BF516" i="3"/>
  <c r="AW516" i="3"/>
  <c r="BD518" i="3"/>
  <c r="AY518" i="3"/>
  <c r="BH517" i="3"/>
  <c r="BD517" i="3"/>
  <c r="AY517" i="3"/>
  <c r="BN518" i="3"/>
  <c r="AZ518" i="3"/>
  <c r="BD472" i="3"/>
  <c r="BN479" i="3"/>
  <c r="BD498" i="3"/>
  <c r="AY498" i="3"/>
  <c r="AX503" i="3"/>
  <c r="BG503" i="3"/>
  <c r="BG504" i="3"/>
  <c r="AX504" i="3"/>
  <c r="BI518" i="3"/>
  <c r="BO479" i="3"/>
  <c r="BH486" i="3"/>
  <c r="AY486" i="3"/>
  <c r="AZ498" i="3"/>
  <c r="BN498" i="3"/>
  <c r="BF520" i="3"/>
  <c r="AW520" i="3"/>
  <c r="BG475" i="3"/>
  <c r="AX475" i="3"/>
  <c r="BI498" i="3"/>
  <c r="BG499" i="3"/>
  <c r="AX499" i="3"/>
  <c r="BG506" i="3"/>
  <c r="AX506" i="3"/>
  <c r="BF508" i="3"/>
  <c r="BG524" i="3"/>
  <c r="AX524" i="3"/>
  <c r="BF450" i="3"/>
  <c r="BN468" i="3"/>
  <c r="BH505" i="3"/>
  <c r="AY505" i="3"/>
  <c r="AX521" i="3"/>
  <c r="BG521" i="3"/>
  <c r="BO468" i="3"/>
  <c r="BN472" i="3"/>
  <c r="BF478" i="3"/>
  <c r="AW478" i="3"/>
  <c r="BH507" i="3"/>
  <c r="BD507" i="3"/>
  <c r="AY599" i="3"/>
  <c r="BH599" i="3"/>
  <c r="BD599" i="3"/>
  <c r="BI601" i="3"/>
  <c r="AZ601" i="3"/>
  <c r="BN552" i="3"/>
  <c r="BI552" i="3"/>
  <c r="BG566" i="3"/>
  <c r="AX566" i="3"/>
  <c r="BG581" i="3"/>
  <c r="AX581" i="3"/>
  <c r="AX507" i="3"/>
  <c r="BF514" i="3"/>
  <c r="BF523" i="3"/>
  <c r="BG569" i="3"/>
  <c r="AX569" i="3"/>
  <c r="BG582" i="3"/>
  <c r="AX582" i="3"/>
  <c r="BB546" i="3"/>
  <c r="BK546" i="3"/>
  <c r="AW590" i="3"/>
  <c r="BF590" i="3"/>
  <c r="AX515" i="3"/>
  <c r="BF531" i="3"/>
  <c r="AX532" i="3"/>
  <c r="BF558" i="3"/>
  <c r="AW558" i="3"/>
  <c r="BD593" i="3"/>
  <c r="AY593" i="3"/>
  <c r="BH593" i="3"/>
  <c r="AW524" i="3"/>
  <c r="BD526" i="3"/>
  <c r="BN534" i="3"/>
  <c r="BI534" i="3"/>
  <c r="BF547" i="3"/>
  <c r="BH575" i="3"/>
  <c r="BG548" i="3"/>
  <c r="AX548" i="3"/>
  <c r="AY591" i="3"/>
  <c r="BH591" i="3"/>
  <c r="BD591" i="3"/>
  <c r="BH519" i="3"/>
  <c r="BG541" i="3"/>
  <c r="AX541" i="3"/>
  <c r="BD528" i="3"/>
  <c r="BH528" i="3"/>
  <c r="BD532" i="3"/>
  <c r="BH532" i="3"/>
  <c r="BG535" i="3"/>
  <c r="AX535" i="3"/>
  <c r="BH526" i="3"/>
  <c r="BG542" i="3"/>
  <c r="BF551" i="3"/>
  <c r="AW551" i="3"/>
  <c r="AX556" i="3"/>
  <c r="BG556" i="3"/>
  <c r="BF563" i="3"/>
  <c r="BF511" i="3"/>
  <c r="BF561" i="3"/>
  <c r="BH509" i="3"/>
  <c r="BF536" i="3"/>
  <c r="AW536" i="3"/>
  <c r="BG565" i="3"/>
  <c r="AX565" i="3"/>
  <c r="BI513" i="3"/>
  <c r="AZ513" i="3"/>
  <c r="BG543" i="3"/>
  <c r="AX543" i="3"/>
  <c r="BH549" i="3"/>
  <c r="AY549" i="3"/>
  <c r="AZ552" i="3"/>
  <c r="BF522" i="3"/>
  <c r="AW525" i="3"/>
  <c r="BG529" i="3"/>
  <c r="BF588" i="3"/>
  <c r="AW588" i="3"/>
  <c r="BG616" i="3"/>
  <c r="AX616" i="3"/>
  <c r="BF559" i="3"/>
  <c r="AW559" i="3"/>
  <c r="BF564" i="3"/>
  <c r="AW564" i="3"/>
  <c r="AW602" i="3"/>
  <c r="BF602" i="3"/>
  <c r="AY546" i="3"/>
  <c r="BD552" i="3"/>
  <c r="AX567" i="3"/>
  <c r="BG572" i="3"/>
  <c r="AX584" i="3"/>
  <c r="BG584" i="3"/>
  <c r="AY544" i="3"/>
  <c r="AX576" i="3"/>
  <c r="BG576" i="3"/>
  <c r="BD583" i="3"/>
  <c r="AY583" i="3"/>
  <c r="BH583" i="3"/>
  <c r="BA546" i="3"/>
  <c r="AX577" i="3"/>
  <c r="BG577" i="3"/>
  <c r="BG585" i="3"/>
  <c r="AX585" i="3"/>
  <c r="AX562" i="3"/>
  <c r="BG562" i="3"/>
  <c r="AY595" i="3"/>
  <c r="BH595" i="3"/>
  <c r="BD595" i="3"/>
  <c r="BG550" i="3"/>
  <c r="BJ554" i="3"/>
  <c r="BG557" i="3"/>
  <c r="BD567" i="3"/>
  <c r="BF578" i="3"/>
  <c r="BF596" i="3"/>
  <c r="AW596" i="3"/>
  <c r="AY573" i="3"/>
  <c r="BD573" i="3"/>
  <c r="BG607" i="3"/>
  <c r="BH544" i="3"/>
  <c r="BF555" i="3"/>
  <c r="AX560" i="3"/>
  <c r="BG560" i="3"/>
  <c r="BG570" i="3"/>
  <c r="BH573" i="3"/>
  <c r="BH579" i="3"/>
  <c r="AY579" i="3"/>
  <c r="BG580" i="3"/>
  <c r="AW610" i="3"/>
  <c r="BF610" i="3"/>
  <c r="BO587" i="3"/>
  <c r="BJ587" i="3"/>
  <c r="BA587" i="3"/>
  <c r="AY611" i="3"/>
  <c r="BH611" i="3"/>
  <c r="BD611" i="3"/>
  <c r="AW616" i="3"/>
  <c r="BD597" i="3"/>
  <c r="BH597" i="3"/>
  <c r="AY597" i="3"/>
  <c r="BG615" i="3"/>
  <c r="BG628" i="3"/>
  <c r="AX628" i="3"/>
  <c r="BD619" i="3"/>
  <c r="AW622" i="3"/>
  <c r="BF622" i="3"/>
  <c r="BG613" i="3"/>
  <c r="BG632" i="3"/>
  <c r="AX632" i="3"/>
  <c r="AW600" i="3"/>
  <c r="BH619" i="3"/>
  <c r="BD631" i="3"/>
  <c r="AY631" i="3"/>
  <c r="BH631" i="3"/>
  <c r="BG600" i="3"/>
  <c r="AX600" i="3"/>
  <c r="BG608" i="3"/>
  <c r="AX608" i="3"/>
  <c r="BD623" i="3"/>
  <c r="AY623" i="3"/>
  <c r="AY589" i="3"/>
  <c r="AW594" i="3"/>
  <c r="BF594" i="3"/>
  <c r="BH605" i="3"/>
  <c r="BH623" i="3"/>
  <c r="AX575" i="3"/>
  <c r="BG586" i="3"/>
  <c r="AX586" i="3"/>
  <c r="BG620" i="3"/>
  <c r="AX620" i="3"/>
  <c r="BG624" i="3"/>
  <c r="AX624" i="3"/>
  <c r="AW614" i="3"/>
  <c r="BF614" i="3"/>
  <c r="BG592" i="3"/>
  <c r="AX592" i="3"/>
  <c r="BI603" i="3"/>
  <c r="BH617" i="3"/>
  <c r="BH589" i="3"/>
  <c r="BG609" i="3"/>
  <c r="BD625" i="3"/>
  <c r="BH625" i="3"/>
  <c r="AY625" i="3"/>
  <c r="AW606" i="3"/>
  <c r="BF606" i="3"/>
  <c r="BG612" i="3"/>
  <c r="AX612" i="3"/>
  <c r="AW598" i="3"/>
  <c r="BF598" i="3"/>
  <c r="BG604" i="3"/>
  <c r="AX604" i="3"/>
  <c r="AW626" i="3"/>
  <c r="BF626" i="3"/>
  <c r="AW618" i="3"/>
  <c r="BF618" i="3"/>
  <c r="AW628" i="3"/>
  <c r="BN587" i="3"/>
  <c r="AZ587" i="3"/>
  <c r="BD621" i="3"/>
  <c r="BH621" i="3"/>
  <c r="BG627" i="3"/>
  <c r="AX627" i="3"/>
  <c r="BH633" i="3"/>
  <c r="BF630" i="3"/>
  <c r="AY629" i="3"/>
  <c r="BH629" i="3"/>
  <c r="AY604" i="3" l="1"/>
  <c r="BH604" i="3"/>
  <c r="BD604" i="3"/>
  <c r="AY550" i="3"/>
  <c r="BH550" i="3"/>
  <c r="BD550" i="3"/>
  <c r="BA444" i="3"/>
  <c r="BO444" i="3"/>
  <c r="BJ444" i="3"/>
  <c r="BK567" i="3"/>
  <c r="BB567" i="3"/>
  <c r="AX397" i="3"/>
  <c r="BG397" i="3"/>
  <c r="BH387" i="3"/>
  <c r="BD387" i="3"/>
  <c r="AY387" i="3"/>
  <c r="BO371" i="3"/>
  <c r="BJ371" i="3"/>
  <c r="BA371" i="3"/>
  <c r="AZ161" i="3"/>
  <c r="BN161" i="3"/>
  <c r="BI161" i="3"/>
  <c r="BG49" i="3"/>
  <c r="AX49" i="3"/>
  <c r="BN8" i="3"/>
  <c r="BI8" i="3"/>
  <c r="AZ8" i="3"/>
  <c r="AX558" i="3"/>
  <c r="BG558" i="3"/>
  <c r="AY624" i="3"/>
  <c r="BH624" i="3"/>
  <c r="BD624" i="3"/>
  <c r="BN619" i="3"/>
  <c r="BI619" i="3"/>
  <c r="AZ619" i="3"/>
  <c r="BK554" i="3"/>
  <c r="BB554" i="3"/>
  <c r="AY572" i="3"/>
  <c r="BH572" i="3"/>
  <c r="BD572" i="3"/>
  <c r="BI532" i="3"/>
  <c r="AZ532" i="3"/>
  <c r="BN532" i="3"/>
  <c r="BH566" i="3"/>
  <c r="BD566" i="3"/>
  <c r="AY566" i="3"/>
  <c r="BH503" i="3"/>
  <c r="BD503" i="3"/>
  <c r="AY503" i="3"/>
  <c r="AZ489" i="3"/>
  <c r="BN489" i="3"/>
  <c r="BI489" i="3"/>
  <c r="AX538" i="3"/>
  <c r="BG538" i="3"/>
  <c r="BG388" i="3"/>
  <c r="AX388" i="3"/>
  <c r="AX414" i="3"/>
  <c r="BG414" i="3"/>
  <c r="AY469" i="3"/>
  <c r="BH469" i="3"/>
  <c r="BD469" i="3"/>
  <c r="BD396" i="3"/>
  <c r="AY396" i="3"/>
  <c r="BH396" i="3"/>
  <c r="BO374" i="3"/>
  <c r="BJ374" i="3"/>
  <c r="BA374" i="3"/>
  <c r="BG368" i="3"/>
  <c r="AX368" i="3"/>
  <c r="AY294" i="3"/>
  <c r="BH294" i="3"/>
  <c r="BD294" i="3"/>
  <c r="BH251" i="3"/>
  <c r="BD251" i="3"/>
  <c r="AY251" i="3"/>
  <c r="BG242" i="3"/>
  <c r="AX242" i="3"/>
  <c r="AY286" i="3"/>
  <c r="BH286" i="3"/>
  <c r="BD286" i="3"/>
  <c r="BI214" i="3"/>
  <c r="AZ214" i="3"/>
  <c r="BN214" i="3"/>
  <c r="BI171" i="3"/>
  <c r="BN171" i="3"/>
  <c r="AZ171" i="3"/>
  <c r="BI205" i="3"/>
  <c r="AZ205" i="3"/>
  <c r="BN205" i="3"/>
  <c r="AZ189" i="3"/>
  <c r="BN189" i="3"/>
  <c r="BI189" i="3"/>
  <c r="BD83" i="3"/>
  <c r="BH83" i="3"/>
  <c r="AY83" i="3"/>
  <c r="BG89" i="3"/>
  <c r="AX89" i="3"/>
  <c r="BH87" i="3"/>
  <c r="BD87" i="3"/>
  <c r="AY87" i="3"/>
  <c r="AY149" i="3"/>
  <c r="BH149" i="3"/>
  <c r="BD149" i="3"/>
  <c r="AZ58" i="3"/>
  <c r="BI58" i="3"/>
  <c r="BN58" i="3"/>
  <c r="BI442" i="3"/>
  <c r="BN442" i="3"/>
  <c r="AZ442" i="3"/>
  <c r="BG228" i="3"/>
  <c r="AX228" i="3"/>
  <c r="BN194" i="3"/>
  <c r="BI194" i="3"/>
  <c r="AZ194" i="3"/>
  <c r="BH77" i="3"/>
  <c r="BD77" i="3"/>
  <c r="AY77" i="3"/>
  <c r="BH117" i="3"/>
  <c r="AY117" i="3"/>
  <c r="BD117" i="3"/>
  <c r="AX17" i="3"/>
  <c r="BG17" i="3"/>
  <c r="AY53" i="3"/>
  <c r="BH53" i="3"/>
  <c r="BD53" i="3"/>
  <c r="AY571" i="3"/>
  <c r="BH571" i="3"/>
  <c r="BD571" i="3"/>
  <c r="BN309" i="3"/>
  <c r="BI309" i="3"/>
  <c r="AZ309" i="3"/>
  <c r="AZ235" i="3"/>
  <c r="BN235" i="3"/>
  <c r="BI235" i="3"/>
  <c r="BH121" i="3"/>
  <c r="BD121" i="3"/>
  <c r="AY121" i="3"/>
  <c r="BI264" i="3"/>
  <c r="AZ264" i="3"/>
  <c r="BN264" i="3"/>
  <c r="BH586" i="3"/>
  <c r="AY586" i="3"/>
  <c r="BD586" i="3"/>
  <c r="BD613" i="3"/>
  <c r="BH613" i="3"/>
  <c r="AY613" i="3"/>
  <c r="AX602" i="3"/>
  <c r="BG602" i="3"/>
  <c r="BG531" i="3"/>
  <c r="AX531" i="3"/>
  <c r="BO601" i="3"/>
  <c r="BJ601" i="3"/>
  <c r="BA601" i="3"/>
  <c r="BH506" i="3"/>
  <c r="AY506" i="3"/>
  <c r="BD506" i="3"/>
  <c r="AZ515" i="3"/>
  <c r="BI515" i="3"/>
  <c r="BN515" i="3"/>
  <c r="AZ485" i="3"/>
  <c r="BN485" i="3"/>
  <c r="BI485" i="3"/>
  <c r="BA451" i="3"/>
  <c r="BO451" i="3"/>
  <c r="BJ451" i="3"/>
  <c r="BI399" i="3"/>
  <c r="BN399" i="3"/>
  <c r="AZ399" i="3"/>
  <c r="BD355" i="3"/>
  <c r="BH355" i="3"/>
  <c r="AY355" i="3"/>
  <c r="AZ381" i="3"/>
  <c r="BN381" i="3"/>
  <c r="BI381" i="3"/>
  <c r="AX326" i="3"/>
  <c r="BG326" i="3"/>
  <c r="AY322" i="3"/>
  <c r="BH322" i="3"/>
  <c r="BD322" i="3"/>
  <c r="BK327" i="3"/>
  <c r="BB327" i="3"/>
  <c r="BI243" i="3"/>
  <c r="AZ243" i="3"/>
  <c r="BN243" i="3"/>
  <c r="BO271" i="3"/>
  <c r="BJ271" i="3"/>
  <c r="BA271" i="3"/>
  <c r="BD221" i="3"/>
  <c r="AY221" i="3"/>
  <c r="BH221" i="3"/>
  <c r="BD254" i="3"/>
  <c r="AY254" i="3"/>
  <c r="BH254" i="3"/>
  <c r="AX103" i="3"/>
  <c r="BG103" i="3"/>
  <c r="AX107" i="3"/>
  <c r="BG107" i="3"/>
  <c r="AY226" i="3"/>
  <c r="BH226" i="3"/>
  <c r="BD226" i="3"/>
  <c r="BI198" i="3"/>
  <c r="AZ198" i="3"/>
  <c r="BN198" i="3"/>
  <c r="AX176" i="3"/>
  <c r="BG176" i="3"/>
  <c r="BN197" i="3"/>
  <c r="AZ197" i="3"/>
  <c r="BI197" i="3"/>
  <c r="BJ187" i="3"/>
  <c r="BA187" i="3"/>
  <c r="BO187" i="3"/>
  <c r="BH112" i="3"/>
  <c r="AY112" i="3"/>
  <c r="BD112" i="3"/>
  <c r="BH144" i="3"/>
  <c r="BD144" i="3"/>
  <c r="AY144" i="3"/>
  <c r="BB150" i="3"/>
  <c r="BK150" i="3"/>
  <c r="BH105" i="3"/>
  <c r="BD105" i="3"/>
  <c r="AY105" i="3"/>
  <c r="AX102" i="3"/>
  <c r="BG102" i="3"/>
  <c r="BN129" i="3"/>
  <c r="BI129" i="3"/>
  <c r="AZ129" i="3"/>
  <c r="BI629" i="3"/>
  <c r="BN629" i="3"/>
  <c r="AZ629" i="3"/>
  <c r="AY612" i="3"/>
  <c r="BH612" i="3"/>
  <c r="BD612" i="3"/>
  <c r="BG622" i="3"/>
  <c r="AX622" i="3"/>
  <c r="BN579" i="3"/>
  <c r="BI579" i="3"/>
  <c r="AZ579" i="3"/>
  <c r="BH562" i="3"/>
  <c r="BD562" i="3"/>
  <c r="AY562" i="3"/>
  <c r="BD565" i="3"/>
  <c r="BH565" i="3"/>
  <c r="AY565" i="3"/>
  <c r="BH541" i="3"/>
  <c r="AY541" i="3"/>
  <c r="BD541" i="3"/>
  <c r="AX474" i="3"/>
  <c r="BG474" i="3"/>
  <c r="BD471" i="3"/>
  <c r="AY471" i="3"/>
  <c r="BH471" i="3"/>
  <c r="BN492" i="3"/>
  <c r="AZ492" i="3"/>
  <c r="BI492" i="3"/>
  <c r="AX418" i="3"/>
  <c r="BG418" i="3"/>
  <c r="BG465" i="3"/>
  <c r="AX465" i="3"/>
  <c r="BO400" i="3"/>
  <c r="BJ400" i="3"/>
  <c r="BA400" i="3"/>
  <c r="BH440" i="3"/>
  <c r="BD440" i="3"/>
  <c r="AY440" i="3"/>
  <c r="BD413" i="3"/>
  <c r="BH413" i="3"/>
  <c r="AY413" i="3"/>
  <c r="BH429" i="3"/>
  <c r="BD429" i="3"/>
  <c r="AY429" i="3"/>
  <c r="BH487" i="3"/>
  <c r="AY487" i="3"/>
  <c r="BD487" i="3"/>
  <c r="AY426" i="3"/>
  <c r="BD426" i="3"/>
  <c r="BH426" i="3"/>
  <c r="BL370" i="3"/>
  <c r="BM370" i="3" s="1"/>
  <c r="BC370" i="3"/>
  <c r="BG360" i="3"/>
  <c r="AX360" i="3"/>
  <c r="BJ386" i="3"/>
  <c r="BA386" i="3"/>
  <c r="BO386" i="3"/>
  <c r="AX353" i="3"/>
  <c r="BG353" i="3"/>
  <c r="BG269" i="3"/>
  <c r="AX269" i="3"/>
  <c r="AZ314" i="3"/>
  <c r="BN314" i="3"/>
  <c r="BI314" i="3"/>
  <c r="BI316" i="3"/>
  <c r="AZ316" i="3"/>
  <c r="BN316" i="3"/>
  <c r="BJ277" i="3"/>
  <c r="BO277" i="3"/>
  <c r="BA277" i="3"/>
  <c r="BG216" i="3"/>
  <c r="AX216" i="3"/>
  <c r="BN132" i="3"/>
  <c r="BI132" i="3"/>
  <c r="AZ132" i="3"/>
  <c r="AZ170" i="3"/>
  <c r="BN170" i="3"/>
  <c r="BI170" i="3"/>
  <c r="BN133" i="3"/>
  <c r="AZ133" i="3"/>
  <c r="BI133" i="3"/>
  <c r="BN98" i="3"/>
  <c r="BI98" i="3"/>
  <c r="AZ98" i="3"/>
  <c r="AX193" i="3"/>
  <c r="BG193" i="3"/>
  <c r="AY94" i="3"/>
  <c r="BH94" i="3"/>
  <c r="BD94" i="3"/>
  <c r="BC116" i="3"/>
  <c r="BL116" i="3"/>
  <c r="BM116" i="3" s="1"/>
  <c r="AY44" i="3"/>
  <c r="BH44" i="3"/>
  <c r="BD44" i="3"/>
  <c r="BG39" i="3"/>
  <c r="AX39" i="3"/>
  <c r="BO52" i="3"/>
  <c r="BJ52" i="3"/>
  <c r="BA52" i="3"/>
  <c r="BI11" i="3"/>
  <c r="AZ11" i="3"/>
  <c r="BN11" i="3"/>
  <c r="BG84" i="3"/>
  <c r="AX84" i="3"/>
  <c r="AY37" i="3"/>
  <c r="BD37" i="3"/>
  <c r="BH37" i="3"/>
  <c r="BG606" i="3"/>
  <c r="AX606" i="3"/>
  <c r="BN623" i="3"/>
  <c r="AZ623" i="3"/>
  <c r="BI623" i="3"/>
  <c r="BN573" i="3"/>
  <c r="BI573" i="3"/>
  <c r="AZ573" i="3"/>
  <c r="BI519" i="3"/>
  <c r="BN519" i="3"/>
  <c r="AZ519" i="3"/>
  <c r="AX590" i="3"/>
  <c r="BG590" i="3"/>
  <c r="BN599" i="3"/>
  <c r="BI599" i="3"/>
  <c r="AZ599" i="3"/>
  <c r="BH499" i="3"/>
  <c r="BD499" i="3"/>
  <c r="AY499" i="3"/>
  <c r="BK479" i="3"/>
  <c r="BB479" i="3"/>
  <c r="BA527" i="3"/>
  <c r="BO527" i="3"/>
  <c r="BJ527" i="3"/>
  <c r="BA463" i="3"/>
  <c r="BO463" i="3"/>
  <c r="BJ463" i="3"/>
  <c r="BJ408" i="3"/>
  <c r="BA408" i="3"/>
  <c r="BO408" i="3"/>
  <c r="BG424" i="3"/>
  <c r="AX424" i="3"/>
  <c r="AY419" i="3"/>
  <c r="BH419" i="3"/>
  <c r="BD419" i="3"/>
  <c r="BD461" i="3"/>
  <c r="AY461" i="3"/>
  <c r="BH461" i="3"/>
  <c r="BL366" i="3"/>
  <c r="BM366" i="3" s="1"/>
  <c r="BC366" i="3"/>
  <c r="AY347" i="3"/>
  <c r="BH347" i="3"/>
  <c r="BD347" i="3"/>
  <c r="AY334" i="3"/>
  <c r="BD334" i="3"/>
  <c r="BH334" i="3"/>
  <c r="BI303" i="3"/>
  <c r="AZ303" i="3"/>
  <c r="BN303" i="3"/>
  <c r="BN287" i="3"/>
  <c r="BI287" i="3"/>
  <c r="AZ287" i="3"/>
  <c r="BB307" i="3"/>
  <c r="BK307" i="3"/>
  <c r="AZ209" i="3"/>
  <c r="BI209" i="3"/>
  <c r="BN209" i="3"/>
  <c r="BH237" i="3"/>
  <c r="AY237" i="3"/>
  <c r="BD237" i="3"/>
  <c r="BH284" i="3"/>
  <c r="AY284" i="3"/>
  <c r="BD284" i="3"/>
  <c r="AX215" i="3"/>
  <c r="BG215" i="3"/>
  <c r="BH240" i="3"/>
  <c r="BD240" i="3"/>
  <c r="AY240" i="3"/>
  <c r="AX90" i="3"/>
  <c r="BG90" i="3"/>
  <c r="AX130" i="3"/>
  <c r="BG130" i="3"/>
  <c r="BH203" i="3"/>
  <c r="BD203" i="3"/>
  <c r="AY203" i="3"/>
  <c r="BI175" i="3"/>
  <c r="BN175" i="3"/>
  <c r="AZ175" i="3"/>
  <c r="BI196" i="3"/>
  <c r="BN196" i="3"/>
  <c r="AZ196" i="3"/>
  <c r="AX79" i="3"/>
  <c r="BG79" i="3"/>
  <c r="BH101" i="3"/>
  <c r="AY101" i="3"/>
  <c r="BD101" i="3"/>
  <c r="BO24" i="3"/>
  <c r="BA24" i="3"/>
  <c r="BJ24" i="3"/>
  <c r="BH27" i="3"/>
  <c r="BD27" i="3"/>
  <c r="AY27" i="3"/>
  <c r="BI63" i="3"/>
  <c r="BN63" i="3"/>
  <c r="AZ63" i="3"/>
  <c r="AZ69" i="3"/>
  <c r="BN69" i="3"/>
  <c r="BI69" i="3"/>
  <c r="BO367" i="3"/>
  <c r="BJ367" i="3"/>
  <c r="BA367" i="3"/>
  <c r="BO244" i="3"/>
  <c r="BJ244" i="3"/>
  <c r="BA244" i="3"/>
  <c r="AY290" i="3"/>
  <c r="BH290" i="3"/>
  <c r="BD290" i="3"/>
  <c r="AX35" i="3"/>
  <c r="BG35" i="3"/>
  <c r="AY580" i="3"/>
  <c r="BD580" i="3"/>
  <c r="BH580" i="3"/>
  <c r="BG348" i="3"/>
  <c r="AX348" i="3"/>
  <c r="BD204" i="3"/>
  <c r="BH204" i="3"/>
  <c r="AY204" i="3"/>
  <c r="BG630" i="3"/>
  <c r="AX630" i="3"/>
  <c r="BI605" i="3"/>
  <c r="BN605" i="3"/>
  <c r="AZ605" i="3"/>
  <c r="BH570" i="3"/>
  <c r="BD570" i="3"/>
  <c r="AY570" i="3"/>
  <c r="AX564" i="3"/>
  <c r="BG564" i="3"/>
  <c r="AX536" i="3"/>
  <c r="BG536" i="3"/>
  <c r="BA498" i="3"/>
  <c r="BO498" i="3"/>
  <c r="BJ498" i="3"/>
  <c r="BO457" i="3"/>
  <c r="BA457" i="3"/>
  <c r="BJ457" i="3"/>
  <c r="BG480" i="3"/>
  <c r="AX480" i="3"/>
  <c r="BO428" i="3"/>
  <c r="BJ428" i="3"/>
  <c r="BA428" i="3"/>
  <c r="BH411" i="3"/>
  <c r="BD411" i="3"/>
  <c r="AY411" i="3"/>
  <c r="BG439" i="3"/>
  <c r="AX439" i="3"/>
  <c r="AX318" i="3"/>
  <c r="BG318" i="3"/>
  <c r="BG300" i="3"/>
  <c r="AX300" i="3"/>
  <c r="BD319" i="3"/>
  <c r="AY319" i="3"/>
  <c r="BH319" i="3"/>
  <c r="BG212" i="3"/>
  <c r="AX212" i="3"/>
  <c r="BK201" i="3"/>
  <c r="BB201" i="3"/>
  <c r="BH152" i="3"/>
  <c r="AY152" i="3"/>
  <c r="BD152" i="3"/>
  <c r="BA182" i="3"/>
  <c r="BO182" i="3"/>
  <c r="BJ182" i="3"/>
  <c r="BH109" i="3"/>
  <c r="BD109" i="3"/>
  <c r="AY109" i="3"/>
  <c r="AX122" i="3"/>
  <c r="BG122" i="3"/>
  <c r="AW644" i="3"/>
  <c r="AW646" i="3" s="1"/>
  <c r="AW634" i="3"/>
  <c r="AW635" i="3" s="1"/>
  <c r="BI47" i="3"/>
  <c r="AZ47" i="3"/>
  <c r="BN47" i="3"/>
  <c r="BI51" i="3"/>
  <c r="AZ51" i="3"/>
  <c r="BN51" i="3"/>
  <c r="BI26" i="3"/>
  <c r="AZ26" i="3"/>
  <c r="BN26" i="3"/>
  <c r="BD10" i="3"/>
  <c r="AY10" i="3"/>
  <c r="BH10" i="3"/>
  <c r="BN12" i="3"/>
  <c r="BI12" i="3"/>
  <c r="AZ12" i="3"/>
  <c r="BD22" i="3"/>
  <c r="BH22" i="3"/>
  <c r="AY22" i="3"/>
  <c r="AZ45" i="3"/>
  <c r="BI45" i="3"/>
  <c r="BN45" i="3"/>
  <c r="BI528" i="3"/>
  <c r="BN528" i="3"/>
  <c r="AZ528" i="3"/>
  <c r="BN595" i="3"/>
  <c r="BI595" i="3"/>
  <c r="AZ595" i="3"/>
  <c r="BI43" i="3"/>
  <c r="BN43" i="3"/>
  <c r="AZ43" i="3"/>
  <c r="AZ633" i="3"/>
  <c r="BN633" i="3"/>
  <c r="BI633" i="3"/>
  <c r="BG594" i="3"/>
  <c r="AX594" i="3"/>
  <c r="BH560" i="3"/>
  <c r="BD560" i="3"/>
  <c r="AY560" i="3"/>
  <c r="BD585" i="3"/>
  <c r="AY585" i="3"/>
  <c r="BH585" i="3"/>
  <c r="BI509" i="3"/>
  <c r="AZ509" i="3"/>
  <c r="BN509" i="3"/>
  <c r="BN591" i="3"/>
  <c r="AZ591" i="3"/>
  <c r="BI591" i="3"/>
  <c r="BL546" i="3"/>
  <c r="BM546" i="3" s="1"/>
  <c r="BC546" i="3"/>
  <c r="AX537" i="3"/>
  <c r="BG537" i="3"/>
  <c r="BI455" i="3"/>
  <c r="BN455" i="3"/>
  <c r="AZ455" i="3"/>
  <c r="BG500" i="3"/>
  <c r="AX500" i="3"/>
  <c r="BJ453" i="3"/>
  <c r="BA453" i="3"/>
  <c r="BO453" i="3"/>
  <c r="BI395" i="3"/>
  <c r="AZ395" i="3"/>
  <c r="BN395" i="3"/>
  <c r="AY409" i="3"/>
  <c r="BH409" i="3"/>
  <c r="BD409" i="3"/>
  <c r="BN343" i="3"/>
  <c r="BI343" i="3"/>
  <c r="AZ343" i="3"/>
  <c r="BD339" i="3"/>
  <c r="BH339" i="3"/>
  <c r="AY339" i="3"/>
  <c r="BH373" i="3"/>
  <c r="BD373" i="3"/>
  <c r="AY373" i="3"/>
  <c r="AZ298" i="3"/>
  <c r="BI298" i="3"/>
  <c r="BN298" i="3"/>
  <c r="BL354" i="3"/>
  <c r="BM354" i="3" s="1"/>
  <c r="BC354" i="3"/>
  <c r="BA274" i="3"/>
  <c r="BO274" i="3"/>
  <c r="BJ274" i="3"/>
  <c r="AY289" i="3"/>
  <c r="BH289" i="3"/>
  <c r="BD289" i="3"/>
  <c r="BH317" i="3"/>
  <c r="BD317" i="3"/>
  <c r="AY317" i="3"/>
  <c r="BN213" i="3"/>
  <c r="AZ213" i="3"/>
  <c r="BI213" i="3"/>
  <c r="BH218" i="3"/>
  <c r="BD218" i="3"/>
  <c r="AY218" i="3"/>
  <c r="AX164" i="3"/>
  <c r="BG164" i="3"/>
  <c r="AY181" i="3"/>
  <c r="BH181" i="3"/>
  <c r="BD181" i="3"/>
  <c r="AZ173" i="3"/>
  <c r="BN173" i="3"/>
  <c r="BI173" i="3"/>
  <c r="AX115" i="3"/>
  <c r="BG115" i="3"/>
  <c r="BD99" i="3"/>
  <c r="BH99" i="3"/>
  <c r="AY99" i="3"/>
  <c r="BI246" i="3"/>
  <c r="AZ246" i="3"/>
  <c r="BN246" i="3"/>
  <c r="BK67" i="3"/>
  <c r="BB67" i="3"/>
  <c r="BO40" i="3"/>
  <c r="BA40" i="3"/>
  <c r="BJ40" i="3"/>
  <c r="BI15" i="3"/>
  <c r="AZ15" i="3"/>
  <c r="BN15" i="3"/>
  <c r="BI459" i="3"/>
  <c r="AZ459" i="3"/>
  <c r="BN459" i="3"/>
  <c r="BH337" i="3"/>
  <c r="BD337" i="3"/>
  <c r="AY337" i="3"/>
  <c r="BN140" i="3"/>
  <c r="AZ140" i="3"/>
  <c r="BI140" i="3"/>
  <c r="AY632" i="3"/>
  <c r="BH632" i="3"/>
  <c r="BD632" i="3"/>
  <c r="BO358" i="3"/>
  <c r="BJ358" i="3"/>
  <c r="BA358" i="3"/>
  <c r="BI625" i="3"/>
  <c r="BN625" i="3"/>
  <c r="AZ625" i="3"/>
  <c r="AY628" i="3"/>
  <c r="BH628" i="3"/>
  <c r="BD628" i="3"/>
  <c r="BD577" i="3"/>
  <c r="BH577" i="3"/>
  <c r="AY577" i="3"/>
  <c r="BG559" i="3"/>
  <c r="AX559" i="3"/>
  <c r="AX561" i="3"/>
  <c r="BG561" i="3"/>
  <c r="BN507" i="3"/>
  <c r="BI507" i="3"/>
  <c r="AZ507" i="3"/>
  <c r="BD475" i="3"/>
  <c r="BH475" i="3"/>
  <c r="AY475" i="3"/>
  <c r="AY539" i="3"/>
  <c r="BH539" i="3"/>
  <c r="BD539" i="3"/>
  <c r="BN446" i="3"/>
  <c r="BI446" i="3"/>
  <c r="AZ446" i="3"/>
  <c r="BN496" i="3"/>
  <c r="AZ496" i="3"/>
  <c r="BI496" i="3"/>
  <c r="BI407" i="3"/>
  <c r="AZ407" i="3"/>
  <c r="BN407" i="3"/>
  <c r="BG376" i="3"/>
  <c r="AX376" i="3"/>
  <c r="BJ434" i="3"/>
  <c r="BA434" i="3"/>
  <c r="BO434" i="3"/>
  <c r="BD417" i="3"/>
  <c r="AY417" i="3"/>
  <c r="BH417" i="3"/>
  <c r="BH332" i="3"/>
  <c r="BD332" i="3"/>
  <c r="AY332" i="3"/>
  <c r="BD295" i="3"/>
  <c r="BH295" i="3"/>
  <c r="AY295" i="3"/>
  <c r="BH313" i="3"/>
  <c r="BD313" i="3"/>
  <c r="AY313" i="3"/>
  <c r="BJ304" i="3"/>
  <c r="BA304" i="3"/>
  <c r="BO304" i="3"/>
  <c r="BN325" i="3"/>
  <c r="BI325" i="3"/>
  <c r="AZ325" i="3"/>
  <c r="BI308" i="3"/>
  <c r="BN308" i="3"/>
  <c r="AZ308" i="3"/>
  <c r="BN160" i="3"/>
  <c r="BI160" i="3"/>
  <c r="AZ160" i="3"/>
  <c r="BG159" i="3"/>
  <c r="AX159" i="3"/>
  <c r="AZ80" i="3"/>
  <c r="BI80" i="3"/>
  <c r="BN80" i="3"/>
  <c r="BC120" i="3"/>
  <c r="BL120" i="3"/>
  <c r="BM120" i="3" s="1"/>
  <c r="BH86" i="3"/>
  <c r="BD86" i="3"/>
  <c r="AY86" i="3"/>
  <c r="BO75" i="3"/>
  <c r="BJ75" i="3"/>
  <c r="BA75" i="3"/>
  <c r="BO16" i="3"/>
  <c r="BA16" i="3"/>
  <c r="BJ16" i="3"/>
  <c r="BD38" i="3"/>
  <c r="AY38" i="3"/>
  <c r="BH38" i="3"/>
  <c r="BH48" i="3"/>
  <c r="BD48" i="3"/>
  <c r="AY48" i="3"/>
  <c r="BO64" i="3"/>
  <c r="BJ64" i="3"/>
  <c r="BA64" i="3"/>
  <c r="BD18" i="3"/>
  <c r="BH18" i="3"/>
  <c r="AY18" i="3"/>
  <c r="BG508" i="3"/>
  <c r="AX508" i="3"/>
  <c r="AY501" i="3"/>
  <c r="BD501" i="3"/>
  <c r="BH501" i="3"/>
  <c r="BG356" i="3"/>
  <c r="AX356" i="3"/>
  <c r="BG210" i="3"/>
  <c r="AX210" i="3"/>
  <c r="AZ54" i="3"/>
  <c r="BN54" i="3"/>
  <c r="BI54" i="3"/>
  <c r="BH627" i="3"/>
  <c r="BD627" i="3"/>
  <c r="AY627" i="3"/>
  <c r="AY615" i="3"/>
  <c r="BD615" i="3"/>
  <c r="BH615" i="3"/>
  <c r="BG555" i="3"/>
  <c r="AX555" i="3"/>
  <c r="AX511" i="3"/>
  <c r="BG511" i="3"/>
  <c r="BI517" i="3"/>
  <c r="AZ517" i="3"/>
  <c r="BN517" i="3"/>
  <c r="AY438" i="3"/>
  <c r="BH438" i="3"/>
  <c r="BD438" i="3"/>
  <c r="AX406" i="3"/>
  <c r="BG406" i="3"/>
  <c r="BN405" i="3"/>
  <c r="BI405" i="3"/>
  <c r="AZ405" i="3"/>
  <c r="BG357" i="3"/>
  <c r="AX357" i="3"/>
  <c r="BN351" i="3"/>
  <c r="BI351" i="3"/>
  <c r="AZ351" i="3"/>
  <c r="AY362" i="3"/>
  <c r="BH362" i="3"/>
  <c r="BD362" i="3"/>
  <c r="BH361" i="3"/>
  <c r="BD361" i="3"/>
  <c r="AY361" i="3"/>
  <c r="BD323" i="3"/>
  <c r="BH323" i="3"/>
  <c r="AY323" i="3"/>
  <c r="BH329" i="3"/>
  <c r="BD329" i="3"/>
  <c r="AY329" i="3"/>
  <c r="BH312" i="3"/>
  <c r="AY312" i="3"/>
  <c r="BD312" i="3"/>
  <c r="AX293" i="3"/>
  <c r="BG293" i="3"/>
  <c r="BH253" i="3"/>
  <c r="BD253" i="3"/>
  <c r="AY253" i="3"/>
  <c r="BD301" i="3"/>
  <c r="AY301" i="3"/>
  <c r="BH301" i="3"/>
  <c r="AZ217" i="3"/>
  <c r="BN217" i="3"/>
  <c r="BI217" i="3"/>
  <c r="BD190" i="3"/>
  <c r="BH190" i="3"/>
  <c r="AY190" i="3"/>
  <c r="BN192" i="3"/>
  <c r="BI192" i="3"/>
  <c r="AZ192" i="3"/>
  <c r="BN156" i="3"/>
  <c r="BI156" i="3"/>
  <c r="AZ156" i="3"/>
  <c r="BA142" i="3"/>
  <c r="BO142" i="3"/>
  <c r="BJ142" i="3"/>
  <c r="BC128" i="3"/>
  <c r="BL128" i="3"/>
  <c r="BM128" i="3" s="1"/>
  <c r="BN97" i="3"/>
  <c r="AZ97" i="3"/>
  <c r="BI97" i="3"/>
  <c r="BJ71" i="3"/>
  <c r="BA71" i="3"/>
  <c r="BO71" i="3"/>
  <c r="AY5" i="3"/>
  <c r="BH5" i="3"/>
  <c r="BD5" i="3"/>
  <c r="BN42" i="3"/>
  <c r="BI42" i="3"/>
  <c r="AZ42" i="3"/>
  <c r="BI23" i="3"/>
  <c r="AZ23" i="3"/>
  <c r="BN23" i="3"/>
  <c r="BN4" i="3"/>
  <c r="BI4" i="3"/>
  <c r="AZ4" i="3"/>
  <c r="BG598" i="3"/>
  <c r="AX598" i="3"/>
  <c r="AX82" i="3"/>
  <c r="BG82" i="3"/>
  <c r="BJ513" i="3"/>
  <c r="BA513" i="3"/>
  <c r="BO513" i="3"/>
  <c r="AX484" i="3"/>
  <c r="BG484" i="3"/>
  <c r="BG473" i="3"/>
  <c r="AX473" i="3"/>
  <c r="AX119" i="3"/>
  <c r="BG119" i="3"/>
  <c r="AZ57" i="3"/>
  <c r="BN57" i="3"/>
  <c r="BI57" i="3"/>
  <c r="BI621" i="3"/>
  <c r="AZ621" i="3"/>
  <c r="BN621" i="3"/>
  <c r="BD609" i="3"/>
  <c r="AY609" i="3"/>
  <c r="BH609" i="3"/>
  <c r="BN544" i="3"/>
  <c r="BI544" i="3"/>
  <c r="AZ544" i="3"/>
  <c r="AY616" i="3"/>
  <c r="BD616" i="3"/>
  <c r="BH616" i="3"/>
  <c r="AX563" i="3"/>
  <c r="BG563" i="3"/>
  <c r="BD548" i="3"/>
  <c r="BH548" i="3"/>
  <c r="AY548" i="3"/>
  <c r="BH582" i="3"/>
  <c r="BD582" i="3"/>
  <c r="AY582" i="3"/>
  <c r="AX478" i="3"/>
  <c r="BG478" i="3"/>
  <c r="BG520" i="3"/>
  <c r="AX520" i="3"/>
  <c r="BI502" i="3"/>
  <c r="BN502" i="3"/>
  <c r="AZ502" i="3"/>
  <c r="BN483" i="3"/>
  <c r="BI483" i="3"/>
  <c r="AZ483" i="3"/>
  <c r="BG493" i="3"/>
  <c r="AX493" i="3"/>
  <c r="BG416" i="3"/>
  <c r="AX416" i="3"/>
  <c r="BG384" i="3"/>
  <c r="AX384" i="3"/>
  <c r="AX340" i="3"/>
  <c r="BG340" i="3"/>
  <c r="AZ394" i="3"/>
  <c r="BN394" i="3"/>
  <c r="BI394" i="3"/>
  <c r="AX344" i="3"/>
  <c r="BG344" i="3"/>
  <c r="BD315" i="3"/>
  <c r="BH315" i="3"/>
  <c r="AY315" i="3"/>
  <c r="BN425" i="3"/>
  <c r="BI425" i="3"/>
  <c r="AZ425" i="3"/>
  <c r="BH336" i="3"/>
  <c r="AY336" i="3"/>
  <c r="BD336" i="3"/>
  <c r="BH280" i="3"/>
  <c r="BD280" i="3"/>
  <c r="AY280" i="3"/>
  <c r="AY282" i="3"/>
  <c r="BH282" i="3"/>
  <c r="BD282" i="3"/>
  <c r="AY266" i="3"/>
  <c r="BH266" i="3"/>
  <c r="BD266" i="3"/>
  <c r="BD158" i="3"/>
  <c r="BH158" i="3"/>
  <c r="AY158" i="3"/>
  <c r="BH285" i="3"/>
  <c r="BD285" i="3"/>
  <c r="AY285" i="3"/>
  <c r="AY185" i="3"/>
  <c r="BH185" i="3"/>
  <c r="BD185" i="3"/>
  <c r="BI206" i="3"/>
  <c r="AZ206" i="3"/>
  <c r="BN206" i="3"/>
  <c r="BI229" i="3"/>
  <c r="AZ229" i="3"/>
  <c r="BN229" i="3"/>
  <c r="AZ153" i="3"/>
  <c r="BI153" i="3"/>
  <c r="BN153" i="3"/>
  <c r="AZ233" i="3"/>
  <c r="BN233" i="3"/>
  <c r="BI233" i="3"/>
  <c r="AX136" i="3"/>
  <c r="BG136" i="3"/>
  <c r="BI151" i="3"/>
  <c r="BN151" i="3"/>
  <c r="AZ151" i="3"/>
  <c r="AX168" i="3"/>
  <c r="BG168" i="3"/>
  <c r="BN106" i="3"/>
  <c r="BI106" i="3"/>
  <c r="AZ106" i="3"/>
  <c r="BC104" i="3"/>
  <c r="BL104" i="3"/>
  <c r="BM104" i="3" s="1"/>
  <c r="BN154" i="3"/>
  <c r="BI154" i="3"/>
  <c r="AZ154" i="3"/>
  <c r="BH3" i="3"/>
  <c r="BD3" i="3"/>
  <c r="AY3" i="3"/>
  <c r="BO32" i="3"/>
  <c r="BA32" i="3"/>
  <c r="BJ32" i="3"/>
  <c r="AX91" i="3"/>
  <c r="BG91" i="3"/>
  <c r="AX33" i="3"/>
  <c r="BG33" i="3"/>
  <c r="BD2" i="3"/>
  <c r="AY2" i="3"/>
  <c r="BH2" i="3"/>
  <c r="BD268" i="3"/>
  <c r="BH268" i="3"/>
  <c r="AY268" i="3"/>
  <c r="BI589" i="3"/>
  <c r="BN589" i="3"/>
  <c r="AZ589" i="3"/>
  <c r="BI597" i="3"/>
  <c r="BN597" i="3"/>
  <c r="AZ597" i="3"/>
  <c r="AY607" i="3"/>
  <c r="BH607" i="3"/>
  <c r="BD607" i="3"/>
  <c r="BN583" i="3"/>
  <c r="BI583" i="3"/>
  <c r="AZ583" i="3"/>
  <c r="BH556" i="3"/>
  <c r="BD556" i="3"/>
  <c r="AY556" i="3"/>
  <c r="BI575" i="3"/>
  <c r="AZ575" i="3"/>
  <c r="BN575" i="3"/>
  <c r="BI533" i="3"/>
  <c r="BN533" i="3"/>
  <c r="AZ533" i="3"/>
  <c r="AZ481" i="3"/>
  <c r="BN481" i="3"/>
  <c r="BI481" i="3"/>
  <c r="AX470" i="3"/>
  <c r="BG470" i="3"/>
  <c r="BI525" i="3"/>
  <c r="BN525" i="3"/>
  <c r="AZ525" i="3"/>
  <c r="AX401" i="3"/>
  <c r="BG401" i="3"/>
  <c r="AX449" i="3"/>
  <c r="BG449" i="3"/>
  <c r="BG437" i="3"/>
  <c r="AX437" i="3"/>
  <c r="BH402" i="3"/>
  <c r="BD402" i="3"/>
  <c r="AY402" i="3"/>
  <c r="AZ391" i="3"/>
  <c r="BN391" i="3"/>
  <c r="BI391" i="3"/>
  <c r="AY435" i="3"/>
  <c r="BD435" i="3"/>
  <c r="BH435" i="3"/>
  <c r="BA393" i="3"/>
  <c r="BO393" i="3"/>
  <c r="BJ393" i="3"/>
  <c r="BI369" i="3"/>
  <c r="BN369" i="3"/>
  <c r="AZ369" i="3"/>
  <c r="BG321" i="3"/>
  <c r="AX321" i="3"/>
  <c r="AZ263" i="3"/>
  <c r="BN263" i="3"/>
  <c r="BI263" i="3"/>
  <c r="AY359" i="3"/>
  <c r="BH359" i="3"/>
  <c r="BD359" i="3"/>
  <c r="BI288" i="3"/>
  <c r="BN288" i="3"/>
  <c r="AZ288" i="3"/>
  <c r="BD162" i="3"/>
  <c r="BH162" i="3"/>
  <c r="AY162" i="3"/>
  <c r="BB178" i="3"/>
  <c r="BK178" i="3"/>
  <c r="BH184" i="3"/>
  <c r="AY184" i="3"/>
  <c r="BD184" i="3"/>
  <c r="BD291" i="3"/>
  <c r="BH291" i="3"/>
  <c r="AY291" i="3"/>
  <c r="BI131" i="3"/>
  <c r="AZ131" i="3"/>
  <c r="BN131" i="3"/>
  <c r="BN88" i="3"/>
  <c r="BI88" i="3"/>
  <c r="AZ88" i="3"/>
  <c r="AZ66" i="3"/>
  <c r="BN66" i="3"/>
  <c r="BI66" i="3"/>
  <c r="AX14" i="3"/>
  <c r="AX644" i="3" s="1"/>
  <c r="AX646" i="3" s="1"/>
  <c r="BG14" i="3"/>
  <c r="BI59" i="3"/>
  <c r="BN59" i="3"/>
  <c r="AZ59" i="3"/>
  <c r="AZ62" i="3"/>
  <c r="BI62" i="3"/>
  <c r="BN62" i="3"/>
  <c r="AY41" i="3"/>
  <c r="BH41" i="3"/>
  <c r="BD41" i="3"/>
  <c r="AY13" i="3"/>
  <c r="BH13" i="3"/>
  <c r="BD13" i="3"/>
  <c r="BO552" i="3"/>
  <c r="BJ552" i="3"/>
  <c r="BA552" i="3"/>
  <c r="AX477" i="3"/>
  <c r="BG477" i="3"/>
  <c r="BN430" i="3"/>
  <c r="BI430" i="3"/>
  <c r="AZ430" i="3"/>
  <c r="BA553" i="3"/>
  <c r="BO553" i="3"/>
  <c r="BJ553" i="3"/>
  <c r="BN349" i="3"/>
  <c r="BI349" i="3"/>
  <c r="AZ349" i="3"/>
  <c r="BG245" i="3"/>
  <c r="AX245" i="3"/>
  <c r="BO231" i="3"/>
  <c r="BA231" i="3"/>
  <c r="BJ231" i="3"/>
  <c r="BN188" i="3"/>
  <c r="AZ188" i="3"/>
  <c r="BI188" i="3"/>
  <c r="BI55" i="3"/>
  <c r="AZ55" i="3"/>
  <c r="BN55" i="3"/>
  <c r="BG236" i="3"/>
  <c r="AX236" i="3"/>
  <c r="BI617" i="3"/>
  <c r="BN617" i="3"/>
  <c r="AZ617" i="3"/>
  <c r="BG588" i="3"/>
  <c r="AX588" i="3"/>
  <c r="BG547" i="3"/>
  <c r="AX547" i="3"/>
  <c r="BH569" i="3"/>
  <c r="BD569" i="3"/>
  <c r="AY569" i="3"/>
  <c r="AX458" i="3"/>
  <c r="BG458" i="3"/>
  <c r="BH574" i="3"/>
  <c r="AY574" i="3"/>
  <c r="BD574" i="3"/>
  <c r="AX410" i="3"/>
  <c r="BG410" i="3"/>
  <c r="AX495" i="3"/>
  <c r="BG495" i="3"/>
  <c r="AY488" i="3"/>
  <c r="BH488" i="3"/>
  <c r="BD488" i="3"/>
  <c r="BD512" i="3"/>
  <c r="AY512" i="3"/>
  <c r="BH512" i="3"/>
  <c r="BG363" i="3"/>
  <c r="AX363" i="3"/>
  <c r="BN365" i="3"/>
  <c r="BI365" i="3"/>
  <c r="AZ365" i="3"/>
  <c r="AY310" i="3"/>
  <c r="BD310" i="3"/>
  <c r="BH310" i="3"/>
  <c r="AX281" i="3"/>
  <c r="BG281" i="3"/>
  <c r="BD258" i="3"/>
  <c r="BH258" i="3"/>
  <c r="AY258" i="3"/>
  <c r="AY372" i="3"/>
  <c r="BH372" i="3"/>
  <c r="BD372" i="3"/>
  <c r="BO223" i="3"/>
  <c r="BJ223" i="3"/>
  <c r="BA223" i="3"/>
  <c r="BG219" i="3"/>
  <c r="AX219" i="3"/>
  <c r="BJ191" i="3"/>
  <c r="BA191" i="3"/>
  <c r="BO191" i="3"/>
  <c r="AY232" i="3"/>
  <c r="BH232" i="3"/>
  <c r="BD232" i="3"/>
  <c r="BN148" i="3"/>
  <c r="BI148" i="3"/>
  <c r="AZ148" i="3"/>
  <c r="BH74" i="3"/>
  <c r="BD74" i="3"/>
  <c r="AY74" i="3"/>
  <c r="BH7" i="3"/>
  <c r="BD7" i="3"/>
  <c r="AY7" i="3"/>
  <c r="BH31" i="3"/>
  <c r="BD31" i="3"/>
  <c r="AY31" i="3"/>
  <c r="BO279" i="3"/>
  <c r="BJ279" i="3"/>
  <c r="BA279" i="3"/>
  <c r="BO603" i="3"/>
  <c r="BJ603" i="3"/>
  <c r="BA603" i="3"/>
  <c r="AY608" i="3"/>
  <c r="BH608" i="3"/>
  <c r="BD608" i="3"/>
  <c r="AY529" i="3"/>
  <c r="BD529" i="3"/>
  <c r="BH529" i="3"/>
  <c r="BA534" i="3"/>
  <c r="BO534" i="3"/>
  <c r="BJ534" i="3"/>
  <c r="AX523" i="3"/>
  <c r="BG523" i="3"/>
  <c r="BH521" i="3"/>
  <c r="AY521" i="3"/>
  <c r="BD521" i="3"/>
  <c r="BG516" i="3"/>
  <c r="AX516" i="3"/>
  <c r="AX530" i="3"/>
  <c r="BG530" i="3"/>
  <c r="AY454" i="3"/>
  <c r="BD454" i="3"/>
  <c r="BH454" i="3"/>
  <c r="BB447" i="3"/>
  <c r="BK447" i="3"/>
  <c r="AZ415" i="3"/>
  <c r="BN415" i="3"/>
  <c r="BI415" i="3"/>
  <c r="BC420" i="3"/>
  <c r="BL420" i="3"/>
  <c r="BM420" i="3" s="1"/>
  <c r="AZ377" i="3"/>
  <c r="BI377" i="3"/>
  <c r="BN377" i="3"/>
  <c r="BN380" i="3"/>
  <c r="BI380" i="3"/>
  <c r="AZ380" i="3"/>
  <c r="BK311" i="3"/>
  <c r="BB311" i="3"/>
  <c r="AY306" i="3"/>
  <c r="BH306" i="3"/>
  <c r="BD306" i="3"/>
  <c r="BG328" i="3"/>
  <c r="AX328" i="3"/>
  <c r="BG256" i="3"/>
  <c r="AX256" i="3"/>
  <c r="BG278" i="3"/>
  <c r="AX278" i="3"/>
  <c r="BJ247" i="3"/>
  <c r="BO247" i="3"/>
  <c r="BA247" i="3"/>
  <c r="BJ260" i="3"/>
  <c r="BA260" i="3"/>
  <c r="BO260" i="3"/>
  <c r="AX172" i="3"/>
  <c r="BG172" i="3"/>
  <c r="AY208" i="3"/>
  <c r="BD208" i="3"/>
  <c r="BH208" i="3"/>
  <c r="AZ169" i="3"/>
  <c r="BN169" i="3"/>
  <c r="BI169" i="3"/>
  <c r="BB124" i="3"/>
  <c r="BK124" i="3"/>
  <c r="BO68" i="3"/>
  <c r="BJ68" i="3"/>
  <c r="BA68" i="3"/>
  <c r="BD95" i="3"/>
  <c r="AY95" i="3"/>
  <c r="BH95" i="3"/>
  <c r="AX28" i="3"/>
  <c r="BG28" i="3"/>
  <c r="AX330" i="3"/>
  <c r="BG330" i="3"/>
  <c r="AY576" i="3"/>
  <c r="BH576" i="3"/>
  <c r="BD576" i="3"/>
  <c r="BG551" i="3"/>
  <c r="AX551" i="3"/>
  <c r="BG514" i="3"/>
  <c r="AX514" i="3"/>
  <c r="BI486" i="3"/>
  <c r="AZ486" i="3"/>
  <c r="BN486" i="3"/>
  <c r="AZ482" i="3"/>
  <c r="BN482" i="3"/>
  <c r="BI482" i="3"/>
  <c r="BH423" i="3"/>
  <c r="BD423" i="3"/>
  <c r="AY423" i="3"/>
  <c r="BG403" i="3"/>
  <c r="AX403" i="3"/>
  <c r="BG352" i="3"/>
  <c r="AX352" i="3"/>
  <c r="BG464" i="3"/>
  <c r="AX464" i="3"/>
  <c r="BG364" i="3"/>
  <c r="AX364" i="3"/>
  <c r="BH345" i="3"/>
  <c r="BD345" i="3"/>
  <c r="AY345" i="3"/>
  <c r="BG241" i="3"/>
  <c r="AX241" i="3"/>
  <c r="BA166" i="3"/>
  <c r="BJ166" i="3"/>
  <c r="BO166" i="3"/>
  <c r="AZ165" i="3"/>
  <c r="BN165" i="3"/>
  <c r="BI165" i="3"/>
  <c r="AY200" i="3"/>
  <c r="BH200" i="3"/>
  <c r="BD200" i="3"/>
  <c r="AZ174" i="3"/>
  <c r="BN174" i="3"/>
  <c r="BI174" i="3"/>
  <c r="BI179" i="3"/>
  <c r="BN179" i="3"/>
  <c r="AZ179" i="3"/>
  <c r="BD127" i="3"/>
  <c r="BH127" i="3"/>
  <c r="AY127" i="3"/>
  <c r="BN93" i="3"/>
  <c r="BI93" i="3"/>
  <c r="AZ93" i="3"/>
  <c r="BN85" i="3"/>
  <c r="BI85" i="3"/>
  <c r="AZ85" i="3"/>
  <c r="AX25" i="3"/>
  <c r="BG25" i="3"/>
  <c r="AY65" i="3"/>
  <c r="BD65" i="3"/>
  <c r="BH65" i="3"/>
  <c r="BG610" i="3"/>
  <c r="AX610" i="3"/>
  <c r="AY543" i="3"/>
  <c r="BD543" i="3"/>
  <c r="BH543" i="3"/>
  <c r="BH524" i="3"/>
  <c r="BD524" i="3"/>
  <c r="AY524" i="3"/>
  <c r="BI452" i="3"/>
  <c r="AZ452" i="3"/>
  <c r="BN452" i="3"/>
  <c r="AX385" i="3"/>
  <c r="BG385" i="3"/>
  <c r="BD272" i="3"/>
  <c r="BH272" i="3"/>
  <c r="AY272" i="3"/>
  <c r="BD138" i="3"/>
  <c r="AY138" i="3"/>
  <c r="BH138" i="3"/>
  <c r="AX207" i="3"/>
  <c r="BG207" i="3"/>
  <c r="AY195" i="3"/>
  <c r="BH195" i="3"/>
  <c r="BD195" i="3"/>
  <c r="AY21" i="3"/>
  <c r="BH21" i="3"/>
  <c r="BD21" i="3"/>
  <c r="BG60" i="3"/>
  <c r="AX60" i="3"/>
  <c r="AY620" i="3"/>
  <c r="BH620" i="3"/>
  <c r="BD620" i="3"/>
  <c r="AX441" i="3"/>
  <c r="BG441" i="3"/>
  <c r="BG56" i="3"/>
  <c r="AX56" i="3"/>
  <c r="BG618" i="3"/>
  <c r="AX618" i="3"/>
  <c r="AY592" i="3"/>
  <c r="BH592" i="3"/>
  <c r="BD592" i="3"/>
  <c r="AY600" i="3"/>
  <c r="BH600" i="3"/>
  <c r="BD600" i="3"/>
  <c r="BN611" i="3"/>
  <c r="BI611" i="3"/>
  <c r="AZ611" i="3"/>
  <c r="BG596" i="3"/>
  <c r="AX596" i="3"/>
  <c r="AX522" i="3"/>
  <c r="BG522" i="3"/>
  <c r="BH542" i="3"/>
  <c r="AY542" i="3"/>
  <c r="BD542" i="3"/>
  <c r="AZ497" i="3"/>
  <c r="BN497" i="3"/>
  <c r="BI497" i="3"/>
  <c r="BI460" i="3"/>
  <c r="BN460" i="3"/>
  <c r="AZ460" i="3"/>
  <c r="BI476" i="3"/>
  <c r="BN476" i="3"/>
  <c r="AZ476" i="3"/>
  <c r="AX443" i="3"/>
  <c r="BG443" i="3"/>
  <c r="AX462" i="3"/>
  <c r="BG462" i="3"/>
  <c r="AZ467" i="3"/>
  <c r="BN467" i="3"/>
  <c r="BI467" i="3"/>
  <c r="BN392" i="3"/>
  <c r="BI392" i="3"/>
  <c r="AZ392" i="3"/>
  <c r="AX341" i="3"/>
  <c r="BG341" i="3"/>
  <c r="BH379" i="3"/>
  <c r="AY379" i="3"/>
  <c r="BD379" i="3"/>
  <c r="BH333" i="3"/>
  <c r="BD333" i="3"/>
  <c r="AY333" i="3"/>
  <c r="BN283" i="3"/>
  <c r="BI283" i="3"/>
  <c r="AZ283" i="3"/>
  <c r="BH320" i="3"/>
  <c r="AY320" i="3"/>
  <c r="BD320" i="3"/>
  <c r="BI296" i="3"/>
  <c r="BN296" i="3"/>
  <c r="AZ296" i="3"/>
  <c r="AZ259" i="3"/>
  <c r="BN259" i="3"/>
  <c r="BI259" i="3"/>
  <c r="BG267" i="3"/>
  <c r="AX267" i="3"/>
  <c r="BN305" i="3"/>
  <c r="BI305" i="3"/>
  <c r="AZ305" i="3"/>
  <c r="BD225" i="3"/>
  <c r="BH225" i="3"/>
  <c r="AY225" i="3"/>
  <c r="AY202" i="3"/>
  <c r="BH202" i="3"/>
  <c r="BD202" i="3"/>
  <c r="BI230" i="3"/>
  <c r="BN230" i="3"/>
  <c r="AZ230" i="3"/>
  <c r="AX147" i="3"/>
  <c r="BG147" i="3"/>
  <c r="AY177" i="3"/>
  <c r="BH177" i="3"/>
  <c r="BD177" i="3"/>
  <c r="BI183" i="3"/>
  <c r="BN183" i="3"/>
  <c r="AZ183" i="3"/>
  <c r="BI252" i="3"/>
  <c r="AZ252" i="3"/>
  <c r="BN252" i="3"/>
  <c r="AX111" i="3"/>
  <c r="BG111" i="3"/>
  <c r="AX141" i="3"/>
  <c r="BG141" i="3"/>
  <c r="BH78" i="3"/>
  <c r="BD78" i="3"/>
  <c r="AY78" i="3"/>
  <c r="BD30" i="3"/>
  <c r="BH30" i="3"/>
  <c r="AY30" i="3"/>
  <c r="AZ61" i="3"/>
  <c r="BN61" i="3"/>
  <c r="BI61" i="3"/>
  <c r="AZ46" i="3"/>
  <c r="BN46" i="3"/>
  <c r="BI46" i="3"/>
  <c r="BK375" i="3"/>
  <c r="BB375" i="3"/>
  <c r="BI222" i="3"/>
  <c r="AZ222" i="3"/>
  <c r="BN222" i="3"/>
  <c r="AZ137" i="3"/>
  <c r="BN137" i="3"/>
  <c r="BI137" i="3"/>
  <c r="BG614" i="3"/>
  <c r="AX614" i="3"/>
  <c r="BN631" i="3"/>
  <c r="AZ631" i="3"/>
  <c r="BI631" i="3"/>
  <c r="AX578" i="3"/>
  <c r="BG578" i="3"/>
  <c r="AZ526" i="3"/>
  <c r="BN526" i="3"/>
  <c r="BI526" i="3"/>
  <c r="AZ505" i="3"/>
  <c r="BN505" i="3"/>
  <c r="BI505" i="3"/>
  <c r="BA518" i="3"/>
  <c r="BO518" i="3"/>
  <c r="BJ518" i="3"/>
  <c r="AX466" i="3"/>
  <c r="BG466" i="3"/>
  <c r="BH510" i="3"/>
  <c r="BD510" i="3"/>
  <c r="AY510" i="3"/>
  <c r="BD494" i="3"/>
  <c r="BH494" i="3"/>
  <c r="AY494" i="3"/>
  <c r="BG404" i="3"/>
  <c r="AX404" i="3"/>
  <c r="AX433" i="3"/>
  <c r="BG433" i="3"/>
  <c r="BA346" i="3"/>
  <c r="BJ346" i="3"/>
  <c r="BO346" i="3"/>
  <c r="BD335" i="3"/>
  <c r="BH335" i="3"/>
  <c r="AY335" i="3"/>
  <c r="BO382" i="3"/>
  <c r="BJ382" i="3"/>
  <c r="BA382" i="3"/>
  <c r="AY302" i="3"/>
  <c r="BH302" i="3"/>
  <c r="BD302" i="3"/>
  <c r="BO378" i="3"/>
  <c r="BJ378" i="3"/>
  <c r="BA378" i="3"/>
  <c r="BG239" i="3"/>
  <c r="AX239" i="3"/>
  <c r="BJ255" i="3"/>
  <c r="BO255" i="3"/>
  <c r="BA255" i="3"/>
  <c r="BN276" i="3"/>
  <c r="BI276" i="3"/>
  <c r="AZ276" i="3"/>
  <c r="AY261" i="3"/>
  <c r="BH261" i="3"/>
  <c r="BD261" i="3"/>
  <c r="AX249" i="3"/>
  <c r="BG249" i="3"/>
  <c r="AY224" i="3"/>
  <c r="BD224" i="3"/>
  <c r="BH224" i="3"/>
  <c r="AX114" i="3"/>
  <c r="BG114" i="3"/>
  <c r="BG157" i="3"/>
  <c r="AX157" i="3"/>
  <c r="BJ163" i="3"/>
  <c r="BO163" i="3"/>
  <c r="BA163" i="3"/>
  <c r="BI167" i="3"/>
  <c r="BN167" i="3"/>
  <c r="AZ167" i="3"/>
  <c r="AY126" i="3"/>
  <c r="BD126" i="3"/>
  <c r="BH126" i="3"/>
  <c r="BH248" i="3"/>
  <c r="BD248" i="3"/>
  <c r="AY248" i="3"/>
  <c r="BG92" i="3"/>
  <c r="AX92" i="3"/>
  <c r="BG72" i="3"/>
  <c r="AX72" i="3"/>
  <c r="AX20" i="3"/>
  <c r="BG20" i="3"/>
  <c r="AY9" i="3"/>
  <c r="BH9" i="3"/>
  <c r="BD9" i="3"/>
  <c r="BD6" i="3"/>
  <c r="AY6" i="3"/>
  <c r="BH6" i="3"/>
  <c r="BD70" i="3"/>
  <c r="AY70" i="3"/>
  <c r="BH70" i="3"/>
  <c r="BA427" i="3"/>
  <c r="BJ427" i="3"/>
  <c r="BO427" i="3"/>
  <c r="BJ275" i="3"/>
  <c r="BA275" i="3"/>
  <c r="BO275" i="3"/>
  <c r="BI234" i="3"/>
  <c r="BN234" i="3"/>
  <c r="AZ234" i="3"/>
  <c r="AX180" i="3"/>
  <c r="BG180" i="3"/>
  <c r="BG96" i="3"/>
  <c r="AX96" i="3"/>
  <c r="AY29" i="3"/>
  <c r="BH29" i="3"/>
  <c r="BD29" i="3"/>
  <c r="BN36" i="3"/>
  <c r="AZ36" i="3"/>
  <c r="BI36" i="3"/>
  <c r="BH265" i="3"/>
  <c r="AY265" i="3"/>
  <c r="BD265" i="3"/>
  <c r="BG626" i="3"/>
  <c r="AX626" i="3"/>
  <c r="AY584" i="3"/>
  <c r="BH584" i="3"/>
  <c r="BD584" i="3"/>
  <c r="BI593" i="3"/>
  <c r="AZ593" i="3"/>
  <c r="BN593" i="3"/>
  <c r="BD581" i="3"/>
  <c r="BH581" i="3"/>
  <c r="AY581" i="3"/>
  <c r="BN540" i="3"/>
  <c r="AZ540" i="3"/>
  <c r="BI540" i="3"/>
  <c r="AX422" i="3"/>
  <c r="BG422" i="3"/>
  <c r="BO432" i="3"/>
  <c r="BJ432" i="3"/>
  <c r="BA432" i="3"/>
  <c r="BD568" i="3"/>
  <c r="AY568" i="3"/>
  <c r="BH568" i="3"/>
  <c r="AZ398" i="3"/>
  <c r="BN398" i="3"/>
  <c r="BI398" i="3"/>
  <c r="BK445" i="3"/>
  <c r="BB445" i="3"/>
  <c r="BH431" i="3"/>
  <c r="BD431" i="3"/>
  <c r="AY431" i="3"/>
  <c r="AX389" i="3"/>
  <c r="BG389" i="3"/>
  <c r="BJ390" i="3"/>
  <c r="BA390" i="3"/>
  <c r="BO390" i="3"/>
  <c r="AX257" i="3"/>
  <c r="BG257" i="3"/>
  <c r="BG324" i="3"/>
  <c r="AX324" i="3"/>
  <c r="BD331" i="3"/>
  <c r="BH331" i="3"/>
  <c r="AY331" i="3"/>
  <c r="BI299" i="3"/>
  <c r="BN299" i="3"/>
  <c r="AZ299" i="3"/>
  <c r="BH270" i="3"/>
  <c r="BD270" i="3"/>
  <c r="AY270" i="3"/>
  <c r="BI273" i="3"/>
  <c r="AZ273" i="3"/>
  <c r="BN273" i="3"/>
  <c r="BO211" i="3"/>
  <c r="BJ211" i="3"/>
  <c r="BA211" i="3"/>
  <c r="BH238" i="3"/>
  <c r="BD238" i="3"/>
  <c r="AY238" i="3"/>
  <c r="BG220" i="3"/>
  <c r="AX220" i="3"/>
  <c r="BO186" i="3"/>
  <c r="BA186" i="3"/>
  <c r="BJ186" i="3"/>
  <c r="BC135" i="3"/>
  <c r="BL135" i="3"/>
  <c r="BM135" i="3" s="1"/>
  <c r="BD123" i="3"/>
  <c r="BH123" i="3"/>
  <c r="AY123" i="3"/>
  <c r="BN199" i="3"/>
  <c r="BI199" i="3"/>
  <c r="AZ199" i="3"/>
  <c r="BH139" i="3"/>
  <c r="BD139" i="3"/>
  <c r="AY139" i="3"/>
  <c r="BI292" i="3"/>
  <c r="BN292" i="3"/>
  <c r="AZ292" i="3"/>
  <c r="AZ110" i="3"/>
  <c r="BN110" i="3"/>
  <c r="BI110" i="3"/>
  <c r="AX73" i="3"/>
  <c r="BG73" i="3"/>
  <c r="BI81" i="3"/>
  <c r="BN81" i="3"/>
  <c r="AZ81" i="3"/>
  <c r="BA342" i="3"/>
  <c r="BO342" i="3"/>
  <c r="BJ342" i="3"/>
  <c r="BB587" i="3"/>
  <c r="BK587" i="3"/>
  <c r="BD557" i="3"/>
  <c r="BH557" i="3"/>
  <c r="AY557" i="3"/>
  <c r="BI549" i="3"/>
  <c r="BN549" i="3"/>
  <c r="AZ549" i="3"/>
  <c r="AY535" i="3"/>
  <c r="BH535" i="3"/>
  <c r="BD535" i="3"/>
  <c r="AX450" i="3"/>
  <c r="BG450" i="3"/>
  <c r="BD504" i="3"/>
  <c r="AY504" i="3"/>
  <c r="BH504" i="3"/>
  <c r="BI491" i="3"/>
  <c r="AZ491" i="3"/>
  <c r="BN491" i="3"/>
  <c r="BI448" i="3"/>
  <c r="BN448" i="3"/>
  <c r="AZ448" i="3"/>
  <c r="BK490" i="3"/>
  <c r="BB490" i="3"/>
  <c r="BG421" i="3"/>
  <c r="AX421" i="3"/>
  <c r="BI545" i="3"/>
  <c r="AZ545" i="3"/>
  <c r="BN545" i="3"/>
  <c r="BC436" i="3"/>
  <c r="BL436" i="3"/>
  <c r="BM436" i="3" s="1"/>
  <c r="BG350" i="3"/>
  <c r="AX350" i="3"/>
  <c r="AY338" i="3"/>
  <c r="BD338" i="3"/>
  <c r="BH338" i="3"/>
  <c r="BH262" i="3"/>
  <c r="BD262" i="3"/>
  <c r="AY262" i="3"/>
  <c r="BO297" i="3"/>
  <c r="BA297" i="3"/>
  <c r="BJ297" i="3"/>
  <c r="BJ125" i="3"/>
  <c r="BO125" i="3"/>
  <c r="BA125" i="3"/>
  <c r="BD146" i="3"/>
  <c r="BH146" i="3"/>
  <c r="AY146" i="3"/>
  <c r="BI143" i="3"/>
  <c r="BN143" i="3"/>
  <c r="AZ143" i="3"/>
  <c r="AX118" i="3"/>
  <c r="BG118" i="3"/>
  <c r="BN227" i="3"/>
  <c r="BI227" i="3"/>
  <c r="AZ227" i="3"/>
  <c r="AY145" i="3"/>
  <c r="BD145" i="3"/>
  <c r="BH145" i="3"/>
  <c r="AZ250" i="3"/>
  <c r="BN250" i="3"/>
  <c r="BI250" i="3"/>
  <c r="AY155" i="3"/>
  <c r="BH155" i="3"/>
  <c r="BD155" i="3"/>
  <c r="AZ134" i="3"/>
  <c r="BN134" i="3"/>
  <c r="BI134" i="3"/>
  <c r="BN34" i="3"/>
  <c r="BI34" i="3"/>
  <c r="AZ34" i="3"/>
  <c r="BH76" i="3"/>
  <c r="AY76" i="3"/>
  <c r="BD76" i="3"/>
  <c r="BH113" i="3"/>
  <c r="BD113" i="3"/>
  <c r="AY113" i="3"/>
  <c r="BD50" i="3"/>
  <c r="BH50" i="3"/>
  <c r="AY50" i="3"/>
  <c r="BH19" i="3"/>
  <c r="BD19" i="3"/>
  <c r="AY19" i="3"/>
  <c r="BI155" i="3" l="1"/>
  <c r="AZ155" i="3"/>
  <c r="BN155" i="3"/>
  <c r="BI557" i="3"/>
  <c r="BN557" i="3"/>
  <c r="AZ557" i="3"/>
  <c r="BJ299" i="3"/>
  <c r="BO299" i="3"/>
  <c r="BA299" i="3"/>
  <c r="BJ234" i="3"/>
  <c r="BA234" i="3"/>
  <c r="BO234" i="3"/>
  <c r="BI248" i="3"/>
  <c r="AZ248" i="3"/>
  <c r="BN248" i="3"/>
  <c r="BI261" i="3"/>
  <c r="BN261" i="3"/>
  <c r="AZ261" i="3"/>
  <c r="BN335" i="3"/>
  <c r="BI335" i="3"/>
  <c r="AZ335" i="3"/>
  <c r="BA505" i="3"/>
  <c r="BO505" i="3"/>
  <c r="BJ505" i="3"/>
  <c r="BA61" i="3"/>
  <c r="BO61" i="3"/>
  <c r="BJ61" i="3"/>
  <c r="AZ177" i="3"/>
  <c r="BN177" i="3"/>
  <c r="BI177" i="3"/>
  <c r="BH522" i="3"/>
  <c r="BD522" i="3"/>
  <c r="AY522" i="3"/>
  <c r="BA452" i="3"/>
  <c r="BO452" i="3"/>
  <c r="BJ452" i="3"/>
  <c r="BA174" i="3"/>
  <c r="BO174" i="3"/>
  <c r="BJ174" i="3"/>
  <c r="BH464" i="3"/>
  <c r="AY464" i="3"/>
  <c r="BD464" i="3"/>
  <c r="BD278" i="3"/>
  <c r="BH278" i="3"/>
  <c r="AY278" i="3"/>
  <c r="AY458" i="3"/>
  <c r="BH458" i="3"/>
  <c r="BD458" i="3"/>
  <c r="BK231" i="3"/>
  <c r="BB231" i="3"/>
  <c r="BI291" i="3"/>
  <c r="AZ291" i="3"/>
  <c r="BN291" i="3"/>
  <c r="BH321" i="3"/>
  <c r="BD321" i="3"/>
  <c r="AY321" i="3"/>
  <c r="BD401" i="3"/>
  <c r="AY401" i="3"/>
  <c r="BH401" i="3"/>
  <c r="BO583" i="3"/>
  <c r="BJ583" i="3"/>
  <c r="BA583" i="3"/>
  <c r="BI280" i="3"/>
  <c r="BN280" i="3"/>
  <c r="AZ280" i="3"/>
  <c r="BH416" i="3"/>
  <c r="BD416" i="3"/>
  <c r="AY416" i="3"/>
  <c r="BA97" i="3"/>
  <c r="BO97" i="3"/>
  <c r="BJ97" i="3"/>
  <c r="BN301" i="3"/>
  <c r="AZ301" i="3"/>
  <c r="BI301" i="3"/>
  <c r="AZ501" i="3"/>
  <c r="BN501" i="3"/>
  <c r="BI501" i="3"/>
  <c r="AZ38" i="3"/>
  <c r="BN38" i="3"/>
  <c r="BI38" i="3"/>
  <c r="BO160" i="3"/>
  <c r="BJ160" i="3"/>
  <c r="BA160" i="3"/>
  <c r="AZ417" i="3"/>
  <c r="BN417" i="3"/>
  <c r="BI417" i="3"/>
  <c r="BB358" i="3"/>
  <c r="BK358" i="3"/>
  <c r="BH164" i="3"/>
  <c r="BD164" i="3"/>
  <c r="AY164" i="3"/>
  <c r="BJ298" i="3"/>
  <c r="BA298" i="3"/>
  <c r="BO298" i="3"/>
  <c r="BN560" i="3"/>
  <c r="BI560" i="3"/>
  <c r="AZ560" i="3"/>
  <c r="BO528" i="3"/>
  <c r="BJ528" i="3"/>
  <c r="BA528" i="3"/>
  <c r="BN152" i="3"/>
  <c r="BI152" i="3"/>
  <c r="AZ152" i="3"/>
  <c r="BC307" i="3"/>
  <c r="BL307" i="3"/>
  <c r="BM307" i="3" s="1"/>
  <c r="AZ419" i="3"/>
  <c r="BN419" i="3"/>
  <c r="BI419" i="3"/>
  <c r="AY353" i="3"/>
  <c r="BH353" i="3"/>
  <c r="BD353" i="3"/>
  <c r="BI112" i="3"/>
  <c r="AZ112" i="3"/>
  <c r="BN112" i="3"/>
  <c r="BB601" i="3"/>
  <c r="BK601" i="3"/>
  <c r="BA58" i="3"/>
  <c r="BO58" i="3"/>
  <c r="BJ58" i="3"/>
  <c r="BH558" i="3"/>
  <c r="AY558" i="3"/>
  <c r="BD558" i="3"/>
  <c r="BI19" i="3"/>
  <c r="BN19" i="3"/>
  <c r="AZ19" i="3"/>
  <c r="BK125" i="3"/>
  <c r="BB125" i="3"/>
  <c r="BL490" i="3"/>
  <c r="BM490" i="3" s="1"/>
  <c r="BC490" i="3"/>
  <c r="BB186" i="3"/>
  <c r="BK186" i="3"/>
  <c r="AZ568" i="3"/>
  <c r="BN568" i="3"/>
  <c r="BI568" i="3"/>
  <c r="AZ70" i="3"/>
  <c r="BN70" i="3"/>
  <c r="BI70" i="3"/>
  <c r="AZ126" i="3"/>
  <c r="BN126" i="3"/>
  <c r="BI126" i="3"/>
  <c r="BA467" i="3"/>
  <c r="BO467" i="3"/>
  <c r="BJ467" i="3"/>
  <c r="AY60" i="3"/>
  <c r="BH60" i="3"/>
  <c r="BD60" i="3"/>
  <c r="AZ65" i="3"/>
  <c r="BN65" i="3"/>
  <c r="BI65" i="3"/>
  <c r="AY330" i="3"/>
  <c r="BH330" i="3"/>
  <c r="BD330" i="3"/>
  <c r="BK68" i="3"/>
  <c r="BB68" i="3"/>
  <c r="BC447" i="3"/>
  <c r="BL447" i="3"/>
  <c r="BM447" i="3" s="1"/>
  <c r="AZ232" i="3"/>
  <c r="BN232" i="3"/>
  <c r="BI232" i="3"/>
  <c r="BA62" i="3"/>
  <c r="BJ62" i="3"/>
  <c r="BO62" i="3"/>
  <c r="AZ616" i="3"/>
  <c r="BN616" i="3"/>
  <c r="BI616" i="3"/>
  <c r="AY473" i="3"/>
  <c r="BH473" i="3"/>
  <c r="BD473" i="3"/>
  <c r="AZ362" i="3"/>
  <c r="BN362" i="3"/>
  <c r="BI362" i="3"/>
  <c r="AZ475" i="3"/>
  <c r="BI475" i="3"/>
  <c r="BN475" i="3"/>
  <c r="BK40" i="3"/>
  <c r="BB40" i="3"/>
  <c r="BH500" i="3"/>
  <c r="BD500" i="3"/>
  <c r="AY500" i="3"/>
  <c r="BN22" i="3"/>
  <c r="AZ22" i="3"/>
  <c r="BI22" i="3"/>
  <c r="BD480" i="3"/>
  <c r="AY480" i="3"/>
  <c r="BH480" i="3"/>
  <c r="BN204" i="3"/>
  <c r="BI204" i="3"/>
  <c r="AZ204" i="3"/>
  <c r="BK367" i="3"/>
  <c r="BB367" i="3"/>
  <c r="BJ63" i="3"/>
  <c r="BA63" i="3"/>
  <c r="BO63" i="3"/>
  <c r="BI203" i="3"/>
  <c r="AZ203" i="3"/>
  <c r="BN203" i="3"/>
  <c r="BH590" i="3"/>
  <c r="AY590" i="3"/>
  <c r="BD590" i="3"/>
  <c r="BK52" i="3"/>
  <c r="BB52" i="3"/>
  <c r="BA170" i="3"/>
  <c r="BO170" i="3"/>
  <c r="BJ170" i="3"/>
  <c r="BI541" i="3"/>
  <c r="AZ541" i="3"/>
  <c r="BN541" i="3"/>
  <c r="BN121" i="3"/>
  <c r="AZ121" i="3"/>
  <c r="BI121" i="3"/>
  <c r="BJ171" i="3"/>
  <c r="BA171" i="3"/>
  <c r="BO171" i="3"/>
  <c r="BI396" i="3"/>
  <c r="BN396" i="3"/>
  <c r="AZ396" i="3"/>
  <c r="BI566" i="3"/>
  <c r="BN566" i="3"/>
  <c r="AZ566" i="3"/>
  <c r="BK371" i="3"/>
  <c r="BB371" i="3"/>
  <c r="BA250" i="3"/>
  <c r="BJ250" i="3"/>
  <c r="BO250" i="3"/>
  <c r="BK297" i="3"/>
  <c r="BB297" i="3"/>
  <c r="BC587" i="3"/>
  <c r="BL587" i="3"/>
  <c r="BM587" i="3" s="1"/>
  <c r="BH73" i="3"/>
  <c r="BD73" i="3"/>
  <c r="AY73" i="3"/>
  <c r="BI331" i="3"/>
  <c r="AZ331" i="3"/>
  <c r="BN331" i="3"/>
  <c r="BH626" i="3"/>
  <c r="AY626" i="3"/>
  <c r="BD626" i="3"/>
  <c r="BJ222" i="3"/>
  <c r="BA222" i="3"/>
  <c r="BO222" i="3"/>
  <c r="AY147" i="3"/>
  <c r="BH147" i="3"/>
  <c r="BD147" i="3"/>
  <c r="AZ620" i="3"/>
  <c r="BN620" i="3"/>
  <c r="BI620" i="3"/>
  <c r="BD352" i="3"/>
  <c r="BH352" i="3"/>
  <c r="AY352" i="3"/>
  <c r="BD256" i="3"/>
  <c r="BH256" i="3"/>
  <c r="AY256" i="3"/>
  <c r="AZ608" i="3"/>
  <c r="BN608" i="3"/>
  <c r="BI608" i="3"/>
  <c r="BO106" i="3"/>
  <c r="BJ106" i="3"/>
  <c r="BA106" i="3"/>
  <c r="BJ206" i="3"/>
  <c r="BA206" i="3"/>
  <c r="BO206" i="3"/>
  <c r="AY493" i="3"/>
  <c r="BH493" i="3"/>
  <c r="BD493" i="3"/>
  <c r="AY484" i="3"/>
  <c r="BH484" i="3"/>
  <c r="BD484" i="3"/>
  <c r="AY555" i="3"/>
  <c r="BH555" i="3"/>
  <c r="BD555" i="3"/>
  <c r="BH594" i="3"/>
  <c r="BD594" i="3"/>
  <c r="AY594" i="3"/>
  <c r="BJ51" i="3"/>
  <c r="BA51" i="3"/>
  <c r="BO51" i="3"/>
  <c r="BL201" i="3"/>
  <c r="BM201" i="3" s="1"/>
  <c r="BC201" i="3"/>
  <c r="BK457" i="3"/>
  <c r="BB457" i="3"/>
  <c r="BD130" i="3"/>
  <c r="AY130" i="3"/>
  <c r="BH130" i="3"/>
  <c r="BN221" i="3"/>
  <c r="BI221" i="3"/>
  <c r="AZ221" i="3"/>
  <c r="BN355" i="3"/>
  <c r="BI355" i="3"/>
  <c r="AZ355" i="3"/>
  <c r="BO235" i="3"/>
  <c r="BJ235" i="3"/>
  <c r="BA235" i="3"/>
  <c r="AZ53" i="3"/>
  <c r="BN53" i="3"/>
  <c r="BI53" i="3"/>
  <c r="BK275" i="3"/>
  <c r="BB275" i="3"/>
  <c r="BA276" i="3"/>
  <c r="BO276" i="3"/>
  <c r="BJ276" i="3"/>
  <c r="BB346" i="3"/>
  <c r="BK346" i="3"/>
  <c r="BO526" i="3"/>
  <c r="BJ526" i="3"/>
  <c r="BA526" i="3"/>
  <c r="BJ296" i="3"/>
  <c r="BO296" i="3"/>
  <c r="BA296" i="3"/>
  <c r="AY596" i="3"/>
  <c r="BH596" i="3"/>
  <c r="BD596" i="3"/>
  <c r="AZ21" i="3"/>
  <c r="BN21" i="3"/>
  <c r="BI21" i="3"/>
  <c r="BI524" i="3"/>
  <c r="AZ524" i="3"/>
  <c r="BN524" i="3"/>
  <c r="BC124" i="3"/>
  <c r="BL124" i="3"/>
  <c r="BM124" i="3" s="1"/>
  <c r="AZ454" i="3"/>
  <c r="BN454" i="3"/>
  <c r="BI454" i="3"/>
  <c r="BA365" i="3"/>
  <c r="BO365" i="3"/>
  <c r="BJ365" i="3"/>
  <c r="BA369" i="3"/>
  <c r="BO369" i="3"/>
  <c r="BJ369" i="3"/>
  <c r="BN607" i="3"/>
  <c r="AZ607" i="3"/>
  <c r="BI607" i="3"/>
  <c r="BN2" i="3"/>
  <c r="BI2" i="3"/>
  <c r="AZ2" i="3"/>
  <c r="BI336" i="3"/>
  <c r="AZ336" i="3"/>
  <c r="BN336" i="3"/>
  <c r="BN615" i="3"/>
  <c r="AZ615" i="3"/>
  <c r="BI615" i="3"/>
  <c r="BK16" i="3"/>
  <c r="BB16" i="3"/>
  <c r="AZ632" i="3"/>
  <c r="BN632" i="3"/>
  <c r="BI632" i="3"/>
  <c r="BA633" i="3"/>
  <c r="BO633" i="3"/>
  <c r="BJ633" i="3"/>
  <c r="BO287" i="3"/>
  <c r="BJ287" i="3"/>
  <c r="BA287" i="3"/>
  <c r="BH424" i="3"/>
  <c r="BD424" i="3"/>
  <c r="AY424" i="3"/>
  <c r="BI440" i="3"/>
  <c r="BN440" i="3"/>
  <c r="AZ440" i="3"/>
  <c r="AZ565" i="3"/>
  <c r="BI565" i="3"/>
  <c r="BN565" i="3"/>
  <c r="BK187" i="3"/>
  <c r="BB187" i="3"/>
  <c r="AY531" i="3"/>
  <c r="BH531" i="3"/>
  <c r="BD531" i="3"/>
  <c r="AZ149" i="3"/>
  <c r="BN149" i="3"/>
  <c r="BI149" i="3"/>
  <c r="BJ448" i="3"/>
  <c r="BO448" i="3"/>
  <c r="BA448" i="3"/>
  <c r="BB342" i="3"/>
  <c r="BK342" i="3"/>
  <c r="BO110" i="3"/>
  <c r="BA110" i="3"/>
  <c r="BJ110" i="3"/>
  <c r="BN6" i="3"/>
  <c r="AZ6" i="3"/>
  <c r="BI6" i="3"/>
  <c r="BL375" i="3"/>
  <c r="BM375" i="3" s="1"/>
  <c r="BC375" i="3"/>
  <c r="BN30" i="3"/>
  <c r="AZ30" i="3"/>
  <c r="BI30" i="3"/>
  <c r="AY462" i="3"/>
  <c r="BH462" i="3"/>
  <c r="BD462" i="3"/>
  <c r="AZ543" i="3"/>
  <c r="BN543" i="3"/>
  <c r="BI543" i="3"/>
  <c r="AZ200" i="3"/>
  <c r="BN200" i="3"/>
  <c r="BI200" i="3"/>
  <c r="BH403" i="3"/>
  <c r="BD403" i="3"/>
  <c r="AY403" i="3"/>
  <c r="BH328" i="3"/>
  <c r="BD328" i="3"/>
  <c r="AY328" i="3"/>
  <c r="AZ569" i="3"/>
  <c r="BI569" i="3"/>
  <c r="BN569" i="3"/>
  <c r="BD245" i="3"/>
  <c r="AY245" i="3"/>
  <c r="BH245" i="3"/>
  <c r="BN184" i="3"/>
  <c r="AZ184" i="3"/>
  <c r="BI184" i="3"/>
  <c r="BB393" i="3"/>
  <c r="BK393" i="3"/>
  <c r="BJ525" i="3"/>
  <c r="BA525" i="3"/>
  <c r="BO525" i="3"/>
  <c r="BH168" i="3"/>
  <c r="AY168" i="3"/>
  <c r="BD168" i="3"/>
  <c r="AZ185" i="3"/>
  <c r="BN185" i="3"/>
  <c r="BI185" i="3"/>
  <c r="BJ483" i="3"/>
  <c r="BA483" i="3"/>
  <c r="BO483" i="3"/>
  <c r="BO351" i="3"/>
  <c r="BJ351" i="3"/>
  <c r="BA351" i="3"/>
  <c r="AY508" i="3"/>
  <c r="BD508" i="3"/>
  <c r="BH508" i="3"/>
  <c r="BJ308" i="3"/>
  <c r="BA308" i="3"/>
  <c r="BO308" i="3"/>
  <c r="BO507" i="3"/>
  <c r="BJ507" i="3"/>
  <c r="BA507" i="3"/>
  <c r="BI218" i="3"/>
  <c r="AZ218" i="3"/>
  <c r="BN218" i="3"/>
  <c r="BI373" i="3"/>
  <c r="AZ373" i="3"/>
  <c r="BN373" i="3"/>
  <c r="BA455" i="3"/>
  <c r="BJ455" i="3"/>
  <c r="BO455" i="3"/>
  <c r="BA45" i="3"/>
  <c r="BJ45" i="3"/>
  <c r="BO45" i="3"/>
  <c r="BO12" i="3"/>
  <c r="BA12" i="3"/>
  <c r="BJ12" i="3"/>
  <c r="AY212" i="3"/>
  <c r="BD212" i="3"/>
  <c r="BH212" i="3"/>
  <c r="AY348" i="3"/>
  <c r="BH348" i="3"/>
  <c r="BD348" i="3"/>
  <c r="BI27" i="3"/>
  <c r="BN27" i="3"/>
  <c r="AZ27" i="3"/>
  <c r="BH90" i="3"/>
  <c r="BD90" i="3"/>
  <c r="AY90" i="3"/>
  <c r="AZ37" i="3"/>
  <c r="BN37" i="3"/>
  <c r="BI37" i="3"/>
  <c r="BH39" i="3"/>
  <c r="BD39" i="3"/>
  <c r="AY39" i="3"/>
  <c r="BB386" i="3"/>
  <c r="BK386" i="3"/>
  <c r="BO197" i="3"/>
  <c r="BA197" i="3"/>
  <c r="BJ197" i="3"/>
  <c r="BH602" i="3"/>
  <c r="AY602" i="3"/>
  <c r="BD602" i="3"/>
  <c r="AY17" i="3"/>
  <c r="BH17" i="3"/>
  <c r="BD17" i="3"/>
  <c r="BJ214" i="3"/>
  <c r="BA214" i="3"/>
  <c r="BO214" i="3"/>
  <c r="BO532" i="3"/>
  <c r="BJ532" i="3"/>
  <c r="BA532" i="3"/>
  <c r="BD115" i="3"/>
  <c r="AY115" i="3"/>
  <c r="BH115" i="3"/>
  <c r="AZ50" i="3"/>
  <c r="BN50" i="3"/>
  <c r="BI50" i="3"/>
  <c r="AZ145" i="3"/>
  <c r="BN145" i="3"/>
  <c r="BI145" i="3"/>
  <c r="AY220" i="3"/>
  <c r="BH220" i="3"/>
  <c r="BD220" i="3"/>
  <c r="BH324" i="3"/>
  <c r="BD324" i="3"/>
  <c r="AY324" i="3"/>
  <c r="BK432" i="3"/>
  <c r="BB432" i="3"/>
  <c r="BB427" i="3"/>
  <c r="BK427" i="3"/>
  <c r="BH433" i="3"/>
  <c r="AY433" i="3"/>
  <c r="BD433" i="3"/>
  <c r="BO611" i="3"/>
  <c r="BJ611" i="3"/>
  <c r="BA611" i="3"/>
  <c r="BO169" i="3"/>
  <c r="BJ169" i="3"/>
  <c r="BA169" i="3"/>
  <c r="BB603" i="3"/>
  <c r="BK603" i="3"/>
  <c r="BK191" i="3"/>
  <c r="BB191" i="3"/>
  <c r="BJ59" i="3"/>
  <c r="BA59" i="3"/>
  <c r="BO59" i="3"/>
  <c r="BL178" i="3"/>
  <c r="BM178" i="3" s="1"/>
  <c r="BC178" i="3"/>
  <c r="AY470" i="3"/>
  <c r="BD470" i="3"/>
  <c r="BH470" i="3"/>
  <c r="BO425" i="3"/>
  <c r="BJ425" i="3"/>
  <c r="BA425" i="3"/>
  <c r="BJ544" i="3"/>
  <c r="BA544" i="3"/>
  <c r="BO544" i="3"/>
  <c r="BB142" i="3"/>
  <c r="BK142" i="3"/>
  <c r="BI253" i="3"/>
  <c r="AZ253" i="3"/>
  <c r="BN253" i="3"/>
  <c r="BK434" i="3"/>
  <c r="BB434" i="3"/>
  <c r="BO140" i="3"/>
  <c r="BJ140" i="3"/>
  <c r="BA140" i="3"/>
  <c r="BC67" i="3"/>
  <c r="BL67" i="3"/>
  <c r="BM67" i="3" s="1"/>
  <c r="BO213" i="3"/>
  <c r="BJ213" i="3"/>
  <c r="BA213" i="3"/>
  <c r="BH537" i="3"/>
  <c r="AY537" i="3"/>
  <c r="BD537" i="3"/>
  <c r="BJ47" i="3"/>
  <c r="BO47" i="3"/>
  <c r="BA47" i="3"/>
  <c r="BI319" i="3"/>
  <c r="AZ319" i="3"/>
  <c r="BN319" i="3"/>
  <c r="BB498" i="3"/>
  <c r="BK498" i="3"/>
  <c r="AZ580" i="3"/>
  <c r="BI580" i="3"/>
  <c r="BN580" i="3"/>
  <c r="BK24" i="3"/>
  <c r="BB24" i="3"/>
  <c r="BJ519" i="3"/>
  <c r="BO519" i="3"/>
  <c r="BA519" i="3"/>
  <c r="BJ132" i="3"/>
  <c r="BO132" i="3"/>
  <c r="BA132" i="3"/>
  <c r="BK400" i="3"/>
  <c r="BB400" i="3"/>
  <c r="BN469" i="3"/>
  <c r="AZ469" i="3"/>
  <c r="BI469" i="3"/>
  <c r="BN387" i="3"/>
  <c r="BI387" i="3"/>
  <c r="AZ387" i="3"/>
  <c r="BD257" i="3"/>
  <c r="AY257" i="3"/>
  <c r="BH257" i="3"/>
  <c r="BJ167" i="3"/>
  <c r="BO167" i="3"/>
  <c r="BA167" i="3"/>
  <c r="BH578" i="3"/>
  <c r="BD578" i="3"/>
  <c r="AY578" i="3"/>
  <c r="BJ230" i="3"/>
  <c r="BA230" i="3"/>
  <c r="BO230" i="3"/>
  <c r="BI320" i="3"/>
  <c r="BN320" i="3"/>
  <c r="AZ320" i="3"/>
  <c r="BD443" i="3"/>
  <c r="AY443" i="3"/>
  <c r="BH443" i="3"/>
  <c r="AZ195" i="3"/>
  <c r="BN195" i="3"/>
  <c r="BI195" i="3"/>
  <c r="AY25" i="3"/>
  <c r="BH25" i="3"/>
  <c r="BD25" i="3"/>
  <c r="BO165" i="3"/>
  <c r="BJ165" i="3"/>
  <c r="BA165" i="3"/>
  <c r="AZ306" i="3"/>
  <c r="BI306" i="3"/>
  <c r="BN306" i="3"/>
  <c r="AY530" i="3"/>
  <c r="BD530" i="3"/>
  <c r="BH530" i="3"/>
  <c r="BI31" i="3"/>
  <c r="AZ31" i="3"/>
  <c r="BN31" i="3"/>
  <c r="BH363" i="3"/>
  <c r="AY363" i="3"/>
  <c r="BD363" i="3"/>
  <c r="AY547" i="3"/>
  <c r="BH547" i="3"/>
  <c r="BD547" i="3"/>
  <c r="BA349" i="3"/>
  <c r="BJ349" i="3"/>
  <c r="BO349" i="3"/>
  <c r="AY33" i="3"/>
  <c r="BH33" i="3"/>
  <c r="BD33" i="3"/>
  <c r="BK513" i="3"/>
  <c r="BB513" i="3"/>
  <c r="BO4" i="3"/>
  <c r="BJ4" i="3"/>
  <c r="BA4" i="3"/>
  <c r="BD293" i="3"/>
  <c r="AY293" i="3"/>
  <c r="BH293" i="3"/>
  <c r="BO325" i="3"/>
  <c r="BJ325" i="3"/>
  <c r="BA325" i="3"/>
  <c r="BH561" i="3"/>
  <c r="AY561" i="3"/>
  <c r="BD561" i="3"/>
  <c r="BN339" i="3"/>
  <c r="BI339" i="3"/>
  <c r="AZ339" i="3"/>
  <c r="BK408" i="3"/>
  <c r="BB408" i="3"/>
  <c r="BN44" i="3"/>
  <c r="BI44" i="3"/>
  <c r="AZ44" i="3"/>
  <c r="BH360" i="3"/>
  <c r="AY360" i="3"/>
  <c r="BD360" i="3"/>
  <c r="BJ129" i="3"/>
  <c r="BO129" i="3"/>
  <c r="BA129" i="3"/>
  <c r="BK271" i="3"/>
  <c r="BB271" i="3"/>
  <c r="BO399" i="3"/>
  <c r="BJ399" i="3"/>
  <c r="BA399" i="3"/>
  <c r="BO309" i="3"/>
  <c r="BJ309" i="3"/>
  <c r="BA309" i="3"/>
  <c r="AZ286" i="3"/>
  <c r="BI286" i="3"/>
  <c r="BN286" i="3"/>
  <c r="BN572" i="3"/>
  <c r="AZ572" i="3"/>
  <c r="BI572" i="3"/>
  <c r="BH397" i="3"/>
  <c r="BD397" i="3"/>
  <c r="AY397" i="3"/>
  <c r="BN262" i="3"/>
  <c r="BI262" i="3"/>
  <c r="AZ262" i="3"/>
  <c r="BJ491" i="3"/>
  <c r="BO491" i="3"/>
  <c r="BA491" i="3"/>
  <c r="BH422" i="3"/>
  <c r="BD422" i="3"/>
  <c r="AY422" i="3"/>
  <c r="BK255" i="3"/>
  <c r="BB255" i="3"/>
  <c r="BN423" i="3"/>
  <c r="BI423" i="3"/>
  <c r="AZ423" i="3"/>
  <c r="BH219" i="3"/>
  <c r="BD219" i="3"/>
  <c r="AY219" i="3"/>
  <c r="BN512" i="3"/>
  <c r="BI512" i="3"/>
  <c r="AZ512" i="3"/>
  <c r="AZ435" i="3"/>
  <c r="BN435" i="3"/>
  <c r="BI435" i="3"/>
  <c r="BA481" i="3"/>
  <c r="BO481" i="3"/>
  <c r="BJ481" i="3"/>
  <c r="BO597" i="3"/>
  <c r="BJ597" i="3"/>
  <c r="BA597" i="3"/>
  <c r="BI609" i="3"/>
  <c r="AZ609" i="3"/>
  <c r="BN609" i="3"/>
  <c r="BH82" i="3"/>
  <c r="BD82" i="3"/>
  <c r="AY82" i="3"/>
  <c r="BH357" i="3"/>
  <c r="AY357" i="3"/>
  <c r="BD357" i="3"/>
  <c r="BK75" i="3"/>
  <c r="BB75" i="3"/>
  <c r="BH376" i="3"/>
  <c r="BD376" i="3"/>
  <c r="AY376" i="3"/>
  <c r="BJ303" i="3"/>
  <c r="BA303" i="3"/>
  <c r="BO303" i="3"/>
  <c r="BB463" i="3"/>
  <c r="BK463" i="3"/>
  <c r="BA573" i="3"/>
  <c r="BO573" i="3"/>
  <c r="BJ573" i="3"/>
  <c r="BN562" i="3"/>
  <c r="BI562" i="3"/>
  <c r="AZ562" i="3"/>
  <c r="BH176" i="3"/>
  <c r="AY176" i="3"/>
  <c r="BD176" i="3"/>
  <c r="BB451" i="3"/>
  <c r="BK451" i="3"/>
  <c r="BI613" i="3"/>
  <c r="BN613" i="3"/>
  <c r="AZ613" i="3"/>
  <c r="BI87" i="3"/>
  <c r="AZ87" i="3"/>
  <c r="BN87" i="3"/>
  <c r="BD414" i="3"/>
  <c r="AY414" i="3"/>
  <c r="BH414" i="3"/>
  <c r="BN627" i="3"/>
  <c r="AZ627" i="3"/>
  <c r="BI627" i="3"/>
  <c r="BA246" i="3"/>
  <c r="BJ246" i="3"/>
  <c r="BO246" i="3"/>
  <c r="BJ43" i="3"/>
  <c r="BA43" i="3"/>
  <c r="BO43" i="3"/>
  <c r="BN10" i="3"/>
  <c r="BI10" i="3"/>
  <c r="AZ10" i="3"/>
  <c r="BD536" i="3"/>
  <c r="BH536" i="3"/>
  <c r="AY536" i="3"/>
  <c r="BI240" i="3"/>
  <c r="BN240" i="3"/>
  <c r="AZ240" i="3"/>
  <c r="AZ334" i="3"/>
  <c r="BN334" i="3"/>
  <c r="BI334" i="3"/>
  <c r="BH84" i="3"/>
  <c r="BD84" i="3"/>
  <c r="AY84" i="3"/>
  <c r="AY216" i="3"/>
  <c r="BD216" i="3"/>
  <c r="BH216" i="3"/>
  <c r="BH465" i="3"/>
  <c r="BD465" i="3"/>
  <c r="AY465" i="3"/>
  <c r="AY102" i="3"/>
  <c r="BH102" i="3"/>
  <c r="BD102" i="3"/>
  <c r="BN117" i="3"/>
  <c r="BI117" i="3"/>
  <c r="AZ117" i="3"/>
  <c r="AZ338" i="3"/>
  <c r="BN338" i="3"/>
  <c r="BI338" i="3"/>
  <c r="BN504" i="3"/>
  <c r="BI504" i="3"/>
  <c r="AZ504" i="3"/>
  <c r="BO36" i="3"/>
  <c r="BJ36" i="3"/>
  <c r="BA36" i="3"/>
  <c r="BO631" i="3"/>
  <c r="BA631" i="3"/>
  <c r="BJ631" i="3"/>
  <c r="BO283" i="3"/>
  <c r="BA283" i="3"/>
  <c r="BJ283" i="3"/>
  <c r="BJ502" i="3"/>
  <c r="BA502" i="3"/>
  <c r="BO502" i="3"/>
  <c r="BN113" i="3"/>
  <c r="BI113" i="3"/>
  <c r="AZ113" i="3"/>
  <c r="BO227" i="3"/>
  <c r="BA227" i="3"/>
  <c r="BJ227" i="3"/>
  <c r="BJ292" i="3"/>
  <c r="BA292" i="3"/>
  <c r="BO292" i="3"/>
  <c r="BA540" i="3"/>
  <c r="BO540" i="3"/>
  <c r="BJ540" i="3"/>
  <c r="BK163" i="3"/>
  <c r="BB163" i="3"/>
  <c r="BD239" i="3"/>
  <c r="AY239" i="3"/>
  <c r="BH239" i="3"/>
  <c r="AY141" i="3"/>
  <c r="BH141" i="3"/>
  <c r="BD141" i="3"/>
  <c r="BO85" i="3"/>
  <c r="BJ85" i="3"/>
  <c r="BA85" i="3"/>
  <c r="BC311" i="3"/>
  <c r="BL311" i="3"/>
  <c r="BM311" i="3" s="1"/>
  <c r="BH516" i="3"/>
  <c r="AY516" i="3"/>
  <c r="BD516" i="3"/>
  <c r="BI7" i="3"/>
  <c r="BN7" i="3"/>
  <c r="AZ7" i="3"/>
  <c r="BK223" i="3"/>
  <c r="BB223" i="3"/>
  <c r="AY136" i="3"/>
  <c r="BH136" i="3"/>
  <c r="BD136" i="3"/>
  <c r="BO156" i="3"/>
  <c r="BJ156" i="3"/>
  <c r="BA156" i="3"/>
  <c r="BO405" i="3"/>
  <c r="BJ405" i="3"/>
  <c r="BA405" i="3"/>
  <c r="BA54" i="3"/>
  <c r="BO54" i="3"/>
  <c r="BJ54" i="3"/>
  <c r="BH559" i="3"/>
  <c r="BD559" i="3"/>
  <c r="AY559" i="3"/>
  <c r="BJ343" i="3"/>
  <c r="BO343" i="3"/>
  <c r="BA343" i="3"/>
  <c r="BO591" i="3"/>
  <c r="BJ591" i="3"/>
  <c r="BA591" i="3"/>
  <c r="BH300" i="3"/>
  <c r="BD300" i="3"/>
  <c r="AY300" i="3"/>
  <c r="AX634" i="3"/>
  <c r="AX635" i="3" s="1"/>
  <c r="BD215" i="3"/>
  <c r="AY215" i="3"/>
  <c r="BH215" i="3"/>
  <c r="BO623" i="3"/>
  <c r="BJ623" i="3"/>
  <c r="BA623" i="3"/>
  <c r="AZ426" i="3"/>
  <c r="BN426" i="3"/>
  <c r="BI426" i="3"/>
  <c r="BH418" i="3"/>
  <c r="AY418" i="3"/>
  <c r="BD418" i="3"/>
  <c r="BA579" i="3"/>
  <c r="BO579" i="3"/>
  <c r="BJ579" i="3"/>
  <c r="BN571" i="3"/>
  <c r="BI571" i="3"/>
  <c r="AZ571" i="3"/>
  <c r="AY89" i="3"/>
  <c r="BH89" i="3"/>
  <c r="BD89" i="3"/>
  <c r="BD242" i="3"/>
  <c r="BH242" i="3"/>
  <c r="AY242" i="3"/>
  <c r="BL554" i="3"/>
  <c r="BM554" i="3" s="1"/>
  <c r="BC554" i="3"/>
  <c r="BC567" i="3"/>
  <c r="BL567" i="3"/>
  <c r="BM567" i="3" s="1"/>
  <c r="BN238" i="3"/>
  <c r="BI238" i="3"/>
  <c r="AZ238" i="3"/>
  <c r="BH404" i="3"/>
  <c r="BD404" i="3"/>
  <c r="AY404" i="3"/>
  <c r="BN78" i="3"/>
  <c r="BI78" i="3"/>
  <c r="AZ78" i="3"/>
  <c r="BN202" i="3"/>
  <c r="BI202" i="3"/>
  <c r="AZ202" i="3"/>
  <c r="AZ600" i="3"/>
  <c r="BN600" i="3"/>
  <c r="BI600" i="3"/>
  <c r="BH207" i="3"/>
  <c r="BD207" i="3"/>
  <c r="AY207" i="3"/>
  <c r="BH610" i="3"/>
  <c r="AY610" i="3"/>
  <c r="BD610" i="3"/>
  <c r="BO482" i="3"/>
  <c r="BJ482" i="3"/>
  <c r="BA482" i="3"/>
  <c r="AZ208" i="3"/>
  <c r="BN208" i="3"/>
  <c r="BI208" i="3"/>
  <c r="BB279" i="3"/>
  <c r="BK279" i="3"/>
  <c r="AY588" i="3"/>
  <c r="BD588" i="3"/>
  <c r="BH588" i="3"/>
  <c r="BK553" i="3"/>
  <c r="BB553" i="3"/>
  <c r="BD14" i="3"/>
  <c r="BD634" i="3" s="1"/>
  <c r="BD635" i="3" s="1"/>
  <c r="BH14" i="3"/>
  <c r="AY14" i="3"/>
  <c r="AY644" i="3" s="1"/>
  <c r="AZ162" i="3"/>
  <c r="BI162" i="3"/>
  <c r="BN162" i="3"/>
  <c r="BD91" i="3"/>
  <c r="BH91" i="3"/>
  <c r="AY91" i="3"/>
  <c r="BJ151" i="3"/>
  <c r="BO151" i="3"/>
  <c r="BA151" i="3"/>
  <c r="BN285" i="3"/>
  <c r="AZ285" i="3"/>
  <c r="BI285" i="3"/>
  <c r="BB211" i="3"/>
  <c r="BK211" i="3"/>
  <c r="BB390" i="3"/>
  <c r="BK390" i="3"/>
  <c r="BN9" i="3"/>
  <c r="BI9" i="3"/>
  <c r="AZ9" i="3"/>
  <c r="BN494" i="3"/>
  <c r="BI494" i="3"/>
  <c r="AZ494" i="3"/>
  <c r="BJ476" i="3"/>
  <c r="BO476" i="3"/>
  <c r="BA476" i="3"/>
  <c r="BI138" i="3"/>
  <c r="AZ138" i="3"/>
  <c r="BN138" i="3"/>
  <c r="BB166" i="3"/>
  <c r="BK166" i="3"/>
  <c r="BA66" i="3"/>
  <c r="BO66" i="3"/>
  <c r="BJ66" i="3"/>
  <c r="BJ391" i="3"/>
  <c r="BO391" i="3"/>
  <c r="BA391" i="3"/>
  <c r="BO589" i="3"/>
  <c r="BJ589" i="3"/>
  <c r="BA589" i="3"/>
  <c r="BK32" i="3"/>
  <c r="BB32" i="3"/>
  <c r="BI158" i="3"/>
  <c r="AZ158" i="3"/>
  <c r="BN158" i="3"/>
  <c r="AY344" i="3"/>
  <c r="BD344" i="3"/>
  <c r="BH344" i="3"/>
  <c r="BH520" i="3"/>
  <c r="AY520" i="3"/>
  <c r="BD520" i="3"/>
  <c r="BH598" i="3"/>
  <c r="BD598" i="3"/>
  <c r="AY598" i="3"/>
  <c r="BJ23" i="3"/>
  <c r="BO23" i="3"/>
  <c r="BA23" i="3"/>
  <c r="BI312" i="3"/>
  <c r="BN312" i="3"/>
  <c r="AZ312" i="3"/>
  <c r="BI18" i="3"/>
  <c r="AZ18" i="3"/>
  <c r="BN18" i="3"/>
  <c r="BK304" i="3"/>
  <c r="BB304" i="3"/>
  <c r="BA407" i="3"/>
  <c r="BJ407" i="3"/>
  <c r="BO407" i="3"/>
  <c r="BN337" i="3"/>
  <c r="AZ337" i="3"/>
  <c r="BI337" i="3"/>
  <c r="AZ99" i="3"/>
  <c r="BN99" i="3"/>
  <c r="BI99" i="3"/>
  <c r="BN317" i="3"/>
  <c r="BI317" i="3"/>
  <c r="AZ317" i="3"/>
  <c r="BO595" i="3"/>
  <c r="BJ595" i="3"/>
  <c r="BA595" i="3"/>
  <c r="AY122" i="3"/>
  <c r="BD122" i="3"/>
  <c r="BH122" i="3"/>
  <c r="AY318" i="3"/>
  <c r="BH318" i="3"/>
  <c r="BD318" i="3"/>
  <c r="BH564" i="3"/>
  <c r="BD564" i="3"/>
  <c r="AY564" i="3"/>
  <c r="BN101" i="3"/>
  <c r="AZ101" i="3"/>
  <c r="BI101" i="3"/>
  <c r="BB527" i="3"/>
  <c r="BK527" i="3"/>
  <c r="BJ243" i="3"/>
  <c r="BA243" i="3"/>
  <c r="BO243" i="3"/>
  <c r="BA485" i="3"/>
  <c r="BO485" i="3"/>
  <c r="BJ485" i="3"/>
  <c r="BD388" i="3"/>
  <c r="BH388" i="3"/>
  <c r="AY388" i="3"/>
  <c r="BK444" i="3"/>
  <c r="BB444" i="3"/>
  <c r="BN315" i="3"/>
  <c r="AZ315" i="3"/>
  <c r="BI315" i="3"/>
  <c r="AY118" i="3"/>
  <c r="BH118" i="3"/>
  <c r="BD118" i="3"/>
  <c r="AY450" i="3"/>
  <c r="BH450" i="3"/>
  <c r="BD450" i="3"/>
  <c r="AY389" i="3"/>
  <c r="BH389" i="3"/>
  <c r="BD389" i="3"/>
  <c r="BI265" i="3"/>
  <c r="BN265" i="3"/>
  <c r="AZ265" i="3"/>
  <c r="AY157" i="3"/>
  <c r="BH157" i="3"/>
  <c r="BD157" i="3"/>
  <c r="BB378" i="3"/>
  <c r="BK378" i="3"/>
  <c r="BD111" i="3"/>
  <c r="BH111" i="3"/>
  <c r="AY111" i="3"/>
  <c r="BN225" i="3"/>
  <c r="BI225" i="3"/>
  <c r="AZ225" i="3"/>
  <c r="AZ592" i="3"/>
  <c r="BN592" i="3"/>
  <c r="BI592" i="3"/>
  <c r="BH172" i="3"/>
  <c r="AY172" i="3"/>
  <c r="BD172" i="3"/>
  <c r="BJ380" i="3"/>
  <c r="BO380" i="3"/>
  <c r="BA380" i="3"/>
  <c r="AZ488" i="3"/>
  <c r="BN488" i="3"/>
  <c r="BI488" i="3"/>
  <c r="BO617" i="3"/>
  <c r="BJ617" i="3"/>
  <c r="BA617" i="3"/>
  <c r="BA233" i="3"/>
  <c r="BO233" i="3"/>
  <c r="BJ233" i="3"/>
  <c r="BD478" i="3"/>
  <c r="AY478" i="3"/>
  <c r="BH478" i="3"/>
  <c r="BH406" i="3"/>
  <c r="BD406" i="3"/>
  <c r="AY406" i="3"/>
  <c r="AZ86" i="3"/>
  <c r="BN86" i="3"/>
  <c r="BI86" i="3"/>
  <c r="BO496" i="3"/>
  <c r="BA496" i="3"/>
  <c r="BJ496" i="3"/>
  <c r="BI577" i="3"/>
  <c r="AZ577" i="3"/>
  <c r="BN577" i="3"/>
  <c r="AY79" i="3"/>
  <c r="BH79" i="3"/>
  <c r="BD79" i="3"/>
  <c r="BA11" i="3"/>
  <c r="BO11" i="3"/>
  <c r="BJ11" i="3"/>
  <c r="AZ94" i="3"/>
  <c r="BN94" i="3"/>
  <c r="BI94" i="3"/>
  <c r="BB277" i="3"/>
  <c r="BK277" i="3"/>
  <c r="BA492" i="3"/>
  <c r="BO492" i="3"/>
  <c r="BJ492" i="3"/>
  <c r="BO198" i="3"/>
  <c r="BJ198" i="3"/>
  <c r="BA198" i="3"/>
  <c r="BI586" i="3"/>
  <c r="BN586" i="3"/>
  <c r="AZ586" i="3"/>
  <c r="AZ77" i="3"/>
  <c r="BI77" i="3"/>
  <c r="BN77" i="3"/>
  <c r="BN83" i="3"/>
  <c r="BI83" i="3"/>
  <c r="AZ83" i="3"/>
  <c r="BD538" i="3"/>
  <c r="AY538" i="3"/>
  <c r="BH538" i="3"/>
  <c r="BO619" i="3"/>
  <c r="BJ619" i="3"/>
  <c r="BA619" i="3"/>
  <c r="BA8" i="3"/>
  <c r="BO8" i="3"/>
  <c r="BJ8" i="3"/>
  <c r="BD35" i="3"/>
  <c r="AY35" i="3"/>
  <c r="BH35" i="3"/>
  <c r="BN347" i="3"/>
  <c r="BI347" i="3"/>
  <c r="AZ347" i="3"/>
  <c r="BH622" i="3"/>
  <c r="BD622" i="3"/>
  <c r="AY622" i="3"/>
  <c r="BN105" i="3"/>
  <c r="AZ105" i="3"/>
  <c r="BI105" i="3"/>
  <c r="BC327" i="3"/>
  <c r="BL327" i="3"/>
  <c r="BM327" i="3" s="1"/>
  <c r="BI251" i="3"/>
  <c r="AZ251" i="3"/>
  <c r="BN251" i="3"/>
  <c r="AZ76" i="3"/>
  <c r="BN76" i="3"/>
  <c r="BI76" i="3"/>
  <c r="AY350" i="3"/>
  <c r="BH350" i="3"/>
  <c r="BD350" i="3"/>
  <c r="AZ29" i="3"/>
  <c r="BN29" i="3"/>
  <c r="BI29" i="3"/>
  <c r="BH20" i="3"/>
  <c r="BD20" i="3"/>
  <c r="AY20" i="3"/>
  <c r="BH614" i="3"/>
  <c r="BD614" i="3"/>
  <c r="AY614" i="3"/>
  <c r="BN333" i="3"/>
  <c r="AZ333" i="3"/>
  <c r="BI333" i="3"/>
  <c r="BO93" i="3"/>
  <c r="BJ93" i="3"/>
  <c r="BA93" i="3"/>
  <c r="AZ372" i="3"/>
  <c r="BN372" i="3"/>
  <c r="BI372" i="3"/>
  <c r="BO430" i="3"/>
  <c r="BJ430" i="3"/>
  <c r="BA430" i="3"/>
  <c r="BA533" i="3"/>
  <c r="BJ533" i="3"/>
  <c r="BO533" i="3"/>
  <c r="AZ581" i="3"/>
  <c r="BN581" i="3"/>
  <c r="BI581" i="3"/>
  <c r="BJ460" i="3"/>
  <c r="BO460" i="3"/>
  <c r="BA460" i="3"/>
  <c r="BD241" i="3"/>
  <c r="AY241" i="3"/>
  <c r="BH241" i="3"/>
  <c r="BJ486" i="3"/>
  <c r="BA486" i="3"/>
  <c r="BO486" i="3"/>
  <c r="BH523" i="3"/>
  <c r="BD523" i="3"/>
  <c r="AY523" i="3"/>
  <c r="AY495" i="3"/>
  <c r="BH495" i="3"/>
  <c r="BD495" i="3"/>
  <c r="BN266" i="3"/>
  <c r="AZ266" i="3"/>
  <c r="BI266" i="3"/>
  <c r="BN329" i="3"/>
  <c r="BI329" i="3"/>
  <c r="AZ329" i="3"/>
  <c r="BH210" i="3"/>
  <c r="AY210" i="3"/>
  <c r="BD210" i="3"/>
  <c r="BN313" i="3"/>
  <c r="AZ313" i="3"/>
  <c r="BI313" i="3"/>
  <c r="BA459" i="3"/>
  <c r="BO459" i="3"/>
  <c r="BJ459" i="3"/>
  <c r="BD439" i="3"/>
  <c r="BH439" i="3"/>
  <c r="AY439" i="3"/>
  <c r="BI284" i="3"/>
  <c r="AZ284" i="3"/>
  <c r="BN284" i="3"/>
  <c r="BH606" i="3"/>
  <c r="BD606" i="3"/>
  <c r="AY606" i="3"/>
  <c r="AY193" i="3"/>
  <c r="BH193" i="3"/>
  <c r="BD193" i="3"/>
  <c r="BC150" i="3"/>
  <c r="BL150" i="3"/>
  <c r="BM150" i="3" s="1"/>
  <c r="BI226" i="3"/>
  <c r="BN226" i="3"/>
  <c r="AZ226" i="3"/>
  <c r="BA194" i="3"/>
  <c r="BO194" i="3"/>
  <c r="BJ194" i="3"/>
  <c r="BO189" i="3"/>
  <c r="BJ189" i="3"/>
  <c r="BA189" i="3"/>
  <c r="BA489" i="3"/>
  <c r="BO489" i="3"/>
  <c r="BJ489" i="3"/>
  <c r="BI139" i="3"/>
  <c r="BN139" i="3"/>
  <c r="AZ139" i="3"/>
  <c r="AY114" i="3"/>
  <c r="BD114" i="3"/>
  <c r="BH114" i="3"/>
  <c r="BN521" i="3"/>
  <c r="BI521" i="3"/>
  <c r="AZ521" i="3"/>
  <c r="BJ288" i="3"/>
  <c r="BA288" i="3"/>
  <c r="BO288" i="3"/>
  <c r="BI268" i="3"/>
  <c r="BN268" i="3"/>
  <c r="AZ268" i="3"/>
  <c r="BO394" i="3"/>
  <c r="BJ394" i="3"/>
  <c r="BA394" i="3"/>
  <c r="BO621" i="3"/>
  <c r="BA621" i="3"/>
  <c r="BJ621" i="3"/>
  <c r="BA42" i="3"/>
  <c r="BO42" i="3"/>
  <c r="BJ42" i="3"/>
  <c r="BO192" i="3"/>
  <c r="BJ192" i="3"/>
  <c r="BA192" i="3"/>
  <c r="BA34" i="3"/>
  <c r="BJ34" i="3"/>
  <c r="BO34" i="3"/>
  <c r="AZ535" i="3"/>
  <c r="BN535" i="3"/>
  <c r="BI535" i="3"/>
  <c r="BO199" i="3"/>
  <c r="BJ199" i="3"/>
  <c r="BA199" i="3"/>
  <c r="BJ273" i="3"/>
  <c r="BA273" i="3"/>
  <c r="BO273" i="3"/>
  <c r="AZ224" i="3"/>
  <c r="BN224" i="3"/>
  <c r="BI224" i="3"/>
  <c r="AZ302" i="3"/>
  <c r="BN302" i="3"/>
  <c r="BI302" i="3"/>
  <c r="BN510" i="3"/>
  <c r="BI510" i="3"/>
  <c r="AZ510" i="3"/>
  <c r="BO305" i="3"/>
  <c r="BJ305" i="3"/>
  <c r="BA305" i="3"/>
  <c r="BA497" i="3"/>
  <c r="BO497" i="3"/>
  <c r="BJ497" i="3"/>
  <c r="BH618" i="3"/>
  <c r="BD618" i="3"/>
  <c r="AY618" i="3"/>
  <c r="BN272" i="3"/>
  <c r="AZ272" i="3"/>
  <c r="BI272" i="3"/>
  <c r="BA377" i="3"/>
  <c r="BO377" i="3"/>
  <c r="BJ377" i="3"/>
  <c r="BH477" i="3"/>
  <c r="BD477" i="3"/>
  <c r="AY477" i="3"/>
  <c r="BO88" i="3"/>
  <c r="BJ88" i="3"/>
  <c r="BA88" i="3"/>
  <c r="AZ359" i="3"/>
  <c r="BN359" i="3"/>
  <c r="BI359" i="3"/>
  <c r="AZ438" i="3"/>
  <c r="BI438" i="3"/>
  <c r="BN438" i="3"/>
  <c r="AZ628" i="3"/>
  <c r="BN628" i="3"/>
  <c r="BI628" i="3"/>
  <c r="BO173" i="3"/>
  <c r="BJ173" i="3"/>
  <c r="BA173" i="3"/>
  <c r="BB274" i="3"/>
  <c r="BK274" i="3"/>
  <c r="BA509" i="3"/>
  <c r="BJ509" i="3"/>
  <c r="BO509" i="3"/>
  <c r="BN109" i="3"/>
  <c r="BI109" i="3"/>
  <c r="AZ109" i="3"/>
  <c r="BN570" i="3"/>
  <c r="AZ570" i="3"/>
  <c r="BI570" i="3"/>
  <c r="BC479" i="3"/>
  <c r="BL479" i="3"/>
  <c r="BM479" i="3" s="1"/>
  <c r="BJ316" i="3"/>
  <c r="BO316" i="3"/>
  <c r="BA316" i="3"/>
  <c r="BN487" i="3"/>
  <c r="BI487" i="3"/>
  <c r="AZ487" i="3"/>
  <c r="BN471" i="3"/>
  <c r="BI471" i="3"/>
  <c r="AZ471" i="3"/>
  <c r="AZ612" i="3"/>
  <c r="BI612" i="3"/>
  <c r="BN612" i="3"/>
  <c r="AZ322" i="3"/>
  <c r="BI322" i="3"/>
  <c r="BN322" i="3"/>
  <c r="BA515" i="3"/>
  <c r="BJ515" i="3"/>
  <c r="BO515" i="3"/>
  <c r="AZ294" i="3"/>
  <c r="BN294" i="3"/>
  <c r="BI294" i="3"/>
  <c r="AZ624" i="3"/>
  <c r="BN624" i="3"/>
  <c r="BI624" i="3"/>
  <c r="AY49" i="3"/>
  <c r="BH49" i="3"/>
  <c r="BD49" i="3"/>
  <c r="BN550" i="3"/>
  <c r="BI550" i="3"/>
  <c r="AZ550" i="3"/>
  <c r="BJ143" i="3"/>
  <c r="BA143" i="3"/>
  <c r="BO143" i="3"/>
  <c r="AZ431" i="3"/>
  <c r="BN431" i="3"/>
  <c r="BI431" i="3"/>
  <c r="BH96" i="3"/>
  <c r="BD96" i="3"/>
  <c r="AY96" i="3"/>
  <c r="BH72" i="3"/>
  <c r="AY72" i="3"/>
  <c r="BD72" i="3"/>
  <c r="AY466" i="3"/>
  <c r="BD466" i="3"/>
  <c r="BH466" i="3"/>
  <c r="BJ252" i="3"/>
  <c r="BO252" i="3"/>
  <c r="BA252" i="3"/>
  <c r="AZ379" i="3"/>
  <c r="BI379" i="3"/>
  <c r="BN379" i="3"/>
  <c r="AZ127" i="3"/>
  <c r="BN127" i="3"/>
  <c r="BI127" i="3"/>
  <c r="AY514" i="3"/>
  <c r="BH514" i="3"/>
  <c r="BD514" i="3"/>
  <c r="BH28" i="3"/>
  <c r="BD28" i="3"/>
  <c r="AY28" i="3"/>
  <c r="BK260" i="3"/>
  <c r="BB260" i="3"/>
  <c r="BB534" i="3"/>
  <c r="BK534" i="3"/>
  <c r="BN258" i="3"/>
  <c r="BI258" i="3"/>
  <c r="AZ258" i="3"/>
  <c r="BH410" i="3"/>
  <c r="BD410" i="3"/>
  <c r="AY410" i="3"/>
  <c r="BH236" i="3"/>
  <c r="BD236" i="3"/>
  <c r="AY236" i="3"/>
  <c r="BN402" i="3"/>
  <c r="BI402" i="3"/>
  <c r="AZ402" i="3"/>
  <c r="BJ575" i="3"/>
  <c r="BO575" i="3"/>
  <c r="BA575" i="3"/>
  <c r="BI3" i="3"/>
  <c r="BN3" i="3"/>
  <c r="AZ3" i="3"/>
  <c r="BA153" i="3"/>
  <c r="BO153" i="3"/>
  <c r="BJ153" i="3"/>
  <c r="AY340" i="3"/>
  <c r="BH340" i="3"/>
  <c r="BD340" i="3"/>
  <c r="BI582" i="3"/>
  <c r="BN582" i="3"/>
  <c r="AZ582" i="3"/>
  <c r="BA57" i="3"/>
  <c r="BO57" i="3"/>
  <c r="BJ57" i="3"/>
  <c r="BN5" i="3"/>
  <c r="BI5" i="3"/>
  <c r="AZ5" i="3"/>
  <c r="AZ190" i="3"/>
  <c r="BI190" i="3"/>
  <c r="BN190" i="3"/>
  <c r="BN323" i="3"/>
  <c r="BI323" i="3"/>
  <c r="AZ323" i="3"/>
  <c r="BK64" i="3"/>
  <c r="BB64" i="3"/>
  <c r="BJ80" i="3"/>
  <c r="BA80" i="3"/>
  <c r="BO80" i="3"/>
  <c r="BN295" i="3"/>
  <c r="BI295" i="3"/>
  <c r="AZ295" i="3"/>
  <c r="BO446" i="3"/>
  <c r="BJ446" i="3"/>
  <c r="BA446" i="3"/>
  <c r="AZ585" i="3"/>
  <c r="BN585" i="3"/>
  <c r="BI585" i="3"/>
  <c r="BB182" i="3"/>
  <c r="BK182" i="3"/>
  <c r="AZ290" i="3"/>
  <c r="BI290" i="3"/>
  <c r="BN290" i="3"/>
  <c r="BA196" i="3"/>
  <c r="BO196" i="3"/>
  <c r="BJ196" i="3"/>
  <c r="BJ314" i="3"/>
  <c r="BO314" i="3"/>
  <c r="BA314" i="3"/>
  <c r="BD107" i="3"/>
  <c r="BH107" i="3"/>
  <c r="AY107" i="3"/>
  <c r="BA134" i="3"/>
  <c r="BO134" i="3"/>
  <c r="BJ134" i="3"/>
  <c r="BH180" i="3"/>
  <c r="AY180" i="3"/>
  <c r="BD180" i="3"/>
  <c r="BH341" i="3"/>
  <c r="BD341" i="3"/>
  <c r="AY341" i="3"/>
  <c r="AY385" i="3"/>
  <c r="BH385" i="3"/>
  <c r="BD385" i="3"/>
  <c r="BN345" i="3"/>
  <c r="BI345" i="3"/>
  <c r="AZ345" i="3"/>
  <c r="BI74" i="3"/>
  <c r="AZ74" i="3"/>
  <c r="BN74" i="3"/>
  <c r="BJ55" i="3"/>
  <c r="BA55" i="3"/>
  <c r="BO55" i="3"/>
  <c r="BA263" i="3"/>
  <c r="BO263" i="3"/>
  <c r="BJ263" i="3"/>
  <c r="AZ282" i="3"/>
  <c r="BN282" i="3"/>
  <c r="BI282" i="3"/>
  <c r="BJ395" i="3"/>
  <c r="BA395" i="3"/>
  <c r="BO395" i="3"/>
  <c r="BN411" i="3"/>
  <c r="BI411" i="3"/>
  <c r="AZ411" i="3"/>
  <c r="BA69" i="3"/>
  <c r="BO69" i="3"/>
  <c r="BJ69" i="3"/>
  <c r="BI237" i="3"/>
  <c r="AZ237" i="3"/>
  <c r="BN237" i="3"/>
  <c r="BN461" i="3"/>
  <c r="AZ461" i="3"/>
  <c r="BI461" i="3"/>
  <c r="BO98" i="3"/>
  <c r="BJ98" i="3"/>
  <c r="BA98" i="3"/>
  <c r="AY326" i="3"/>
  <c r="BD326" i="3"/>
  <c r="BH326" i="3"/>
  <c r="BO264" i="3"/>
  <c r="BJ264" i="3"/>
  <c r="BA264" i="3"/>
  <c r="AY228" i="3"/>
  <c r="BH228" i="3"/>
  <c r="BD228" i="3"/>
  <c r="BN289" i="3"/>
  <c r="BI289" i="3"/>
  <c r="AZ289" i="3"/>
  <c r="BN146" i="3"/>
  <c r="BI146" i="3"/>
  <c r="AZ146" i="3"/>
  <c r="BA545" i="3"/>
  <c r="BO545" i="3"/>
  <c r="BJ545" i="3"/>
  <c r="BJ81" i="3"/>
  <c r="BA81" i="3"/>
  <c r="BO81" i="3"/>
  <c r="AZ123" i="3"/>
  <c r="BN123" i="3"/>
  <c r="BI123" i="3"/>
  <c r="BN270" i="3"/>
  <c r="AZ270" i="3"/>
  <c r="BI270" i="3"/>
  <c r="BL445" i="3"/>
  <c r="BM445" i="3" s="1"/>
  <c r="BC445" i="3"/>
  <c r="BO593" i="3"/>
  <c r="BA593" i="3"/>
  <c r="BJ593" i="3"/>
  <c r="BH92" i="3"/>
  <c r="BD92" i="3"/>
  <c r="AY92" i="3"/>
  <c r="AY249" i="3"/>
  <c r="BH249" i="3"/>
  <c r="BD249" i="3"/>
  <c r="BB382" i="3"/>
  <c r="BK382" i="3"/>
  <c r="BB518" i="3"/>
  <c r="BK518" i="3"/>
  <c r="BA137" i="3"/>
  <c r="BO137" i="3"/>
  <c r="BJ137" i="3"/>
  <c r="BA46" i="3"/>
  <c r="BO46" i="3"/>
  <c r="BJ46" i="3"/>
  <c r="AY267" i="3"/>
  <c r="BH267" i="3"/>
  <c r="BD267" i="3"/>
  <c r="AY551" i="3"/>
  <c r="BH551" i="3"/>
  <c r="BD551" i="3"/>
  <c r="BI95" i="3"/>
  <c r="AZ95" i="3"/>
  <c r="BN95" i="3"/>
  <c r="AY281" i="3"/>
  <c r="BD281" i="3"/>
  <c r="BH281" i="3"/>
  <c r="BO188" i="3"/>
  <c r="BJ188" i="3"/>
  <c r="BA188" i="3"/>
  <c r="BK552" i="3"/>
  <c r="BB552" i="3"/>
  <c r="BH437" i="3"/>
  <c r="BD437" i="3"/>
  <c r="AY437" i="3"/>
  <c r="BO154" i="3"/>
  <c r="BJ154" i="3"/>
  <c r="BA154" i="3"/>
  <c r="AZ548" i="3"/>
  <c r="BI548" i="3"/>
  <c r="BN548" i="3"/>
  <c r="BA217" i="3"/>
  <c r="BO217" i="3"/>
  <c r="BJ217" i="3"/>
  <c r="BO605" i="3"/>
  <c r="BJ605" i="3"/>
  <c r="BA605" i="3"/>
  <c r="BI499" i="3"/>
  <c r="AZ499" i="3"/>
  <c r="BN499" i="3"/>
  <c r="AZ429" i="3"/>
  <c r="BN429" i="3"/>
  <c r="BI429" i="3"/>
  <c r="AY474" i="3"/>
  <c r="BH474" i="3"/>
  <c r="BD474" i="3"/>
  <c r="BN144" i="3"/>
  <c r="AZ144" i="3"/>
  <c r="BI144" i="3"/>
  <c r="BD103" i="3"/>
  <c r="BH103" i="3"/>
  <c r="AY103" i="3"/>
  <c r="BH368" i="3"/>
  <c r="AY368" i="3"/>
  <c r="BD368" i="3"/>
  <c r="BO161" i="3"/>
  <c r="BJ161" i="3"/>
  <c r="BA161" i="3"/>
  <c r="AZ604" i="3"/>
  <c r="BI604" i="3"/>
  <c r="BN604" i="3"/>
  <c r="BO15" i="3"/>
  <c r="BJ15" i="3"/>
  <c r="BA15" i="3"/>
  <c r="BO549" i="3"/>
  <c r="BJ549" i="3"/>
  <c r="BA549" i="3"/>
  <c r="BA398" i="3"/>
  <c r="BO398" i="3"/>
  <c r="BJ398" i="3"/>
  <c r="BJ183" i="3"/>
  <c r="BA183" i="3"/>
  <c r="BO183" i="3"/>
  <c r="BA259" i="3"/>
  <c r="BO259" i="3"/>
  <c r="BJ259" i="3"/>
  <c r="BH56" i="3"/>
  <c r="BD56" i="3"/>
  <c r="AY56" i="3"/>
  <c r="BH364" i="3"/>
  <c r="BD364" i="3"/>
  <c r="AY364" i="3"/>
  <c r="BK247" i="3"/>
  <c r="BB247" i="3"/>
  <c r="BA415" i="3"/>
  <c r="BJ415" i="3"/>
  <c r="BO415" i="3"/>
  <c r="BI529" i="3"/>
  <c r="BN529" i="3"/>
  <c r="AZ529" i="3"/>
  <c r="BO148" i="3"/>
  <c r="BA148" i="3"/>
  <c r="BJ148" i="3"/>
  <c r="AZ41" i="3"/>
  <c r="BI41" i="3"/>
  <c r="BN41" i="3"/>
  <c r="BA131" i="3"/>
  <c r="BO131" i="3"/>
  <c r="BJ131" i="3"/>
  <c r="AY449" i="3"/>
  <c r="BH449" i="3"/>
  <c r="BD449" i="3"/>
  <c r="BI556" i="3"/>
  <c r="BN556" i="3"/>
  <c r="AZ556" i="3"/>
  <c r="BH384" i="3"/>
  <c r="BD384" i="3"/>
  <c r="AY384" i="3"/>
  <c r="BD119" i="3"/>
  <c r="BH119" i="3"/>
  <c r="AY119" i="3"/>
  <c r="BO517" i="3"/>
  <c r="BJ517" i="3"/>
  <c r="BA517" i="3"/>
  <c r="BH159" i="3"/>
  <c r="BD159" i="3"/>
  <c r="AY159" i="3"/>
  <c r="BN539" i="3"/>
  <c r="AZ539" i="3"/>
  <c r="BI539" i="3"/>
  <c r="BO625" i="3"/>
  <c r="BJ625" i="3"/>
  <c r="BA625" i="3"/>
  <c r="AZ181" i="3"/>
  <c r="BN181" i="3"/>
  <c r="BI181" i="3"/>
  <c r="BB428" i="3"/>
  <c r="BK428" i="3"/>
  <c r="BK244" i="3"/>
  <c r="BB244" i="3"/>
  <c r="BJ175" i="3"/>
  <c r="BA175" i="3"/>
  <c r="BO175" i="3"/>
  <c r="BO209" i="3"/>
  <c r="BA209" i="3"/>
  <c r="BJ209" i="3"/>
  <c r="BO133" i="3"/>
  <c r="BA133" i="3"/>
  <c r="BJ133" i="3"/>
  <c r="BJ629" i="3"/>
  <c r="BA629" i="3"/>
  <c r="BO629" i="3"/>
  <c r="BA381" i="3"/>
  <c r="BO381" i="3"/>
  <c r="BJ381" i="3"/>
  <c r="BI506" i="3"/>
  <c r="AZ506" i="3"/>
  <c r="BN506" i="3"/>
  <c r="BJ205" i="3"/>
  <c r="BO205" i="3"/>
  <c r="BA205" i="3"/>
  <c r="BI503" i="3"/>
  <c r="BN503" i="3"/>
  <c r="AZ503" i="3"/>
  <c r="BN409" i="3"/>
  <c r="BI409" i="3"/>
  <c r="AZ409" i="3"/>
  <c r="BH421" i="3"/>
  <c r="BD421" i="3"/>
  <c r="AY421" i="3"/>
  <c r="AZ584" i="3"/>
  <c r="BI584" i="3"/>
  <c r="BN584" i="3"/>
  <c r="BO392" i="3"/>
  <c r="BJ392" i="3"/>
  <c r="BA392" i="3"/>
  <c r="BN542" i="3"/>
  <c r="BI542" i="3"/>
  <c r="AZ542" i="3"/>
  <c r="AY441" i="3"/>
  <c r="BH441" i="3"/>
  <c r="BD441" i="3"/>
  <c r="BJ179" i="3"/>
  <c r="BA179" i="3"/>
  <c r="BO179" i="3"/>
  <c r="BI576" i="3"/>
  <c r="BN576" i="3"/>
  <c r="AZ576" i="3"/>
  <c r="AZ310" i="3"/>
  <c r="BN310" i="3"/>
  <c r="BI310" i="3"/>
  <c r="AZ574" i="3"/>
  <c r="BN574" i="3"/>
  <c r="BI574" i="3"/>
  <c r="AZ13" i="3"/>
  <c r="BN13" i="3"/>
  <c r="BI13" i="3"/>
  <c r="BA229" i="3"/>
  <c r="BO229" i="3"/>
  <c r="BJ229" i="3"/>
  <c r="BD563" i="3"/>
  <c r="AY563" i="3"/>
  <c r="BH563" i="3"/>
  <c r="BK71" i="3"/>
  <c r="BB71" i="3"/>
  <c r="BN361" i="3"/>
  <c r="AZ361" i="3"/>
  <c r="BI361" i="3"/>
  <c r="BH511" i="3"/>
  <c r="BD511" i="3"/>
  <c r="AY511" i="3"/>
  <c r="AY356" i="3"/>
  <c r="BH356" i="3"/>
  <c r="BD356" i="3"/>
  <c r="BN48" i="3"/>
  <c r="BI48" i="3"/>
  <c r="AZ48" i="3"/>
  <c r="BI332" i="3"/>
  <c r="BN332" i="3"/>
  <c r="AZ332" i="3"/>
  <c r="BK453" i="3"/>
  <c r="BB453" i="3"/>
  <c r="BJ26" i="3"/>
  <c r="BA26" i="3"/>
  <c r="BO26" i="3"/>
  <c r="BH630" i="3"/>
  <c r="BD630" i="3"/>
  <c r="AY630" i="3"/>
  <c r="BO599" i="3"/>
  <c r="BJ599" i="3"/>
  <c r="BA599" i="3"/>
  <c r="AY269" i="3"/>
  <c r="BH269" i="3"/>
  <c r="BD269" i="3"/>
  <c r="BI413" i="3"/>
  <c r="AZ413" i="3"/>
  <c r="BN413" i="3"/>
  <c r="BI254" i="3"/>
  <c r="BN254" i="3"/>
  <c r="AZ254" i="3"/>
  <c r="BO442" i="3"/>
  <c r="BJ442" i="3"/>
  <c r="BA442" i="3"/>
  <c r="BB374" i="3"/>
  <c r="BK374" i="3"/>
  <c r="BO413" i="3" l="1"/>
  <c r="BJ413" i="3"/>
  <c r="BA413" i="3"/>
  <c r="BK392" i="3"/>
  <c r="BB392" i="3"/>
  <c r="BB381" i="3"/>
  <c r="BK381" i="3"/>
  <c r="AZ474" i="3"/>
  <c r="BN474" i="3"/>
  <c r="BI474" i="3"/>
  <c r="BK46" i="3"/>
  <c r="BB46" i="3"/>
  <c r="AZ228" i="3"/>
  <c r="BN228" i="3"/>
  <c r="BI228" i="3"/>
  <c r="BL64" i="3"/>
  <c r="BM64" i="3" s="1"/>
  <c r="BC64" i="3"/>
  <c r="BL534" i="3"/>
  <c r="BM534" i="3" s="1"/>
  <c r="BC534" i="3"/>
  <c r="BA624" i="3"/>
  <c r="BJ624" i="3"/>
  <c r="BO624" i="3"/>
  <c r="BA628" i="3"/>
  <c r="BJ628" i="3"/>
  <c r="BO628" i="3"/>
  <c r="BJ284" i="3"/>
  <c r="BO284" i="3"/>
  <c r="BA284" i="3"/>
  <c r="BI495" i="3"/>
  <c r="AZ495" i="3"/>
  <c r="BN495" i="3"/>
  <c r="BA488" i="3"/>
  <c r="BO488" i="3"/>
  <c r="BJ488" i="3"/>
  <c r="BN122" i="3"/>
  <c r="BI122" i="3"/>
  <c r="AZ122" i="3"/>
  <c r="BJ158" i="3"/>
  <c r="BA158" i="3"/>
  <c r="BO158" i="3"/>
  <c r="BA162" i="3"/>
  <c r="BJ162" i="3"/>
  <c r="BO162" i="3"/>
  <c r="BI610" i="3"/>
  <c r="BN610" i="3"/>
  <c r="AZ610" i="3"/>
  <c r="BK54" i="3"/>
  <c r="BB54" i="3"/>
  <c r="BA338" i="3"/>
  <c r="BO338" i="3"/>
  <c r="BJ338" i="3"/>
  <c r="AZ422" i="3"/>
  <c r="BN422" i="3"/>
  <c r="BI422" i="3"/>
  <c r="BK399" i="3"/>
  <c r="BB399" i="3"/>
  <c r="BN561" i="3"/>
  <c r="AZ561" i="3"/>
  <c r="BI561" i="3"/>
  <c r="BK59" i="3"/>
  <c r="BB59" i="3"/>
  <c r="BI324" i="3"/>
  <c r="BN324" i="3"/>
  <c r="AZ324" i="3"/>
  <c r="AZ17" i="3"/>
  <c r="AZ634" i="3" s="1"/>
  <c r="AZ635" i="3" s="1"/>
  <c r="BN17" i="3"/>
  <c r="BI17" i="3"/>
  <c r="BO615" i="3"/>
  <c r="BJ615" i="3"/>
  <c r="BA615" i="3"/>
  <c r="BK276" i="3"/>
  <c r="BB276" i="3"/>
  <c r="BL371" i="3"/>
  <c r="BM371" i="3" s="1"/>
  <c r="BC371" i="3"/>
  <c r="BL52" i="3"/>
  <c r="BM52" i="3" s="1"/>
  <c r="BC52" i="3"/>
  <c r="BO126" i="3"/>
  <c r="BA126" i="3"/>
  <c r="BJ126" i="3"/>
  <c r="AZ558" i="3"/>
  <c r="BI558" i="3"/>
  <c r="BN558" i="3"/>
  <c r="BA38" i="3"/>
  <c r="BO38" i="3"/>
  <c r="BJ38" i="3"/>
  <c r="BI464" i="3"/>
  <c r="AZ464" i="3"/>
  <c r="BN464" i="3"/>
  <c r="BO335" i="3"/>
  <c r="BA335" i="3"/>
  <c r="BJ335" i="3"/>
  <c r="BB528" i="3"/>
  <c r="BK528" i="3"/>
  <c r="BL32" i="3"/>
  <c r="BM32" i="3" s="1"/>
  <c r="BC32" i="3"/>
  <c r="BN443" i="3"/>
  <c r="AZ443" i="3"/>
  <c r="BI443" i="3"/>
  <c r="BJ253" i="3"/>
  <c r="BA253" i="3"/>
  <c r="BO253" i="3"/>
  <c r="AZ220" i="3"/>
  <c r="BN220" i="3"/>
  <c r="BI220" i="3"/>
  <c r="BO584" i="3"/>
  <c r="BJ584" i="3"/>
  <c r="BA584" i="3"/>
  <c r="BB625" i="3"/>
  <c r="BK625" i="3"/>
  <c r="BB137" i="3"/>
  <c r="BK137" i="3"/>
  <c r="BK264" i="3"/>
  <c r="BB264" i="3"/>
  <c r="BJ290" i="3"/>
  <c r="BA290" i="3"/>
  <c r="BO290" i="3"/>
  <c r="BL260" i="3"/>
  <c r="BM260" i="3" s="1"/>
  <c r="BC260" i="3"/>
  <c r="BA294" i="3"/>
  <c r="BO294" i="3"/>
  <c r="BJ294" i="3"/>
  <c r="BK316" i="3"/>
  <c r="BB316" i="3"/>
  <c r="BI618" i="3"/>
  <c r="BN618" i="3"/>
  <c r="AZ618" i="3"/>
  <c r="BB199" i="3"/>
  <c r="BK199" i="3"/>
  <c r="BJ372" i="3"/>
  <c r="BA372" i="3"/>
  <c r="BO372" i="3"/>
  <c r="BK198" i="3"/>
  <c r="BB198" i="3"/>
  <c r="BB485" i="3"/>
  <c r="BK485" i="3"/>
  <c r="BI14" i="3"/>
  <c r="AZ14" i="3"/>
  <c r="AZ644" i="3" s="1"/>
  <c r="BN14" i="3"/>
  <c r="BN207" i="3"/>
  <c r="BI207" i="3"/>
  <c r="AZ207" i="3"/>
  <c r="BB85" i="3"/>
  <c r="BK85" i="3"/>
  <c r="BJ113" i="3"/>
  <c r="BO113" i="3"/>
  <c r="BA113" i="3"/>
  <c r="BO240" i="3"/>
  <c r="BJ240" i="3"/>
  <c r="BA240" i="3"/>
  <c r="BK303" i="3"/>
  <c r="BB303" i="3"/>
  <c r="BK491" i="3"/>
  <c r="BB491" i="3"/>
  <c r="BC271" i="3"/>
  <c r="BL271" i="3"/>
  <c r="BM271" i="3" s="1"/>
  <c r="BI363" i="3"/>
  <c r="AZ363" i="3"/>
  <c r="BN363" i="3"/>
  <c r="BO469" i="3"/>
  <c r="BJ469" i="3"/>
  <c r="BA469" i="3"/>
  <c r="BJ319" i="3"/>
  <c r="BA319" i="3"/>
  <c r="BO319" i="3"/>
  <c r="BC142" i="3"/>
  <c r="BL142" i="3"/>
  <c r="BM142" i="3" s="1"/>
  <c r="BL603" i="3"/>
  <c r="BM603" i="3" s="1"/>
  <c r="BC603" i="3"/>
  <c r="AZ348" i="3"/>
  <c r="BN348" i="3"/>
  <c r="BI348" i="3"/>
  <c r="BN168" i="3"/>
  <c r="AZ168" i="3"/>
  <c r="BI168" i="3"/>
  <c r="BI328" i="3"/>
  <c r="AZ328" i="3"/>
  <c r="BN328" i="3"/>
  <c r="BK106" i="3"/>
  <c r="BB106" i="3"/>
  <c r="BJ566" i="3"/>
  <c r="BA566" i="3"/>
  <c r="BO566" i="3"/>
  <c r="BI590" i="3"/>
  <c r="BN590" i="3"/>
  <c r="AZ590" i="3"/>
  <c r="BN500" i="3"/>
  <c r="BI500" i="3"/>
  <c r="AZ500" i="3"/>
  <c r="BA70" i="3"/>
  <c r="BO70" i="3"/>
  <c r="BJ70" i="3"/>
  <c r="BA501" i="3"/>
  <c r="BO501" i="3"/>
  <c r="BJ501" i="3"/>
  <c r="BK430" i="3"/>
  <c r="BB430" i="3"/>
  <c r="BJ586" i="3"/>
  <c r="BO586" i="3"/>
  <c r="BA586" i="3"/>
  <c r="AZ157" i="3"/>
  <c r="BN157" i="3"/>
  <c r="BI157" i="3"/>
  <c r="BB481" i="3"/>
  <c r="BK481" i="3"/>
  <c r="BN437" i="3"/>
  <c r="BI437" i="3"/>
  <c r="AZ437" i="3"/>
  <c r="BO323" i="3"/>
  <c r="BJ323" i="3"/>
  <c r="BA323" i="3"/>
  <c r="BK189" i="3"/>
  <c r="BB189" i="3"/>
  <c r="BJ18" i="3"/>
  <c r="BO18" i="3"/>
  <c r="BA18" i="3"/>
  <c r="BJ310" i="3"/>
  <c r="BA310" i="3"/>
  <c r="BO310" i="3"/>
  <c r="BN449" i="3"/>
  <c r="AZ449" i="3"/>
  <c r="BI449" i="3"/>
  <c r="BL552" i="3"/>
  <c r="BM552" i="3" s="1"/>
  <c r="BC552" i="3"/>
  <c r="BA123" i="3"/>
  <c r="BJ123" i="3"/>
  <c r="BO123" i="3"/>
  <c r="BA3" i="3"/>
  <c r="BJ3" i="3"/>
  <c r="BO3" i="3"/>
  <c r="BI72" i="3"/>
  <c r="AZ72" i="3"/>
  <c r="BN72" i="3"/>
  <c r="BA438" i="3"/>
  <c r="BJ438" i="3"/>
  <c r="BO438" i="3"/>
  <c r="BK497" i="3"/>
  <c r="BB497" i="3"/>
  <c r="BK194" i="3"/>
  <c r="BB194" i="3"/>
  <c r="BB459" i="3"/>
  <c r="BK459" i="3"/>
  <c r="BN523" i="3"/>
  <c r="BI523" i="3"/>
  <c r="AZ523" i="3"/>
  <c r="BA76" i="3"/>
  <c r="BO76" i="3"/>
  <c r="BJ76" i="3"/>
  <c r="BB8" i="3"/>
  <c r="BK8" i="3"/>
  <c r="BB595" i="3"/>
  <c r="BK595" i="3"/>
  <c r="BB589" i="3"/>
  <c r="BK589" i="3"/>
  <c r="BO9" i="3"/>
  <c r="BJ9" i="3"/>
  <c r="BA9" i="3"/>
  <c r="BA600" i="3"/>
  <c r="BO600" i="3"/>
  <c r="BJ600" i="3"/>
  <c r="AZ242" i="3"/>
  <c r="BN242" i="3"/>
  <c r="BI242" i="3"/>
  <c r="BN215" i="3"/>
  <c r="BI215" i="3"/>
  <c r="AZ215" i="3"/>
  <c r="BK405" i="3"/>
  <c r="BB405" i="3"/>
  <c r="BJ117" i="3"/>
  <c r="BO117" i="3"/>
  <c r="BA117" i="3"/>
  <c r="BJ87" i="3"/>
  <c r="BA87" i="3"/>
  <c r="BO87" i="3"/>
  <c r="BA435" i="3"/>
  <c r="BO435" i="3"/>
  <c r="BJ435" i="3"/>
  <c r="BN293" i="3"/>
  <c r="BI293" i="3"/>
  <c r="AZ293" i="3"/>
  <c r="BA145" i="3"/>
  <c r="BO145" i="3"/>
  <c r="BJ145" i="3"/>
  <c r="BI602" i="3"/>
  <c r="BN602" i="3"/>
  <c r="AZ602" i="3"/>
  <c r="BB507" i="3"/>
  <c r="BK507" i="3"/>
  <c r="AY634" i="3"/>
  <c r="AY635" i="3" s="1"/>
  <c r="BK110" i="3"/>
  <c r="BB110" i="3"/>
  <c r="BC275" i="3"/>
  <c r="BL275" i="3"/>
  <c r="BM275" i="3" s="1"/>
  <c r="BL601" i="3"/>
  <c r="BM601" i="3" s="1"/>
  <c r="BC601" i="3"/>
  <c r="BJ560" i="3"/>
  <c r="BA560" i="3"/>
  <c r="BO560" i="3"/>
  <c r="BK452" i="3"/>
  <c r="BB452" i="3"/>
  <c r="BJ261" i="3"/>
  <c r="BO261" i="3"/>
  <c r="BA261" i="3"/>
  <c r="BB174" i="3"/>
  <c r="BK174" i="3"/>
  <c r="BK15" i="3"/>
  <c r="BB15" i="3"/>
  <c r="BB599" i="3"/>
  <c r="BK599" i="3"/>
  <c r="BB629" i="3"/>
  <c r="BK629" i="3"/>
  <c r="BO539" i="3"/>
  <c r="BJ539" i="3"/>
  <c r="BA539" i="3"/>
  <c r="BI364" i="3"/>
  <c r="AZ364" i="3"/>
  <c r="BN364" i="3"/>
  <c r="BA604" i="3"/>
  <c r="BO604" i="3"/>
  <c r="BJ604" i="3"/>
  <c r="AZ326" i="3"/>
  <c r="BN326" i="3"/>
  <c r="BI326" i="3"/>
  <c r="BK395" i="3"/>
  <c r="BB395" i="3"/>
  <c r="BL182" i="3"/>
  <c r="BM182" i="3" s="1"/>
  <c r="BC182" i="3"/>
  <c r="BO190" i="3"/>
  <c r="BJ190" i="3"/>
  <c r="BA190" i="3"/>
  <c r="BA535" i="3"/>
  <c r="BO535" i="3"/>
  <c r="BJ535" i="3"/>
  <c r="BO268" i="3"/>
  <c r="BJ268" i="3"/>
  <c r="BA268" i="3"/>
  <c r="BB492" i="3"/>
  <c r="BK492" i="3"/>
  <c r="BA86" i="3"/>
  <c r="BO86" i="3"/>
  <c r="BJ86" i="3"/>
  <c r="BK380" i="3"/>
  <c r="BB380" i="3"/>
  <c r="BJ265" i="3"/>
  <c r="BO265" i="3"/>
  <c r="BA265" i="3"/>
  <c r="BJ312" i="3"/>
  <c r="BO312" i="3"/>
  <c r="BA312" i="3"/>
  <c r="BI536" i="3"/>
  <c r="AZ536" i="3"/>
  <c r="BN536" i="3"/>
  <c r="BA262" i="3"/>
  <c r="BO262" i="3"/>
  <c r="BJ262" i="3"/>
  <c r="BB197" i="3"/>
  <c r="BK197" i="3"/>
  <c r="AZ212" i="3"/>
  <c r="BN212" i="3"/>
  <c r="BI212" i="3"/>
  <c r="BO440" i="3"/>
  <c r="BJ440" i="3"/>
  <c r="BA440" i="3"/>
  <c r="BJ336" i="3"/>
  <c r="BA336" i="3"/>
  <c r="BO336" i="3"/>
  <c r="BJ524" i="3"/>
  <c r="BA524" i="3"/>
  <c r="BO524" i="3"/>
  <c r="BA53" i="3"/>
  <c r="BO53" i="3"/>
  <c r="BJ53" i="3"/>
  <c r="BA608" i="3"/>
  <c r="BO608" i="3"/>
  <c r="BJ608" i="3"/>
  <c r="BI626" i="3"/>
  <c r="BN626" i="3"/>
  <c r="AZ626" i="3"/>
  <c r="BL40" i="3"/>
  <c r="BM40" i="3" s="1"/>
  <c r="BC40" i="3"/>
  <c r="BA270" i="3"/>
  <c r="BO270" i="3"/>
  <c r="BJ270" i="3"/>
  <c r="BK273" i="3"/>
  <c r="BB273" i="3"/>
  <c r="BI35" i="3"/>
  <c r="BN35" i="3"/>
  <c r="AZ35" i="3"/>
  <c r="BI388" i="3"/>
  <c r="AZ388" i="3"/>
  <c r="BN388" i="3"/>
  <c r="BO494" i="3"/>
  <c r="BA494" i="3"/>
  <c r="BJ494" i="3"/>
  <c r="BO387" i="3"/>
  <c r="BJ387" i="3"/>
  <c r="BA387" i="3"/>
  <c r="AZ356" i="3"/>
  <c r="BN356" i="3"/>
  <c r="BI356" i="3"/>
  <c r="BA429" i="3"/>
  <c r="BO429" i="3"/>
  <c r="BJ429" i="3"/>
  <c r="BN511" i="3"/>
  <c r="BI511" i="3"/>
  <c r="AZ511" i="3"/>
  <c r="BK133" i="3"/>
  <c r="BB133" i="3"/>
  <c r="BB131" i="3"/>
  <c r="BK131" i="3"/>
  <c r="BB188" i="3"/>
  <c r="BK188" i="3"/>
  <c r="BC518" i="3"/>
  <c r="BL518" i="3"/>
  <c r="BM518" i="3" s="1"/>
  <c r="BA282" i="3"/>
  <c r="BO282" i="3"/>
  <c r="BJ282" i="3"/>
  <c r="BN341" i="3"/>
  <c r="BI341" i="3"/>
  <c r="AZ341" i="3"/>
  <c r="BN28" i="3"/>
  <c r="AZ28" i="3"/>
  <c r="BI28" i="3"/>
  <c r="BA570" i="3"/>
  <c r="BJ570" i="3"/>
  <c r="BO570" i="3"/>
  <c r="BO359" i="3"/>
  <c r="BJ359" i="3"/>
  <c r="BA359" i="3"/>
  <c r="BC390" i="3"/>
  <c r="BL390" i="3"/>
  <c r="BM390" i="3" s="1"/>
  <c r="BC553" i="3"/>
  <c r="BL553" i="3"/>
  <c r="BM553" i="3" s="1"/>
  <c r="AZ141" i="3"/>
  <c r="BN141" i="3"/>
  <c r="BI141" i="3"/>
  <c r="BN376" i="3"/>
  <c r="BI376" i="3"/>
  <c r="AZ376" i="3"/>
  <c r="BK129" i="3"/>
  <c r="BB129" i="3"/>
  <c r="BJ31" i="3"/>
  <c r="BO31" i="3"/>
  <c r="BA31" i="3"/>
  <c r="BK47" i="3"/>
  <c r="BB47" i="3"/>
  <c r="BK169" i="3"/>
  <c r="BB169" i="3"/>
  <c r="BN403" i="3"/>
  <c r="BI403" i="3"/>
  <c r="AZ403" i="3"/>
  <c r="BA21" i="3"/>
  <c r="BJ21" i="3"/>
  <c r="BO21" i="3"/>
  <c r="BK51" i="3"/>
  <c r="BB51" i="3"/>
  <c r="BO396" i="3"/>
  <c r="BJ396" i="3"/>
  <c r="BA396" i="3"/>
  <c r="BA203" i="3"/>
  <c r="BO203" i="3"/>
  <c r="BJ203" i="3"/>
  <c r="BO568" i="3"/>
  <c r="BJ568" i="3"/>
  <c r="BA568" i="3"/>
  <c r="BO301" i="3"/>
  <c r="BA301" i="3"/>
  <c r="BJ301" i="3"/>
  <c r="BN321" i="3"/>
  <c r="BI321" i="3"/>
  <c r="AZ321" i="3"/>
  <c r="BA411" i="3"/>
  <c r="BO411" i="3"/>
  <c r="BJ411" i="3"/>
  <c r="BO577" i="3"/>
  <c r="BJ577" i="3"/>
  <c r="BA577" i="3"/>
  <c r="BJ27" i="3"/>
  <c r="BO27" i="3"/>
  <c r="BA27" i="3"/>
  <c r="AZ401" i="3"/>
  <c r="BN401" i="3"/>
  <c r="BI401" i="3"/>
  <c r="BN439" i="3"/>
  <c r="BI439" i="3"/>
  <c r="AZ439" i="3"/>
  <c r="BB623" i="3"/>
  <c r="BK623" i="3"/>
  <c r="BA361" i="3"/>
  <c r="BO361" i="3"/>
  <c r="BJ361" i="3"/>
  <c r="BN421" i="3"/>
  <c r="BI421" i="3"/>
  <c r="AZ421" i="3"/>
  <c r="BJ499" i="3"/>
  <c r="BA499" i="3"/>
  <c r="BO499" i="3"/>
  <c r="BO585" i="3"/>
  <c r="BJ585" i="3"/>
  <c r="BA585" i="3"/>
  <c r="BK575" i="3"/>
  <c r="BB575" i="3"/>
  <c r="BI96" i="3"/>
  <c r="BN96" i="3"/>
  <c r="AZ96" i="3"/>
  <c r="BB515" i="3"/>
  <c r="BK515" i="3"/>
  <c r="BO313" i="3"/>
  <c r="BA313" i="3"/>
  <c r="BJ313" i="3"/>
  <c r="BK486" i="3"/>
  <c r="BB486" i="3"/>
  <c r="BK93" i="3"/>
  <c r="BB93" i="3"/>
  <c r="BI389" i="3"/>
  <c r="BN389" i="3"/>
  <c r="AZ389" i="3"/>
  <c r="BO317" i="3"/>
  <c r="BJ317" i="3"/>
  <c r="BA317" i="3"/>
  <c r="AZ588" i="3"/>
  <c r="BN588" i="3"/>
  <c r="BI588" i="3"/>
  <c r="AZ89" i="3"/>
  <c r="BN89" i="3"/>
  <c r="BI89" i="3"/>
  <c r="BB156" i="3"/>
  <c r="BK156" i="3"/>
  <c r="BK502" i="3"/>
  <c r="BB502" i="3"/>
  <c r="BN102" i="3"/>
  <c r="BI102" i="3"/>
  <c r="AZ102" i="3"/>
  <c r="BO613" i="3"/>
  <c r="BA613" i="3"/>
  <c r="BJ613" i="3"/>
  <c r="BN530" i="3"/>
  <c r="AZ530" i="3"/>
  <c r="BI530" i="3"/>
  <c r="BJ320" i="3"/>
  <c r="BA320" i="3"/>
  <c r="BO320" i="3"/>
  <c r="BL400" i="3"/>
  <c r="BM400" i="3" s="1"/>
  <c r="BC400" i="3"/>
  <c r="BK544" i="3"/>
  <c r="BB544" i="3"/>
  <c r="BA50" i="3"/>
  <c r="BO50" i="3"/>
  <c r="BJ50" i="3"/>
  <c r="BA200" i="3"/>
  <c r="BJ200" i="3"/>
  <c r="BO200" i="3"/>
  <c r="BC342" i="3"/>
  <c r="BL342" i="3"/>
  <c r="BM342" i="3" s="1"/>
  <c r="BO2" i="3"/>
  <c r="BJ2" i="3"/>
  <c r="BA2" i="3"/>
  <c r="BJ475" i="3"/>
  <c r="BA475" i="3"/>
  <c r="BO475" i="3"/>
  <c r="BL68" i="3"/>
  <c r="BM68" i="3" s="1"/>
  <c r="BC68" i="3"/>
  <c r="BA248" i="3"/>
  <c r="BO248" i="3"/>
  <c r="BJ248" i="3"/>
  <c r="BB394" i="3"/>
  <c r="BK394" i="3"/>
  <c r="BJ556" i="3"/>
  <c r="BO556" i="3"/>
  <c r="BA556" i="3"/>
  <c r="BN56" i="3"/>
  <c r="BI56" i="3"/>
  <c r="AZ56" i="3"/>
  <c r="BK161" i="3"/>
  <c r="BB161" i="3"/>
  <c r="BN281" i="3"/>
  <c r="BI281" i="3"/>
  <c r="AZ281" i="3"/>
  <c r="BC382" i="3"/>
  <c r="BL382" i="3"/>
  <c r="BM382" i="3" s="1"/>
  <c r="BO5" i="3"/>
  <c r="BJ5" i="3"/>
  <c r="BA5" i="3"/>
  <c r="BN514" i="3"/>
  <c r="BI514" i="3"/>
  <c r="AZ514" i="3"/>
  <c r="BA431" i="3"/>
  <c r="BO431" i="3"/>
  <c r="BJ431" i="3"/>
  <c r="BK305" i="3"/>
  <c r="BB305" i="3"/>
  <c r="BB288" i="3"/>
  <c r="BK288" i="3"/>
  <c r="AZ241" i="3"/>
  <c r="BN241" i="3"/>
  <c r="BI241" i="3"/>
  <c r="BB619" i="3"/>
  <c r="BK619" i="3"/>
  <c r="BL277" i="3"/>
  <c r="BM277" i="3" s="1"/>
  <c r="BC277" i="3"/>
  <c r="BN172" i="3"/>
  <c r="AZ172" i="3"/>
  <c r="BI172" i="3"/>
  <c r="BK243" i="3"/>
  <c r="BB243" i="3"/>
  <c r="BK23" i="3"/>
  <c r="BB23" i="3"/>
  <c r="BK391" i="3"/>
  <c r="BB391" i="3"/>
  <c r="BL211" i="3"/>
  <c r="BM211" i="3" s="1"/>
  <c r="BC211" i="3"/>
  <c r="BA202" i="3"/>
  <c r="BO202" i="3"/>
  <c r="BJ202" i="3"/>
  <c r="AZ239" i="3"/>
  <c r="BN239" i="3"/>
  <c r="BI239" i="3"/>
  <c r="BK283" i="3"/>
  <c r="BB283" i="3"/>
  <c r="BO10" i="3"/>
  <c r="BJ10" i="3"/>
  <c r="BA10" i="3"/>
  <c r="BC451" i="3"/>
  <c r="BL451" i="3"/>
  <c r="BM451" i="3" s="1"/>
  <c r="BC75" i="3"/>
  <c r="BL75" i="3"/>
  <c r="BM75" i="3" s="1"/>
  <c r="BO512" i="3"/>
  <c r="BJ512" i="3"/>
  <c r="BA512" i="3"/>
  <c r="BK4" i="3"/>
  <c r="BB4" i="3"/>
  <c r="BC386" i="3"/>
  <c r="BL386" i="3"/>
  <c r="BM386" i="3" s="1"/>
  <c r="BK12" i="3"/>
  <c r="BB12" i="3"/>
  <c r="BB308" i="3"/>
  <c r="BK308" i="3"/>
  <c r="BK525" i="3"/>
  <c r="BB525" i="3"/>
  <c r="AZ424" i="3"/>
  <c r="BN424" i="3"/>
  <c r="BI424" i="3"/>
  <c r="BJ331" i="3"/>
  <c r="BA331" i="3"/>
  <c r="BO331" i="3"/>
  <c r="BA112" i="3"/>
  <c r="BJ112" i="3"/>
  <c r="BO112" i="3"/>
  <c r="BK298" i="3"/>
  <c r="BB298" i="3"/>
  <c r="BO574" i="3"/>
  <c r="BA574" i="3"/>
  <c r="BJ574" i="3"/>
  <c r="BB58" i="3"/>
  <c r="BK58" i="3"/>
  <c r="BI269" i="3"/>
  <c r="BN269" i="3"/>
  <c r="AZ269" i="3"/>
  <c r="BL247" i="3"/>
  <c r="BM247" i="3" s="1"/>
  <c r="BC247" i="3"/>
  <c r="AZ385" i="3"/>
  <c r="BN385" i="3"/>
  <c r="BI385" i="3"/>
  <c r="BN350" i="3"/>
  <c r="AZ350" i="3"/>
  <c r="BI350" i="3"/>
  <c r="BK496" i="3"/>
  <c r="BB496" i="3"/>
  <c r="BK325" i="3"/>
  <c r="BB325" i="3"/>
  <c r="BC191" i="3"/>
  <c r="BL191" i="3"/>
  <c r="BM191" i="3" s="1"/>
  <c r="BJ218" i="3"/>
  <c r="BA218" i="3"/>
  <c r="BO218" i="3"/>
  <c r="BK222" i="3"/>
  <c r="BB222" i="3"/>
  <c r="BI630" i="3"/>
  <c r="BN630" i="3"/>
  <c r="AZ630" i="3"/>
  <c r="BJ576" i="3"/>
  <c r="BO576" i="3"/>
  <c r="BA576" i="3"/>
  <c r="BA409" i="3"/>
  <c r="BJ409" i="3"/>
  <c r="BO409" i="3"/>
  <c r="BK209" i="3"/>
  <c r="BB209" i="3"/>
  <c r="BB259" i="3"/>
  <c r="BK259" i="3"/>
  <c r="BB605" i="3"/>
  <c r="BK605" i="3"/>
  <c r="BK81" i="3"/>
  <c r="BB81" i="3"/>
  <c r="BK98" i="3"/>
  <c r="BB98" i="3"/>
  <c r="BK263" i="3"/>
  <c r="BB263" i="3"/>
  <c r="BN180" i="3"/>
  <c r="AZ180" i="3"/>
  <c r="BI180" i="3"/>
  <c r="BJ402" i="3"/>
  <c r="BO402" i="3"/>
  <c r="BA402" i="3"/>
  <c r="BK34" i="3"/>
  <c r="BB34" i="3"/>
  <c r="BJ226" i="3"/>
  <c r="BA226" i="3"/>
  <c r="BO226" i="3"/>
  <c r="BO333" i="3"/>
  <c r="BJ333" i="3"/>
  <c r="BA333" i="3"/>
  <c r="BA251" i="3"/>
  <c r="BO251" i="3"/>
  <c r="BJ251" i="3"/>
  <c r="BA592" i="3"/>
  <c r="BO592" i="3"/>
  <c r="BJ592" i="3"/>
  <c r="BC527" i="3"/>
  <c r="BL527" i="3"/>
  <c r="BM527" i="3" s="1"/>
  <c r="BA99" i="3"/>
  <c r="BO99" i="3"/>
  <c r="BJ99" i="3"/>
  <c r="BK66" i="3"/>
  <c r="BB66" i="3"/>
  <c r="AZ397" i="3"/>
  <c r="BN397" i="3"/>
  <c r="BI397" i="3"/>
  <c r="AZ360" i="3"/>
  <c r="BN360" i="3"/>
  <c r="BI360" i="3"/>
  <c r="BI537" i="3"/>
  <c r="BN537" i="3"/>
  <c r="AZ537" i="3"/>
  <c r="BK425" i="3"/>
  <c r="BB425" i="3"/>
  <c r="BB611" i="3"/>
  <c r="BK611" i="3"/>
  <c r="AZ508" i="3"/>
  <c r="BN508" i="3"/>
  <c r="BI508" i="3"/>
  <c r="BC393" i="3"/>
  <c r="BL393" i="3"/>
  <c r="BM393" i="3" s="1"/>
  <c r="BO607" i="3"/>
  <c r="BJ607" i="3"/>
  <c r="BA607" i="3"/>
  <c r="BK235" i="3"/>
  <c r="BB235" i="3"/>
  <c r="BI594" i="3"/>
  <c r="BN594" i="3"/>
  <c r="AZ594" i="3"/>
  <c r="AZ256" i="3"/>
  <c r="BI256" i="3"/>
  <c r="BN256" i="3"/>
  <c r="BK171" i="3"/>
  <c r="BB171" i="3"/>
  <c r="BK63" i="3"/>
  <c r="BB63" i="3"/>
  <c r="BO362" i="3"/>
  <c r="BJ362" i="3"/>
  <c r="BA362" i="3"/>
  <c r="AZ330" i="3"/>
  <c r="BN330" i="3"/>
  <c r="BI330" i="3"/>
  <c r="BL186" i="3"/>
  <c r="BM186" i="3" s="1"/>
  <c r="BC186" i="3"/>
  <c r="BK97" i="3"/>
  <c r="BB97" i="3"/>
  <c r="BJ291" i="3"/>
  <c r="BA291" i="3"/>
  <c r="BO291" i="3"/>
  <c r="AZ522" i="3"/>
  <c r="BI522" i="3"/>
  <c r="BN522" i="3"/>
  <c r="BL457" i="3"/>
  <c r="BM457" i="3" s="1"/>
  <c r="BC457" i="3"/>
  <c r="BL374" i="3"/>
  <c r="BM374" i="3" s="1"/>
  <c r="BC374" i="3"/>
  <c r="BI159" i="3"/>
  <c r="BN159" i="3"/>
  <c r="AZ159" i="3"/>
  <c r="BA41" i="3"/>
  <c r="BO41" i="3"/>
  <c r="BJ41" i="3"/>
  <c r="BB545" i="3"/>
  <c r="BK545" i="3"/>
  <c r="BB134" i="3"/>
  <c r="BK134" i="3"/>
  <c r="BK57" i="3"/>
  <c r="BB57" i="3"/>
  <c r="BA127" i="3"/>
  <c r="BO127" i="3"/>
  <c r="BJ127" i="3"/>
  <c r="BA322" i="3"/>
  <c r="BO322" i="3"/>
  <c r="BJ322" i="3"/>
  <c r="BA109" i="3"/>
  <c r="BO109" i="3"/>
  <c r="BJ109" i="3"/>
  <c r="BK88" i="3"/>
  <c r="BB88" i="3"/>
  <c r="BA521" i="3"/>
  <c r="BO521" i="3"/>
  <c r="BJ521" i="3"/>
  <c r="BN538" i="3"/>
  <c r="AZ538" i="3"/>
  <c r="BI538" i="3"/>
  <c r="BA94" i="3"/>
  <c r="BO94" i="3"/>
  <c r="BJ94" i="3"/>
  <c r="AZ406" i="3"/>
  <c r="BN406" i="3"/>
  <c r="BI406" i="3"/>
  <c r="BN450" i="3"/>
  <c r="BI450" i="3"/>
  <c r="AZ450" i="3"/>
  <c r="BO285" i="3"/>
  <c r="BA285" i="3"/>
  <c r="BJ285" i="3"/>
  <c r="BC279" i="3"/>
  <c r="BL279" i="3"/>
  <c r="BM279" i="3" s="1"/>
  <c r="BO571" i="3"/>
  <c r="BJ571" i="3"/>
  <c r="BA571" i="3"/>
  <c r="BI300" i="3"/>
  <c r="BN300" i="3"/>
  <c r="AZ300" i="3"/>
  <c r="BN136" i="3"/>
  <c r="BI136" i="3"/>
  <c r="AZ136" i="3"/>
  <c r="BO572" i="3"/>
  <c r="BJ572" i="3"/>
  <c r="BA572" i="3"/>
  <c r="BK230" i="3"/>
  <c r="BB230" i="3"/>
  <c r="BK132" i="3"/>
  <c r="BB132" i="3"/>
  <c r="AZ115" i="3"/>
  <c r="BN115" i="3"/>
  <c r="BI115" i="3"/>
  <c r="BO543" i="3"/>
  <c r="BJ543" i="3"/>
  <c r="BA543" i="3"/>
  <c r="BK287" i="3"/>
  <c r="BB287" i="3"/>
  <c r="AZ596" i="3"/>
  <c r="BI596" i="3"/>
  <c r="BN596" i="3"/>
  <c r="BJ121" i="3"/>
  <c r="BA121" i="3"/>
  <c r="BO121" i="3"/>
  <c r="BN353" i="3"/>
  <c r="BI353" i="3"/>
  <c r="AZ353" i="3"/>
  <c r="BO177" i="3"/>
  <c r="BJ177" i="3"/>
  <c r="BA177" i="3"/>
  <c r="BK234" i="3"/>
  <c r="BB234" i="3"/>
  <c r="BC71" i="3"/>
  <c r="BL71" i="3"/>
  <c r="BM71" i="3" s="1"/>
  <c r="BB217" i="3"/>
  <c r="BK217" i="3"/>
  <c r="BI249" i="3"/>
  <c r="BN249" i="3"/>
  <c r="AZ249" i="3"/>
  <c r="BO461" i="3"/>
  <c r="BA461" i="3"/>
  <c r="BJ461" i="3"/>
  <c r="BK446" i="3"/>
  <c r="BB446" i="3"/>
  <c r="BO510" i="3"/>
  <c r="BJ510" i="3"/>
  <c r="BA510" i="3"/>
  <c r="AZ478" i="3"/>
  <c r="BN478" i="3"/>
  <c r="BI478" i="3"/>
  <c r="BA101" i="3"/>
  <c r="BO101" i="3"/>
  <c r="BJ101" i="3"/>
  <c r="BI598" i="3"/>
  <c r="BN598" i="3"/>
  <c r="AZ598" i="3"/>
  <c r="BO78" i="3"/>
  <c r="BJ78" i="3"/>
  <c r="BA78" i="3"/>
  <c r="BB631" i="3"/>
  <c r="BK631" i="3"/>
  <c r="BN465" i="3"/>
  <c r="AZ465" i="3"/>
  <c r="BI465" i="3"/>
  <c r="BN357" i="3"/>
  <c r="BI357" i="3"/>
  <c r="AZ357" i="3"/>
  <c r="BO44" i="3"/>
  <c r="BJ44" i="3"/>
  <c r="BA44" i="3"/>
  <c r="BL513" i="3"/>
  <c r="BM513" i="3" s="1"/>
  <c r="BC513" i="3"/>
  <c r="BA306" i="3"/>
  <c r="BO306" i="3"/>
  <c r="BJ306" i="3"/>
  <c r="BB213" i="3"/>
  <c r="BK213" i="3"/>
  <c r="BD644" i="3"/>
  <c r="BD646" i="3" s="1"/>
  <c r="BO184" i="3"/>
  <c r="BJ184" i="3"/>
  <c r="BA184" i="3"/>
  <c r="BK448" i="3"/>
  <c r="BB448" i="3"/>
  <c r="AZ555" i="3"/>
  <c r="BI555" i="3"/>
  <c r="BN555" i="3"/>
  <c r="BN73" i="3"/>
  <c r="BI73" i="3"/>
  <c r="AZ73" i="3"/>
  <c r="BL367" i="3"/>
  <c r="BM367" i="3" s="1"/>
  <c r="BC367" i="3"/>
  <c r="BA65" i="3"/>
  <c r="BO65" i="3"/>
  <c r="BJ65" i="3"/>
  <c r="BN164" i="3"/>
  <c r="AZ164" i="3"/>
  <c r="BI164" i="3"/>
  <c r="BC231" i="3"/>
  <c r="BL231" i="3"/>
  <c r="BM231" i="3" s="1"/>
  <c r="BK206" i="3"/>
  <c r="BB206" i="3"/>
  <c r="BB26" i="3"/>
  <c r="BK26" i="3"/>
  <c r="AZ563" i="3"/>
  <c r="BN563" i="3"/>
  <c r="BI563" i="3"/>
  <c r="BK179" i="3"/>
  <c r="BB179" i="3"/>
  <c r="BK517" i="3"/>
  <c r="BB517" i="3"/>
  <c r="BB148" i="3"/>
  <c r="BK148" i="3"/>
  <c r="AZ368" i="3"/>
  <c r="BN368" i="3"/>
  <c r="BI368" i="3"/>
  <c r="BB192" i="3"/>
  <c r="BK192" i="3"/>
  <c r="AZ114" i="3"/>
  <c r="BN114" i="3"/>
  <c r="BI114" i="3"/>
  <c r="BI210" i="3"/>
  <c r="AZ210" i="3"/>
  <c r="BN210" i="3"/>
  <c r="BA105" i="3"/>
  <c r="BO105" i="3"/>
  <c r="BJ105" i="3"/>
  <c r="BO337" i="3"/>
  <c r="BJ337" i="3"/>
  <c r="BA337" i="3"/>
  <c r="BL166" i="3"/>
  <c r="BM166" i="3" s="1"/>
  <c r="BC166" i="3"/>
  <c r="BA208" i="3"/>
  <c r="BO208" i="3"/>
  <c r="BJ208" i="3"/>
  <c r="BK579" i="3"/>
  <c r="BB579" i="3"/>
  <c r="BB591" i="3"/>
  <c r="BK591" i="3"/>
  <c r="BC163" i="3"/>
  <c r="BL163" i="3"/>
  <c r="BM163" i="3" s="1"/>
  <c r="AZ216" i="3"/>
  <c r="BN216" i="3"/>
  <c r="BI216" i="3"/>
  <c r="BK43" i="3"/>
  <c r="BB43" i="3"/>
  <c r="BN176" i="3"/>
  <c r="AZ176" i="3"/>
  <c r="BI176" i="3"/>
  <c r="BN219" i="3"/>
  <c r="BI219" i="3"/>
  <c r="AZ219" i="3"/>
  <c r="BI39" i="3"/>
  <c r="BN39" i="3"/>
  <c r="AZ39" i="3"/>
  <c r="BB45" i="3"/>
  <c r="BK45" i="3"/>
  <c r="BO149" i="3"/>
  <c r="BJ149" i="3"/>
  <c r="BA149" i="3"/>
  <c r="BB633" i="3"/>
  <c r="BK633" i="3"/>
  <c r="BB369" i="3"/>
  <c r="BK369" i="3"/>
  <c r="BO355" i="3"/>
  <c r="BJ355" i="3"/>
  <c r="BA355" i="3"/>
  <c r="BN352" i="3"/>
  <c r="AZ352" i="3"/>
  <c r="BI352" i="3"/>
  <c r="BA419" i="3"/>
  <c r="BO419" i="3"/>
  <c r="BJ419" i="3"/>
  <c r="BC358" i="3"/>
  <c r="BL358" i="3"/>
  <c r="BM358" i="3" s="1"/>
  <c r="BK442" i="3"/>
  <c r="BB442" i="3"/>
  <c r="BJ503" i="3"/>
  <c r="BO503" i="3"/>
  <c r="BA503" i="3"/>
  <c r="BA95" i="3"/>
  <c r="BJ95" i="3"/>
  <c r="BO95" i="3"/>
  <c r="AZ236" i="3"/>
  <c r="BN236" i="3"/>
  <c r="BI236" i="3"/>
  <c r="BK143" i="3"/>
  <c r="BB143" i="3"/>
  <c r="BA612" i="3"/>
  <c r="BJ612" i="3"/>
  <c r="BO612" i="3"/>
  <c r="BK509" i="3"/>
  <c r="BB509" i="3"/>
  <c r="BO302" i="3"/>
  <c r="BJ302" i="3"/>
  <c r="BA302" i="3"/>
  <c r="AZ193" i="3"/>
  <c r="BN193" i="3"/>
  <c r="BI193" i="3"/>
  <c r="BK460" i="3"/>
  <c r="BB460" i="3"/>
  <c r="BB11" i="3"/>
  <c r="BK11" i="3"/>
  <c r="BA225" i="3"/>
  <c r="BJ225" i="3"/>
  <c r="BO225" i="3"/>
  <c r="BN118" i="3"/>
  <c r="BI118" i="3"/>
  <c r="AZ118" i="3"/>
  <c r="BC223" i="3"/>
  <c r="BL223" i="3"/>
  <c r="BM223" i="3" s="1"/>
  <c r="BK540" i="3"/>
  <c r="BB540" i="3"/>
  <c r="AZ33" i="3"/>
  <c r="BN33" i="3"/>
  <c r="BI33" i="3"/>
  <c r="BI578" i="3"/>
  <c r="AZ578" i="3"/>
  <c r="BN578" i="3"/>
  <c r="BB519" i="3"/>
  <c r="BK519" i="3"/>
  <c r="AZ470" i="3"/>
  <c r="BN470" i="3"/>
  <c r="BI470" i="3"/>
  <c r="AZ433" i="3"/>
  <c r="BI433" i="3"/>
  <c r="BN433" i="3"/>
  <c r="BA37" i="3"/>
  <c r="BO37" i="3"/>
  <c r="BJ37" i="3"/>
  <c r="BK351" i="3"/>
  <c r="BB351" i="3"/>
  <c r="BA204" i="3"/>
  <c r="BO204" i="3"/>
  <c r="BJ204" i="3"/>
  <c r="BN473" i="3"/>
  <c r="BI473" i="3"/>
  <c r="AZ473" i="3"/>
  <c r="AZ458" i="3"/>
  <c r="BI458" i="3"/>
  <c r="BN458" i="3"/>
  <c r="BK61" i="3"/>
  <c r="BB61" i="3"/>
  <c r="BK299" i="3"/>
  <c r="BB299" i="3"/>
  <c r="BO565" i="3"/>
  <c r="BJ565" i="3"/>
  <c r="BA565" i="3"/>
  <c r="BL453" i="3"/>
  <c r="BM453" i="3" s="1"/>
  <c r="BC453" i="3"/>
  <c r="BN441" i="3"/>
  <c r="AZ441" i="3"/>
  <c r="BI441" i="3"/>
  <c r="BK175" i="3"/>
  <c r="BB175" i="3"/>
  <c r="BK183" i="3"/>
  <c r="BB183" i="3"/>
  <c r="AZ103" i="3"/>
  <c r="BN103" i="3"/>
  <c r="BI103" i="3"/>
  <c r="BO146" i="3"/>
  <c r="BJ146" i="3"/>
  <c r="BA146" i="3"/>
  <c r="BK55" i="3"/>
  <c r="BB55" i="3"/>
  <c r="BI107" i="3"/>
  <c r="AZ107" i="3"/>
  <c r="BN107" i="3"/>
  <c r="BJ295" i="3"/>
  <c r="BA295" i="3"/>
  <c r="BO295" i="3"/>
  <c r="BA379" i="3"/>
  <c r="BO379" i="3"/>
  <c r="BJ379" i="3"/>
  <c r="BI477" i="3"/>
  <c r="AZ477" i="3"/>
  <c r="BN477" i="3"/>
  <c r="BB42" i="3"/>
  <c r="BK42" i="3"/>
  <c r="BO329" i="3"/>
  <c r="BJ329" i="3"/>
  <c r="BA329" i="3"/>
  <c r="BA581" i="3"/>
  <c r="BO581" i="3"/>
  <c r="BJ581" i="3"/>
  <c r="BI614" i="3"/>
  <c r="BN614" i="3"/>
  <c r="AZ614" i="3"/>
  <c r="BA83" i="3"/>
  <c r="BO83" i="3"/>
  <c r="BJ83" i="3"/>
  <c r="BB233" i="3"/>
  <c r="BK233" i="3"/>
  <c r="AZ520" i="3"/>
  <c r="BN520" i="3"/>
  <c r="BI520" i="3"/>
  <c r="BB246" i="3"/>
  <c r="BK246" i="3"/>
  <c r="BO562" i="3"/>
  <c r="BJ562" i="3"/>
  <c r="BA562" i="3"/>
  <c r="BI82" i="3"/>
  <c r="BN82" i="3"/>
  <c r="AZ82" i="3"/>
  <c r="BA423" i="3"/>
  <c r="BO423" i="3"/>
  <c r="BJ423" i="3"/>
  <c r="BA286" i="3"/>
  <c r="BO286" i="3"/>
  <c r="BJ286" i="3"/>
  <c r="BC408" i="3"/>
  <c r="BL408" i="3"/>
  <c r="BM408" i="3" s="1"/>
  <c r="BK165" i="3"/>
  <c r="BB165" i="3"/>
  <c r="BC427" i="3"/>
  <c r="BL427" i="3"/>
  <c r="BM427" i="3" s="1"/>
  <c r="BB532" i="3"/>
  <c r="BK532" i="3"/>
  <c r="AZ462" i="3"/>
  <c r="BN462" i="3"/>
  <c r="BI462" i="3"/>
  <c r="BK296" i="3"/>
  <c r="BB296" i="3"/>
  <c r="BI484" i="3"/>
  <c r="AZ484" i="3"/>
  <c r="BN484" i="3"/>
  <c r="BJ620" i="3"/>
  <c r="BA620" i="3"/>
  <c r="BO620" i="3"/>
  <c r="BL125" i="3"/>
  <c r="BM125" i="3" s="1"/>
  <c r="BC125" i="3"/>
  <c r="BA417" i="3"/>
  <c r="BO417" i="3"/>
  <c r="BJ417" i="3"/>
  <c r="AZ416" i="3"/>
  <c r="BI416" i="3"/>
  <c r="BN416" i="3"/>
  <c r="BA232" i="3"/>
  <c r="BO232" i="3"/>
  <c r="BJ232" i="3"/>
  <c r="BB229" i="3"/>
  <c r="BK229" i="3"/>
  <c r="AZ119" i="3"/>
  <c r="BN119" i="3"/>
  <c r="BI119" i="3"/>
  <c r="BB398" i="3"/>
  <c r="BK398" i="3"/>
  <c r="BJ548" i="3"/>
  <c r="BA548" i="3"/>
  <c r="BO548" i="3"/>
  <c r="BI551" i="3"/>
  <c r="AZ551" i="3"/>
  <c r="BN551" i="3"/>
  <c r="BN92" i="3"/>
  <c r="BI92" i="3"/>
  <c r="AZ92" i="3"/>
  <c r="BJ582" i="3"/>
  <c r="BA582" i="3"/>
  <c r="BO582" i="3"/>
  <c r="BO550" i="3"/>
  <c r="BJ550" i="3"/>
  <c r="BA550" i="3"/>
  <c r="BL274" i="3"/>
  <c r="BM274" i="3" s="1"/>
  <c r="BC274" i="3"/>
  <c r="BB377" i="3"/>
  <c r="BK377" i="3"/>
  <c r="BO315" i="3"/>
  <c r="BJ315" i="3"/>
  <c r="BA315" i="3"/>
  <c r="AZ344" i="3"/>
  <c r="BI344" i="3"/>
  <c r="BN344" i="3"/>
  <c r="BK151" i="3"/>
  <c r="BB151" i="3"/>
  <c r="AZ404" i="3"/>
  <c r="BN404" i="3"/>
  <c r="BI404" i="3"/>
  <c r="BK36" i="3"/>
  <c r="BB36" i="3"/>
  <c r="BL24" i="3"/>
  <c r="BM24" i="3" s="1"/>
  <c r="BC24" i="3"/>
  <c r="BB455" i="3"/>
  <c r="BK455" i="3"/>
  <c r="BN245" i="3"/>
  <c r="BI245" i="3"/>
  <c r="AZ245" i="3"/>
  <c r="BO632" i="3"/>
  <c r="BJ632" i="3"/>
  <c r="BA632" i="3"/>
  <c r="BB365" i="3"/>
  <c r="BK365" i="3"/>
  <c r="BO221" i="3"/>
  <c r="BJ221" i="3"/>
  <c r="BA221" i="3"/>
  <c r="BL297" i="3"/>
  <c r="BM297" i="3" s="1"/>
  <c r="BC297" i="3"/>
  <c r="BJ541" i="3"/>
  <c r="BO541" i="3"/>
  <c r="BA541" i="3"/>
  <c r="BN480" i="3"/>
  <c r="BI480" i="3"/>
  <c r="AZ480" i="3"/>
  <c r="BA616" i="3"/>
  <c r="BO616" i="3"/>
  <c r="BJ616" i="3"/>
  <c r="BN60" i="3"/>
  <c r="BI60" i="3"/>
  <c r="AZ60" i="3"/>
  <c r="BA6" i="3"/>
  <c r="BO6" i="3"/>
  <c r="BJ6" i="3"/>
  <c r="BB205" i="3"/>
  <c r="BK205" i="3"/>
  <c r="BL244" i="3"/>
  <c r="BM244" i="3" s="1"/>
  <c r="BC244" i="3"/>
  <c r="BO144" i="3"/>
  <c r="BJ144" i="3"/>
  <c r="BA144" i="3"/>
  <c r="BB593" i="3"/>
  <c r="BK593" i="3"/>
  <c r="BJ237" i="3"/>
  <c r="BA237" i="3"/>
  <c r="BO237" i="3"/>
  <c r="BI410" i="3"/>
  <c r="AZ410" i="3"/>
  <c r="BN410" i="3"/>
  <c r="BA471" i="3"/>
  <c r="BO471" i="3"/>
  <c r="BJ471" i="3"/>
  <c r="BA224" i="3"/>
  <c r="BO224" i="3"/>
  <c r="BJ224" i="3"/>
  <c r="BA266" i="3"/>
  <c r="BO266" i="3"/>
  <c r="BJ266" i="3"/>
  <c r="AZ111" i="3"/>
  <c r="BN111" i="3"/>
  <c r="BI111" i="3"/>
  <c r="AZ564" i="3"/>
  <c r="BN564" i="3"/>
  <c r="BI564" i="3"/>
  <c r="BB407" i="3"/>
  <c r="BK407" i="3"/>
  <c r="BJ138" i="3"/>
  <c r="BA138" i="3"/>
  <c r="BO138" i="3"/>
  <c r="BK482" i="3"/>
  <c r="BB482" i="3"/>
  <c r="BK343" i="3"/>
  <c r="BB343" i="3"/>
  <c r="BA7" i="3"/>
  <c r="BO7" i="3"/>
  <c r="BJ7" i="3"/>
  <c r="BO627" i="3"/>
  <c r="BJ627" i="3"/>
  <c r="BA627" i="3"/>
  <c r="BK573" i="3"/>
  <c r="BB573" i="3"/>
  <c r="BO339" i="3"/>
  <c r="BJ339" i="3"/>
  <c r="BA339" i="3"/>
  <c r="BB349" i="3"/>
  <c r="BK349" i="3"/>
  <c r="BK167" i="3"/>
  <c r="BB167" i="3"/>
  <c r="BB140" i="3"/>
  <c r="BK140" i="3"/>
  <c r="BA30" i="3"/>
  <c r="BO30" i="3"/>
  <c r="BJ30" i="3"/>
  <c r="BI531" i="3"/>
  <c r="BN531" i="3"/>
  <c r="AZ531" i="3"/>
  <c r="BK526" i="3"/>
  <c r="BB526" i="3"/>
  <c r="BB170" i="3"/>
  <c r="BK170" i="3"/>
  <c r="BN278" i="3"/>
  <c r="AZ278" i="3"/>
  <c r="BI278" i="3"/>
  <c r="BB505" i="3"/>
  <c r="BK505" i="3"/>
  <c r="BO557" i="3"/>
  <c r="BJ557" i="3"/>
  <c r="BA557" i="3"/>
  <c r="BA254" i="3"/>
  <c r="BO254" i="3"/>
  <c r="BJ254" i="3"/>
  <c r="BJ332" i="3"/>
  <c r="BO332" i="3"/>
  <c r="BA332" i="3"/>
  <c r="BO542" i="3"/>
  <c r="BJ542" i="3"/>
  <c r="BA542" i="3"/>
  <c r="BC428" i="3"/>
  <c r="BL428" i="3"/>
  <c r="BM428" i="3" s="1"/>
  <c r="BO529" i="3"/>
  <c r="BJ529" i="3"/>
  <c r="BA529" i="3"/>
  <c r="BO289" i="3"/>
  <c r="BJ289" i="3"/>
  <c r="BA289" i="3"/>
  <c r="BK69" i="3"/>
  <c r="BB69" i="3"/>
  <c r="BJ74" i="3"/>
  <c r="BA74" i="3"/>
  <c r="BO74" i="3"/>
  <c r="AZ340" i="3"/>
  <c r="BN340" i="3"/>
  <c r="BI340" i="3"/>
  <c r="BB621" i="3"/>
  <c r="BK621" i="3"/>
  <c r="BJ139" i="3"/>
  <c r="BO139" i="3"/>
  <c r="BA139" i="3"/>
  <c r="BI606" i="3"/>
  <c r="BN606" i="3"/>
  <c r="AZ606" i="3"/>
  <c r="BN20" i="3"/>
  <c r="AZ20" i="3"/>
  <c r="BI20" i="3"/>
  <c r="BI622" i="3"/>
  <c r="BN622" i="3"/>
  <c r="AZ622" i="3"/>
  <c r="BA77" i="3"/>
  <c r="BJ77" i="3"/>
  <c r="BO77" i="3"/>
  <c r="BN79" i="3"/>
  <c r="BI79" i="3"/>
  <c r="AZ79" i="3"/>
  <c r="BN91" i="3"/>
  <c r="BI91" i="3"/>
  <c r="AZ91" i="3"/>
  <c r="BA238" i="3"/>
  <c r="BO238" i="3"/>
  <c r="BJ238" i="3"/>
  <c r="BN418" i="3"/>
  <c r="BI418" i="3"/>
  <c r="AZ418" i="3"/>
  <c r="BI84" i="3"/>
  <c r="AZ84" i="3"/>
  <c r="BN84" i="3"/>
  <c r="BO609" i="3"/>
  <c r="BJ609" i="3"/>
  <c r="BA609" i="3"/>
  <c r="BL255" i="3"/>
  <c r="BM255" i="3" s="1"/>
  <c r="BC255" i="3"/>
  <c r="BK309" i="3"/>
  <c r="BB309" i="3"/>
  <c r="AZ25" i="3"/>
  <c r="BN25" i="3"/>
  <c r="BI25" i="3"/>
  <c r="BI257" i="3"/>
  <c r="BN257" i="3"/>
  <c r="AZ257" i="3"/>
  <c r="BJ580" i="3"/>
  <c r="BO580" i="3"/>
  <c r="BA580" i="3"/>
  <c r="BC432" i="3"/>
  <c r="BL432" i="3"/>
  <c r="BM432" i="3" s="1"/>
  <c r="BK483" i="3"/>
  <c r="BB483" i="3"/>
  <c r="BN130" i="3"/>
  <c r="BI130" i="3"/>
  <c r="AZ130" i="3"/>
  <c r="BI493" i="3"/>
  <c r="AZ493" i="3"/>
  <c r="BN493" i="3"/>
  <c r="BB250" i="3"/>
  <c r="BK250" i="3"/>
  <c r="BB467" i="3"/>
  <c r="BK467" i="3"/>
  <c r="BJ19" i="3"/>
  <c r="BO19" i="3"/>
  <c r="BA19" i="3"/>
  <c r="BO280" i="3"/>
  <c r="BJ280" i="3"/>
  <c r="BA280" i="3"/>
  <c r="BA13" i="3"/>
  <c r="BO13" i="3"/>
  <c r="BJ13" i="3"/>
  <c r="BK154" i="3"/>
  <c r="BB154" i="3"/>
  <c r="AZ267" i="3"/>
  <c r="BN267" i="3"/>
  <c r="BI267" i="3"/>
  <c r="BK314" i="3"/>
  <c r="BB314" i="3"/>
  <c r="BK80" i="3"/>
  <c r="BB80" i="3"/>
  <c r="BA258" i="3"/>
  <c r="BO258" i="3"/>
  <c r="BJ258" i="3"/>
  <c r="BK252" i="3"/>
  <c r="BB252" i="3"/>
  <c r="AZ49" i="3"/>
  <c r="BN49" i="3"/>
  <c r="BI49" i="3"/>
  <c r="BK173" i="3"/>
  <c r="BB173" i="3"/>
  <c r="BO272" i="3"/>
  <c r="BA272" i="3"/>
  <c r="BJ272" i="3"/>
  <c r="BK489" i="3"/>
  <c r="BB489" i="3"/>
  <c r="BK533" i="3"/>
  <c r="BB533" i="3"/>
  <c r="BA29" i="3"/>
  <c r="BJ29" i="3"/>
  <c r="BO29" i="3"/>
  <c r="BB617" i="3"/>
  <c r="BK617" i="3"/>
  <c r="BC378" i="3"/>
  <c r="BL378" i="3"/>
  <c r="BM378" i="3" s="1"/>
  <c r="AZ318" i="3"/>
  <c r="BN318" i="3"/>
  <c r="BI318" i="3"/>
  <c r="BA426" i="3"/>
  <c r="BO426" i="3"/>
  <c r="BJ426" i="3"/>
  <c r="BB292" i="3"/>
  <c r="BK292" i="3"/>
  <c r="BO504" i="3"/>
  <c r="BA504" i="3"/>
  <c r="BJ504" i="3"/>
  <c r="BA334" i="3"/>
  <c r="BO334" i="3"/>
  <c r="BJ334" i="3"/>
  <c r="BK214" i="3"/>
  <c r="BB214" i="3"/>
  <c r="BI90" i="3"/>
  <c r="AZ90" i="3"/>
  <c r="BN90" i="3"/>
  <c r="BO185" i="3"/>
  <c r="BJ185" i="3"/>
  <c r="BA185" i="3"/>
  <c r="BA454" i="3"/>
  <c r="BO454" i="3"/>
  <c r="BJ454" i="3"/>
  <c r="BL346" i="3"/>
  <c r="BM346" i="3" s="1"/>
  <c r="BC346" i="3"/>
  <c r="BI147" i="3"/>
  <c r="AZ147" i="3"/>
  <c r="BN147" i="3"/>
  <c r="BA22" i="3"/>
  <c r="BO22" i="3"/>
  <c r="BJ22" i="3"/>
  <c r="BO152" i="3"/>
  <c r="BJ152" i="3"/>
  <c r="BA152" i="3"/>
  <c r="BB160" i="3"/>
  <c r="BK160" i="3"/>
  <c r="BO48" i="3"/>
  <c r="BJ48" i="3"/>
  <c r="BA48" i="3"/>
  <c r="BA506" i="3"/>
  <c r="BO506" i="3"/>
  <c r="BJ506" i="3"/>
  <c r="BO181" i="3"/>
  <c r="BJ181" i="3"/>
  <c r="BA181" i="3"/>
  <c r="BI384" i="3"/>
  <c r="AZ384" i="3"/>
  <c r="BN384" i="3"/>
  <c r="BB415" i="3"/>
  <c r="BK415" i="3"/>
  <c r="BK549" i="3"/>
  <c r="BB549" i="3"/>
  <c r="BA345" i="3"/>
  <c r="BO345" i="3"/>
  <c r="BJ345" i="3"/>
  <c r="BK196" i="3"/>
  <c r="BB196" i="3"/>
  <c r="BB153" i="3"/>
  <c r="BK153" i="3"/>
  <c r="AZ466" i="3"/>
  <c r="BN466" i="3"/>
  <c r="BI466" i="3"/>
  <c r="BO487" i="3"/>
  <c r="BA487" i="3"/>
  <c r="BJ487" i="3"/>
  <c r="BJ347" i="3"/>
  <c r="BA347" i="3"/>
  <c r="BO347" i="3"/>
  <c r="BL444" i="3"/>
  <c r="BM444" i="3" s="1"/>
  <c r="BC444" i="3"/>
  <c r="BC304" i="3"/>
  <c r="BL304" i="3"/>
  <c r="BM304" i="3" s="1"/>
  <c r="BK476" i="3"/>
  <c r="BB476" i="3"/>
  <c r="AZ559" i="3"/>
  <c r="BN559" i="3"/>
  <c r="BI559" i="3"/>
  <c r="BI516" i="3"/>
  <c r="BN516" i="3"/>
  <c r="AZ516" i="3"/>
  <c r="BK227" i="3"/>
  <c r="BB227" i="3"/>
  <c r="AZ414" i="3"/>
  <c r="BN414" i="3"/>
  <c r="BI414" i="3"/>
  <c r="BC463" i="3"/>
  <c r="BL463" i="3"/>
  <c r="BM463" i="3" s="1"/>
  <c r="BB597" i="3"/>
  <c r="BK597" i="3"/>
  <c r="AZ547" i="3"/>
  <c r="BN547" i="3"/>
  <c r="BI547" i="3"/>
  <c r="BA195" i="3"/>
  <c r="BO195" i="3"/>
  <c r="BJ195" i="3"/>
  <c r="BC498" i="3"/>
  <c r="BL498" i="3"/>
  <c r="BM498" i="3" s="1"/>
  <c r="BL434" i="3"/>
  <c r="BM434" i="3" s="1"/>
  <c r="BC434" i="3"/>
  <c r="BA373" i="3"/>
  <c r="BO373" i="3"/>
  <c r="BJ373" i="3"/>
  <c r="BO569" i="3"/>
  <c r="BJ569" i="3"/>
  <c r="BA569" i="3"/>
  <c r="BC187" i="3"/>
  <c r="BL187" i="3"/>
  <c r="BM187" i="3" s="1"/>
  <c r="BL16" i="3"/>
  <c r="BM16" i="3" s="1"/>
  <c r="BC16" i="3"/>
  <c r="BK62" i="3"/>
  <c r="BB62" i="3"/>
  <c r="BK583" i="3"/>
  <c r="BB583" i="3"/>
  <c r="BJ155" i="3"/>
  <c r="BA155" i="3"/>
  <c r="BO155" i="3"/>
  <c r="BO559" i="3" l="1"/>
  <c r="BJ559" i="3"/>
  <c r="BA559" i="3"/>
  <c r="BB258" i="3"/>
  <c r="BK258" i="3"/>
  <c r="BK19" i="3"/>
  <c r="BB19" i="3"/>
  <c r="BA257" i="3"/>
  <c r="BO257" i="3"/>
  <c r="BJ257" i="3"/>
  <c r="BK139" i="3"/>
  <c r="BB139" i="3"/>
  <c r="BB542" i="3"/>
  <c r="BK542" i="3"/>
  <c r="BK7" i="3"/>
  <c r="BB7" i="3"/>
  <c r="BL205" i="3"/>
  <c r="BM205" i="3" s="1"/>
  <c r="BC205" i="3"/>
  <c r="BK221" i="3"/>
  <c r="BB221" i="3"/>
  <c r="BC151" i="3"/>
  <c r="BL151" i="3"/>
  <c r="BM151" i="3" s="1"/>
  <c r="BL165" i="3"/>
  <c r="BM165" i="3" s="1"/>
  <c r="BC165" i="3"/>
  <c r="BC233" i="3"/>
  <c r="BL233" i="3"/>
  <c r="BM233" i="3" s="1"/>
  <c r="BA441" i="3"/>
  <c r="BO441" i="3"/>
  <c r="BJ441" i="3"/>
  <c r="BB419" i="3"/>
  <c r="BK419" i="3"/>
  <c r="BJ39" i="3"/>
  <c r="BA39" i="3"/>
  <c r="BO39" i="3"/>
  <c r="BL148" i="3"/>
  <c r="BM148" i="3" s="1"/>
  <c r="BC148" i="3"/>
  <c r="BK285" i="3"/>
  <c r="BB285" i="3"/>
  <c r="BK109" i="3"/>
  <c r="BB109" i="3"/>
  <c r="BJ159" i="3"/>
  <c r="BO159" i="3"/>
  <c r="BA159" i="3"/>
  <c r="BJ530" i="3"/>
  <c r="BA530" i="3"/>
  <c r="BO530" i="3"/>
  <c r="BB317" i="3"/>
  <c r="BK317" i="3"/>
  <c r="BK585" i="3"/>
  <c r="BB585" i="3"/>
  <c r="BB86" i="3"/>
  <c r="BK86" i="3"/>
  <c r="BK261" i="3"/>
  <c r="BB261" i="3"/>
  <c r="BB566" i="3"/>
  <c r="BK566" i="3"/>
  <c r="BK469" i="3"/>
  <c r="BB469" i="3"/>
  <c r="BO207" i="3"/>
  <c r="BJ207" i="3"/>
  <c r="BA207" i="3"/>
  <c r="BL59" i="3"/>
  <c r="BM59" i="3" s="1"/>
  <c r="BC59" i="3"/>
  <c r="BL617" i="3"/>
  <c r="BM617" i="3" s="1"/>
  <c r="BC617" i="3"/>
  <c r="BL234" i="3"/>
  <c r="BM234" i="3" s="1"/>
  <c r="BC234" i="3"/>
  <c r="BL525" i="3"/>
  <c r="BM525" i="3" s="1"/>
  <c r="BC525" i="3"/>
  <c r="BA356" i="3"/>
  <c r="BJ356" i="3"/>
  <c r="BO356" i="3"/>
  <c r="BK195" i="3"/>
  <c r="BB195" i="3"/>
  <c r="BB345" i="3"/>
  <c r="BK345" i="3"/>
  <c r="BJ90" i="3"/>
  <c r="BA90" i="3"/>
  <c r="BO90" i="3"/>
  <c r="BJ531" i="3"/>
  <c r="BO531" i="3"/>
  <c r="BA531" i="3"/>
  <c r="BB6" i="3"/>
  <c r="BK6" i="3"/>
  <c r="BL365" i="3"/>
  <c r="BM365" i="3" s="1"/>
  <c r="BC365" i="3"/>
  <c r="BJ344" i="3"/>
  <c r="BA344" i="3"/>
  <c r="BO344" i="3"/>
  <c r="BJ551" i="3"/>
  <c r="BA551" i="3"/>
  <c r="BO551" i="3"/>
  <c r="BB83" i="3"/>
  <c r="BK83" i="3"/>
  <c r="BL351" i="3"/>
  <c r="BM351" i="3" s="1"/>
  <c r="BC351" i="3"/>
  <c r="BO219" i="3"/>
  <c r="BA219" i="3"/>
  <c r="BJ219" i="3"/>
  <c r="BA478" i="3"/>
  <c r="BO478" i="3"/>
  <c r="BJ478" i="3"/>
  <c r="BL63" i="3"/>
  <c r="BM63" i="3" s="1"/>
  <c r="BC63" i="3"/>
  <c r="BC263" i="3"/>
  <c r="BL263" i="3"/>
  <c r="BM263" i="3" s="1"/>
  <c r="BC308" i="3"/>
  <c r="BL308" i="3"/>
  <c r="BM308" i="3" s="1"/>
  <c r="BA239" i="3"/>
  <c r="BO239" i="3"/>
  <c r="BJ239" i="3"/>
  <c r="BO281" i="3"/>
  <c r="BJ281" i="3"/>
  <c r="BA281" i="3"/>
  <c r="BA341" i="3"/>
  <c r="BO341" i="3"/>
  <c r="BJ341" i="3"/>
  <c r="BL452" i="3"/>
  <c r="BM452" i="3" s="1"/>
  <c r="BC452" i="3"/>
  <c r="BO293" i="3"/>
  <c r="BJ293" i="3"/>
  <c r="BA293" i="3"/>
  <c r="BL194" i="3"/>
  <c r="BM194" i="3" s="1"/>
  <c r="BC194" i="3"/>
  <c r="BL106" i="3"/>
  <c r="BM106" i="3" s="1"/>
  <c r="BC106" i="3"/>
  <c r="BO443" i="3"/>
  <c r="BJ443" i="3"/>
  <c r="BA443" i="3"/>
  <c r="BB158" i="3"/>
  <c r="BK158" i="3"/>
  <c r="BL196" i="3"/>
  <c r="BM196" i="3" s="1"/>
  <c r="BC196" i="3"/>
  <c r="BA25" i="3"/>
  <c r="BJ25" i="3"/>
  <c r="BO25" i="3"/>
  <c r="BK224" i="3"/>
  <c r="BB224" i="3"/>
  <c r="BL509" i="3"/>
  <c r="BM509" i="3" s="1"/>
  <c r="BC509" i="3"/>
  <c r="BK592" i="3"/>
  <c r="BB592" i="3"/>
  <c r="BK475" i="3"/>
  <c r="BB475" i="3"/>
  <c r="BK396" i="3"/>
  <c r="BB396" i="3"/>
  <c r="BA212" i="3"/>
  <c r="BO212" i="3"/>
  <c r="BJ212" i="3"/>
  <c r="BB253" i="3"/>
  <c r="BK253" i="3"/>
  <c r="BB155" i="3"/>
  <c r="BK155" i="3"/>
  <c r="BL250" i="3"/>
  <c r="BM250" i="3" s="1"/>
  <c r="BC250" i="3"/>
  <c r="BA340" i="3"/>
  <c r="BO340" i="3"/>
  <c r="BJ340" i="3"/>
  <c r="BB30" i="3"/>
  <c r="BK30" i="3"/>
  <c r="BK286" i="3"/>
  <c r="BB286" i="3"/>
  <c r="BK37" i="3"/>
  <c r="BB37" i="3"/>
  <c r="BK612" i="3"/>
  <c r="BB612" i="3"/>
  <c r="BA352" i="3"/>
  <c r="BO352" i="3"/>
  <c r="BJ352" i="3"/>
  <c r="BL517" i="3"/>
  <c r="BM517" i="3" s="1"/>
  <c r="BC517" i="3"/>
  <c r="BK44" i="3"/>
  <c r="BB44" i="3"/>
  <c r="BK177" i="3"/>
  <c r="BB177" i="3"/>
  <c r="BL132" i="3"/>
  <c r="BM132" i="3" s="1"/>
  <c r="BC132" i="3"/>
  <c r="BK322" i="3"/>
  <c r="BB322" i="3"/>
  <c r="BL222" i="3"/>
  <c r="BM222" i="3" s="1"/>
  <c r="BC222" i="3"/>
  <c r="BJ269" i="3"/>
  <c r="BO269" i="3"/>
  <c r="BA269" i="3"/>
  <c r="BO241" i="3"/>
  <c r="BA241" i="3"/>
  <c r="BJ241" i="3"/>
  <c r="BK2" i="3"/>
  <c r="BB2" i="3"/>
  <c r="BB613" i="3"/>
  <c r="BK613" i="3"/>
  <c r="BK577" i="3"/>
  <c r="BB577" i="3"/>
  <c r="BJ376" i="3"/>
  <c r="BO376" i="3"/>
  <c r="BA376" i="3"/>
  <c r="BC492" i="3"/>
  <c r="BL492" i="3"/>
  <c r="BM492" i="3" s="1"/>
  <c r="BB586" i="3"/>
  <c r="BK586" i="3"/>
  <c r="BC160" i="3"/>
  <c r="BL160" i="3"/>
  <c r="BM160" i="3" s="1"/>
  <c r="BC467" i="3"/>
  <c r="BL467" i="3"/>
  <c r="BM467" i="3" s="1"/>
  <c r="BL621" i="3"/>
  <c r="BM621" i="3" s="1"/>
  <c r="BC621" i="3"/>
  <c r="BL540" i="3"/>
  <c r="BM540" i="3" s="1"/>
  <c r="BC540" i="3"/>
  <c r="BJ630" i="3"/>
  <c r="BO630" i="3"/>
  <c r="BA630" i="3"/>
  <c r="BK27" i="3"/>
  <c r="BB27" i="3"/>
  <c r="BL129" i="3"/>
  <c r="BM129" i="3" s="1"/>
  <c r="BC129" i="3"/>
  <c r="BB604" i="3"/>
  <c r="BK604" i="3"/>
  <c r="BB600" i="3"/>
  <c r="BK600" i="3"/>
  <c r="BB126" i="3"/>
  <c r="BK126" i="3"/>
  <c r="BL476" i="3"/>
  <c r="BM476" i="3" s="1"/>
  <c r="BC476" i="3"/>
  <c r="BK152" i="3"/>
  <c r="BB152" i="3"/>
  <c r="BL214" i="3"/>
  <c r="BM214" i="3" s="1"/>
  <c r="BC214" i="3"/>
  <c r="BK29" i="3"/>
  <c r="BB29" i="3"/>
  <c r="BC80" i="3"/>
  <c r="BL80" i="3"/>
  <c r="BM80" i="3" s="1"/>
  <c r="BO79" i="3"/>
  <c r="BJ79" i="3"/>
  <c r="BA79" i="3"/>
  <c r="BB332" i="3"/>
  <c r="BK332" i="3"/>
  <c r="BL343" i="3"/>
  <c r="BM343" i="3" s="1"/>
  <c r="BC343" i="3"/>
  <c r="BB471" i="3"/>
  <c r="BK471" i="3"/>
  <c r="BK295" i="3"/>
  <c r="BB295" i="3"/>
  <c r="BO176" i="3"/>
  <c r="BJ176" i="3"/>
  <c r="BA176" i="3"/>
  <c r="BK337" i="3"/>
  <c r="BB337" i="3"/>
  <c r="BA73" i="3"/>
  <c r="BO73" i="3"/>
  <c r="BJ73" i="3"/>
  <c r="BO450" i="3"/>
  <c r="BJ450" i="3"/>
  <c r="BA450" i="3"/>
  <c r="BC171" i="3"/>
  <c r="BL171" i="3"/>
  <c r="BM171" i="3" s="1"/>
  <c r="BL425" i="3"/>
  <c r="BM425" i="3" s="1"/>
  <c r="BC425" i="3"/>
  <c r="BB251" i="3"/>
  <c r="BK251" i="3"/>
  <c r="BL98" i="3"/>
  <c r="BM98" i="3" s="1"/>
  <c r="BC98" i="3"/>
  <c r="BC58" i="3"/>
  <c r="BL58" i="3"/>
  <c r="BM58" i="3" s="1"/>
  <c r="BA389" i="3"/>
  <c r="BO389" i="3"/>
  <c r="BJ389" i="3"/>
  <c r="BK499" i="3"/>
  <c r="BB499" i="3"/>
  <c r="BL51" i="3"/>
  <c r="BM51" i="3" s="1"/>
  <c r="BC51" i="3"/>
  <c r="BB282" i="3"/>
  <c r="BK282" i="3"/>
  <c r="BC197" i="3"/>
  <c r="BL197" i="3"/>
  <c r="BM197" i="3" s="1"/>
  <c r="BB435" i="3"/>
  <c r="BK435" i="3"/>
  <c r="BL497" i="3"/>
  <c r="BM497" i="3" s="1"/>
  <c r="BC497" i="3"/>
  <c r="BK310" i="3"/>
  <c r="BB310" i="3"/>
  <c r="BA363" i="3"/>
  <c r="BO363" i="3"/>
  <c r="BJ363" i="3"/>
  <c r="BO14" i="3"/>
  <c r="BJ14" i="3"/>
  <c r="BA14" i="3"/>
  <c r="BO122" i="3"/>
  <c r="BJ122" i="3"/>
  <c r="BA122" i="3"/>
  <c r="BA91" i="3"/>
  <c r="BJ91" i="3"/>
  <c r="BO91" i="3"/>
  <c r="BL611" i="3"/>
  <c r="BM611" i="3" s="1"/>
  <c r="BC611" i="3"/>
  <c r="BO561" i="3"/>
  <c r="BA561" i="3"/>
  <c r="BJ561" i="3"/>
  <c r="BL583" i="3"/>
  <c r="BM583" i="3" s="1"/>
  <c r="BC583" i="3"/>
  <c r="BO547" i="3"/>
  <c r="BA547" i="3"/>
  <c r="BJ547" i="3"/>
  <c r="BK334" i="3"/>
  <c r="BB334" i="3"/>
  <c r="BL309" i="3"/>
  <c r="BM309" i="3" s="1"/>
  <c r="BC309" i="3"/>
  <c r="BB254" i="3"/>
  <c r="BK254" i="3"/>
  <c r="BK632" i="3"/>
  <c r="BB632" i="3"/>
  <c r="BB315" i="3"/>
  <c r="BK315" i="3"/>
  <c r="BB548" i="3"/>
  <c r="BK548" i="3"/>
  <c r="BO118" i="3"/>
  <c r="BJ118" i="3"/>
  <c r="BA118" i="3"/>
  <c r="BC179" i="3"/>
  <c r="BL179" i="3"/>
  <c r="BM179" i="3" s="1"/>
  <c r="BL230" i="3"/>
  <c r="BM230" i="3" s="1"/>
  <c r="BC230" i="3"/>
  <c r="BC12" i="3"/>
  <c r="BL12" i="3"/>
  <c r="BM12" i="3" s="1"/>
  <c r="BK202" i="3"/>
  <c r="BB202" i="3"/>
  <c r="BL161" i="3"/>
  <c r="BM161" i="3" s="1"/>
  <c r="BC161" i="3"/>
  <c r="BB411" i="3"/>
  <c r="BK411" i="3"/>
  <c r="BO141" i="3"/>
  <c r="BJ141" i="3"/>
  <c r="BA141" i="3"/>
  <c r="BK387" i="3"/>
  <c r="BB387" i="3"/>
  <c r="BJ626" i="3"/>
  <c r="BA626" i="3"/>
  <c r="BO626" i="3"/>
  <c r="BB560" i="3"/>
  <c r="BK560" i="3"/>
  <c r="BK9" i="3"/>
  <c r="BB9" i="3"/>
  <c r="BL430" i="3"/>
  <c r="BM430" i="3" s="1"/>
  <c r="BC430" i="3"/>
  <c r="BJ328" i="3"/>
  <c r="BO328" i="3"/>
  <c r="BA328" i="3"/>
  <c r="BC485" i="3"/>
  <c r="BL485" i="3"/>
  <c r="BM485" i="3" s="1"/>
  <c r="BC399" i="3"/>
  <c r="BL399" i="3"/>
  <c r="BM399" i="3" s="1"/>
  <c r="BA228" i="3"/>
  <c r="BO228" i="3"/>
  <c r="BJ228" i="3"/>
  <c r="BL549" i="3"/>
  <c r="BM549" i="3" s="1"/>
  <c r="BC549" i="3"/>
  <c r="BB22" i="3"/>
  <c r="BK22" i="3"/>
  <c r="BL314" i="3"/>
  <c r="BM314" i="3" s="1"/>
  <c r="BC314" i="3"/>
  <c r="BC140" i="3"/>
  <c r="BL140" i="3"/>
  <c r="BM140" i="3" s="1"/>
  <c r="BC482" i="3"/>
  <c r="BL482" i="3"/>
  <c r="BM482" i="3" s="1"/>
  <c r="BO60" i="3"/>
  <c r="BJ60" i="3"/>
  <c r="BA60" i="3"/>
  <c r="BC398" i="3"/>
  <c r="BL398" i="3"/>
  <c r="BM398" i="3" s="1"/>
  <c r="BK620" i="3"/>
  <c r="BB620" i="3"/>
  <c r="BB423" i="3"/>
  <c r="BK423" i="3"/>
  <c r="BB565" i="3"/>
  <c r="BK565" i="3"/>
  <c r="BC143" i="3"/>
  <c r="BL143" i="3"/>
  <c r="BM143" i="3" s="1"/>
  <c r="BK105" i="3"/>
  <c r="BB105" i="3"/>
  <c r="BJ563" i="3"/>
  <c r="BA563" i="3"/>
  <c r="BO563" i="3"/>
  <c r="BA357" i="3"/>
  <c r="BJ357" i="3"/>
  <c r="BO357" i="3"/>
  <c r="BK510" i="3"/>
  <c r="BB510" i="3"/>
  <c r="BA353" i="3"/>
  <c r="BJ353" i="3"/>
  <c r="BO353" i="3"/>
  <c r="BA406" i="3"/>
  <c r="BO406" i="3"/>
  <c r="BJ406" i="3"/>
  <c r="BB127" i="3"/>
  <c r="BK127" i="3"/>
  <c r="BJ522" i="3"/>
  <c r="BA522" i="3"/>
  <c r="BO522" i="3"/>
  <c r="BO256" i="3"/>
  <c r="BJ256" i="3"/>
  <c r="BA256" i="3"/>
  <c r="BL81" i="3"/>
  <c r="BM81" i="3" s="1"/>
  <c r="BC81" i="3"/>
  <c r="BK218" i="3"/>
  <c r="BB218" i="3"/>
  <c r="BK574" i="3"/>
  <c r="BB574" i="3"/>
  <c r="BC288" i="3"/>
  <c r="BL288" i="3"/>
  <c r="BM288" i="3" s="1"/>
  <c r="BL93" i="3"/>
  <c r="BM93" i="3" s="1"/>
  <c r="BC93" i="3"/>
  <c r="BO421" i="3"/>
  <c r="BJ421" i="3"/>
  <c r="BA421" i="3"/>
  <c r="BK21" i="3"/>
  <c r="BB21" i="3"/>
  <c r="BK608" i="3"/>
  <c r="BB608" i="3"/>
  <c r="BB262" i="3"/>
  <c r="BK262" i="3"/>
  <c r="BK268" i="3"/>
  <c r="BB268" i="3"/>
  <c r="BJ364" i="3"/>
  <c r="BA364" i="3"/>
  <c r="BO364" i="3"/>
  <c r="BK438" i="3"/>
  <c r="BB438" i="3"/>
  <c r="BB501" i="3"/>
  <c r="BK501" i="3"/>
  <c r="BO168" i="3"/>
  <c r="BJ168" i="3"/>
  <c r="BA168" i="3"/>
  <c r="BB290" i="3"/>
  <c r="BK290" i="3"/>
  <c r="BA422" i="3"/>
  <c r="BO422" i="3"/>
  <c r="BJ422" i="3"/>
  <c r="BB488" i="3"/>
  <c r="BK488" i="3"/>
  <c r="BL62" i="3"/>
  <c r="BM62" i="3" s="1"/>
  <c r="BC62" i="3"/>
  <c r="BC415" i="3"/>
  <c r="BL415" i="3"/>
  <c r="BM415" i="3" s="1"/>
  <c r="BC533" i="3"/>
  <c r="BL533" i="3"/>
  <c r="BM533" i="3" s="1"/>
  <c r="BA267" i="3"/>
  <c r="BO267" i="3"/>
  <c r="BJ267" i="3"/>
  <c r="BJ493" i="3"/>
  <c r="BA493" i="3"/>
  <c r="BO493" i="3"/>
  <c r="BB77" i="3"/>
  <c r="BK77" i="3"/>
  <c r="BC377" i="3"/>
  <c r="BL377" i="3"/>
  <c r="BM377" i="3" s="1"/>
  <c r="BJ614" i="3"/>
  <c r="BA614" i="3"/>
  <c r="BO614" i="3"/>
  <c r="BA107" i="3"/>
  <c r="BJ107" i="3"/>
  <c r="BO107" i="3"/>
  <c r="BA433" i="3"/>
  <c r="BJ433" i="3"/>
  <c r="BO433" i="3"/>
  <c r="BA236" i="3"/>
  <c r="BO236" i="3"/>
  <c r="BJ236" i="3"/>
  <c r="BK355" i="3"/>
  <c r="BB355" i="3"/>
  <c r="BA555" i="3"/>
  <c r="BO555" i="3"/>
  <c r="BJ555" i="3"/>
  <c r="BB572" i="3"/>
  <c r="BK572" i="3"/>
  <c r="BO537" i="3"/>
  <c r="BJ537" i="3"/>
  <c r="BA537" i="3"/>
  <c r="BL605" i="3"/>
  <c r="BM605" i="3" s="1"/>
  <c r="BC605" i="3"/>
  <c r="BO56" i="3"/>
  <c r="BJ56" i="3"/>
  <c r="BA56" i="3"/>
  <c r="BO102" i="3"/>
  <c r="BJ102" i="3"/>
  <c r="BA102" i="3"/>
  <c r="BB494" i="3"/>
  <c r="BK494" i="3"/>
  <c r="BL589" i="3"/>
  <c r="BM589" i="3" s="1"/>
  <c r="BC589" i="3"/>
  <c r="BB18" i="3"/>
  <c r="BK18" i="3"/>
  <c r="BL528" i="3"/>
  <c r="BM528" i="3" s="1"/>
  <c r="BC528" i="3"/>
  <c r="BL597" i="3"/>
  <c r="BM597" i="3" s="1"/>
  <c r="BC597" i="3"/>
  <c r="BB504" i="3"/>
  <c r="BK504" i="3"/>
  <c r="BK74" i="3"/>
  <c r="BB74" i="3"/>
  <c r="BB616" i="3"/>
  <c r="BK616" i="3"/>
  <c r="BO245" i="3"/>
  <c r="BJ245" i="3"/>
  <c r="BA245" i="3"/>
  <c r="BA119" i="3"/>
  <c r="BO119" i="3"/>
  <c r="BJ119" i="3"/>
  <c r="BB581" i="3"/>
  <c r="BK581" i="3"/>
  <c r="BB225" i="3"/>
  <c r="BK225" i="3"/>
  <c r="BL43" i="3"/>
  <c r="BM43" i="3" s="1"/>
  <c r="BC43" i="3"/>
  <c r="BO465" i="3"/>
  <c r="BA465" i="3"/>
  <c r="BJ465" i="3"/>
  <c r="BA360" i="3"/>
  <c r="BO360" i="3"/>
  <c r="BJ360" i="3"/>
  <c r="BB333" i="3"/>
  <c r="BK333" i="3"/>
  <c r="BK200" i="3"/>
  <c r="BB200" i="3"/>
  <c r="BC486" i="3"/>
  <c r="BL486" i="3"/>
  <c r="BM486" i="3" s="1"/>
  <c r="BB361" i="3"/>
  <c r="BK361" i="3"/>
  <c r="BK535" i="3"/>
  <c r="BB535" i="3"/>
  <c r="BK539" i="3"/>
  <c r="BB539" i="3"/>
  <c r="BL491" i="3"/>
  <c r="BM491" i="3" s="1"/>
  <c r="BC491" i="3"/>
  <c r="BC198" i="3"/>
  <c r="BL198" i="3"/>
  <c r="BM198" i="3" s="1"/>
  <c r="BL264" i="3"/>
  <c r="BM264" i="3" s="1"/>
  <c r="BC264" i="3"/>
  <c r="BL489" i="3"/>
  <c r="BM489" i="3" s="1"/>
  <c r="BC489" i="3"/>
  <c r="BJ130" i="3"/>
  <c r="BA130" i="3"/>
  <c r="BO130" i="3"/>
  <c r="BB609" i="3"/>
  <c r="BK609" i="3"/>
  <c r="BK557" i="3"/>
  <c r="BB557" i="3"/>
  <c r="BC167" i="3"/>
  <c r="BL167" i="3"/>
  <c r="BM167" i="3" s="1"/>
  <c r="BK138" i="3"/>
  <c r="BB138" i="3"/>
  <c r="BO410" i="3"/>
  <c r="BJ410" i="3"/>
  <c r="BA410" i="3"/>
  <c r="BO484" i="3"/>
  <c r="BJ484" i="3"/>
  <c r="BA484" i="3"/>
  <c r="BL55" i="3"/>
  <c r="BM55" i="3" s="1"/>
  <c r="BC55" i="3"/>
  <c r="BC299" i="3"/>
  <c r="BL299" i="3"/>
  <c r="BM299" i="3" s="1"/>
  <c r="BO470" i="3"/>
  <c r="BJ470" i="3"/>
  <c r="BA470" i="3"/>
  <c r="BC369" i="3"/>
  <c r="BL369" i="3"/>
  <c r="BM369" i="3" s="1"/>
  <c r="BA216" i="3"/>
  <c r="BO216" i="3"/>
  <c r="BJ216" i="3"/>
  <c r="BC26" i="3"/>
  <c r="BL26" i="3"/>
  <c r="BM26" i="3" s="1"/>
  <c r="BL446" i="3"/>
  <c r="BM446" i="3" s="1"/>
  <c r="BC446" i="3"/>
  <c r="BB94" i="3"/>
  <c r="BK94" i="3"/>
  <c r="BC259" i="3"/>
  <c r="BL259" i="3"/>
  <c r="BM259" i="3" s="1"/>
  <c r="BC4" i="3"/>
  <c r="BL4" i="3"/>
  <c r="BM4" i="3" s="1"/>
  <c r="BC305" i="3"/>
  <c r="BL305" i="3"/>
  <c r="BM305" i="3" s="1"/>
  <c r="BK313" i="3"/>
  <c r="BB313" i="3"/>
  <c r="BO321" i="3"/>
  <c r="BJ321" i="3"/>
  <c r="BA321" i="3"/>
  <c r="BC188" i="3"/>
  <c r="BL188" i="3"/>
  <c r="BM188" i="3" s="1"/>
  <c r="BK53" i="3"/>
  <c r="BB53" i="3"/>
  <c r="BB87" i="3"/>
  <c r="BK87" i="3"/>
  <c r="BL595" i="3"/>
  <c r="BM595" i="3" s="1"/>
  <c r="BC595" i="3"/>
  <c r="BL189" i="3"/>
  <c r="BM189" i="3" s="1"/>
  <c r="BC189" i="3"/>
  <c r="BB70" i="3"/>
  <c r="BK70" i="3"/>
  <c r="BO348" i="3"/>
  <c r="BJ348" i="3"/>
  <c r="BA348" i="3"/>
  <c r="BC137" i="3"/>
  <c r="BL137" i="3"/>
  <c r="BM137" i="3" s="1"/>
  <c r="BK335" i="3"/>
  <c r="BB335" i="3"/>
  <c r="BL276" i="3"/>
  <c r="BM276" i="3" s="1"/>
  <c r="BC276" i="3"/>
  <c r="BB338" i="3"/>
  <c r="BK338" i="3"/>
  <c r="BC46" i="3"/>
  <c r="BL46" i="3"/>
  <c r="BM46" i="3" s="1"/>
  <c r="BC283" i="3"/>
  <c r="BL283" i="3"/>
  <c r="BM283" i="3" s="1"/>
  <c r="BK272" i="3"/>
  <c r="BB272" i="3"/>
  <c r="BL69" i="3"/>
  <c r="BM69" i="3" s="1"/>
  <c r="BC69" i="3"/>
  <c r="BL349" i="3"/>
  <c r="BM349" i="3" s="1"/>
  <c r="BC349" i="3"/>
  <c r="BC407" i="3"/>
  <c r="BL407" i="3"/>
  <c r="BM407" i="3" s="1"/>
  <c r="BC455" i="3"/>
  <c r="BL455" i="3"/>
  <c r="BM455" i="3" s="1"/>
  <c r="BC11" i="3"/>
  <c r="BL11" i="3"/>
  <c r="BM11" i="3" s="1"/>
  <c r="BL448" i="3"/>
  <c r="BM448" i="3" s="1"/>
  <c r="BC448" i="3"/>
  <c r="BK461" i="3"/>
  <c r="BB461" i="3"/>
  <c r="BK121" i="3"/>
  <c r="BB121" i="3"/>
  <c r="BO136" i="3"/>
  <c r="BJ136" i="3"/>
  <c r="BA136" i="3"/>
  <c r="BL57" i="3"/>
  <c r="BM57" i="3" s="1"/>
  <c r="BC57" i="3"/>
  <c r="BK291" i="3"/>
  <c r="BB291" i="3"/>
  <c r="BJ594" i="3"/>
  <c r="BA594" i="3"/>
  <c r="BO594" i="3"/>
  <c r="BL325" i="3"/>
  <c r="BM325" i="3" s="1"/>
  <c r="BC325" i="3"/>
  <c r="BL298" i="3"/>
  <c r="BM298" i="3" s="1"/>
  <c r="BC298" i="3"/>
  <c r="BB431" i="3"/>
  <c r="BK431" i="3"/>
  <c r="BK50" i="3"/>
  <c r="BB50" i="3"/>
  <c r="BL502" i="3"/>
  <c r="BM502" i="3" s="1"/>
  <c r="BC502" i="3"/>
  <c r="BL629" i="3"/>
  <c r="BM629" i="3" s="1"/>
  <c r="BC629" i="3"/>
  <c r="BA72" i="3"/>
  <c r="BO72" i="3"/>
  <c r="BJ72" i="3"/>
  <c r="BC303" i="3"/>
  <c r="BL303" i="3"/>
  <c r="BM303" i="3" s="1"/>
  <c r="BA474" i="3"/>
  <c r="BO474" i="3"/>
  <c r="BJ474" i="3"/>
  <c r="BK347" i="3"/>
  <c r="BB347" i="3"/>
  <c r="BJ384" i="3"/>
  <c r="BA384" i="3"/>
  <c r="BO384" i="3"/>
  <c r="BJ147" i="3"/>
  <c r="BO147" i="3"/>
  <c r="BA147" i="3"/>
  <c r="BL292" i="3"/>
  <c r="BM292" i="3" s="1"/>
  <c r="BC292" i="3"/>
  <c r="BC154" i="3"/>
  <c r="BL154" i="3"/>
  <c r="BM154" i="3" s="1"/>
  <c r="BJ622" i="3"/>
  <c r="BA622" i="3"/>
  <c r="BO622" i="3"/>
  <c r="BL505" i="3"/>
  <c r="BM505" i="3" s="1"/>
  <c r="BC505" i="3"/>
  <c r="BC229" i="3"/>
  <c r="BL229" i="3"/>
  <c r="BM229" i="3" s="1"/>
  <c r="BC296" i="3"/>
  <c r="BL296" i="3"/>
  <c r="BM296" i="3" s="1"/>
  <c r="BO82" i="3"/>
  <c r="BJ82" i="3"/>
  <c r="BA82" i="3"/>
  <c r="BK146" i="3"/>
  <c r="BB146" i="3"/>
  <c r="BL61" i="3"/>
  <c r="BM61" i="3" s="1"/>
  <c r="BC61" i="3"/>
  <c r="BB95" i="3"/>
  <c r="BK95" i="3"/>
  <c r="BL633" i="3"/>
  <c r="BM633" i="3" s="1"/>
  <c r="BC633" i="3"/>
  <c r="BJ210" i="3"/>
  <c r="BA210" i="3"/>
  <c r="BO210" i="3"/>
  <c r="BC631" i="3"/>
  <c r="BL631" i="3"/>
  <c r="BM631" i="3" s="1"/>
  <c r="BC134" i="3"/>
  <c r="BL134" i="3"/>
  <c r="BM134" i="3" s="1"/>
  <c r="BA397" i="3"/>
  <c r="BO397" i="3"/>
  <c r="BJ397" i="3"/>
  <c r="BB512" i="3"/>
  <c r="BK512" i="3"/>
  <c r="BL391" i="3"/>
  <c r="BM391" i="3" s="1"/>
  <c r="BC391" i="3"/>
  <c r="BK556" i="3"/>
  <c r="BB556" i="3"/>
  <c r="BL156" i="3"/>
  <c r="BM156" i="3" s="1"/>
  <c r="BC156" i="3"/>
  <c r="BL623" i="3"/>
  <c r="BM623" i="3" s="1"/>
  <c r="BC623" i="3"/>
  <c r="BK301" i="3"/>
  <c r="BB301" i="3"/>
  <c r="BO403" i="3"/>
  <c r="BJ403" i="3"/>
  <c r="BA403" i="3"/>
  <c r="BC131" i="3"/>
  <c r="BL131" i="3"/>
  <c r="BM131" i="3" s="1"/>
  <c r="BJ536" i="3"/>
  <c r="BO536" i="3"/>
  <c r="BA536" i="3"/>
  <c r="BL110" i="3"/>
  <c r="BM110" i="3" s="1"/>
  <c r="BC110" i="3"/>
  <c r="BC8" i="3"/>
  <c r="BL8" i="3"/>
  <c r="BM8" i="3" s="1"/>
  <c r="BB323" i="3"/>
  <c r="BK323" i="3"/>
  <c r="BB372" i="3"/>
  <c r="BK372" i="3"/>
  <c r="BL625" i="3"/>
  <c r="BM625" i="3" s="1"/>
  <c r="BC625" i="3"/>
  <c r="BB615" i="3"/>
  <c r="BK615" i="3"/>
  <c r="BA495" i="3"/>
  <c r="BO495" i="3"/>
  <c r="BJ495" i="3"/>
  <c r="BL619" i="3"/>
  <c r="BM619" i="3" s="1"/>
  <c r="BC619" i="3"/>
  <c r="BO414" i="3"/>
  <c r="BJ414" i="3"/>
  <c r="BA414" i="3"/>
  <c r="BK487" i="3"/>
  <c r="BB487" i="3"/>
  <c r="BB13" i="3"/>
  <c r="BK13" i="3"/>
  <c r="BL483" i="3"/>
  <c r="BM483" i="3" s="1"/>
  <c r="BC483" i="3"/>
  <c r="BO20" i="3"/>
  <c r="BJ20" i="3"/>
  <c r="BA20" i="3"/>
  <c r="BA644" i="3" s="1"/>
  <c r="BK289" i="3"/>
  <c r="BB289" i="3"/>
  <c r="BO564" i="3"/>
  <c r="BJ564" i="3"/>
  <c r="BA564" i="3"/>
  <c r="BB237" i="3"/>
  <c r="BK237" i="3"/>
  <c r="BO480" i="3"/>
  <c r="BA480" i="3"/>
  <c r="BJ480" i="3"/>
  <c r="BB550" i="3"/>
  <c r="BK550" i="3"/>
  <c r="BO462" i="3"/>
  <c r="BJ462" i="3"/>
  <c r="BA462" i="3"/>
  <c r="BB329" i="3"/>
  <c r="BK329" i="3"/>
  <c r="BC519" i="3"/>
  <c r="BL519" i="3"/>
  <c r="BM519" i="3" s="1"/>
  <c r="BO114" i="3"/>
  <c r="BA114" i="3"/>
  <c r="BJ114" i="3"/>
  <c r="BL206" i="3"/>
  <c r="BM206" i="3" s="1"/>
  <c r="BC206" i="3"/>
  <c r="BB184" i="3"/>
  <c r="BK184" i="3"/>
  <c r="BA596" i="3"/>
  <c r="BO596" i="3"/>
  <c r="BJ596" i="3"/>
  <c r="BJ538" i="3"/>
  <c r="BA538" i="3"/>
  <c r="BO538" i="3"/>
  <c r="BL97" i="3"/>
  <c r="BM97" i="3" s="1"/>
  <c r="BC97" i="3"/>
  <c r="BL235" i="3"/>
  <c r="BM235" i="3" s="1"/>
  <c r="BC235" i="3"/>
  <c r="BK226" i="3"/>
  <c r="BB226" i="3"/>
  <c r="BL209" i="3"/>
  <c r="BM209" i="3" s="1"/>
  <c r="BC209" i="3"/>
  <c r="BC496" i="3"/>
  <c r="BL496" i="3"/>
  <c r="BM496" i="3" s="1"/>
  <c r="BB112" i="3"/>
  <c r="BK112" i="3"/>
  <c r="BC394" i="3"/>
  <c r="BL394" i="3"/>
  <c r="BM394" i="3" s="1"/>
  <c r="BC515" i="3"/>
  <c r="BL515" i="3"/>
  <c r="BM515" i="3" s="1"/>
  <c r="BJ388" i="3"/>
  <c r="BA388" i="3"/>
  <c r="BO388" i="3"/>
  <c r="BB190" i="3"/>
  <c r="BK190" i="3"/>
  <c r="BL599" i="3"/>
  <c r="BM599" i="3" s="1"/>
  <c r="BC599" i="3"/>
  <c r="BK117" i="3"/>
  <c r="BB117" i="3"/>
  <c r="BK3" i="3"/>
  <c r="BB3" i="3"/>
  <c r="BK240" i="3"/>
  <c r="BB240" i="3"/>
  <c r="BL199" i="3"/>
  <c r="BM199" i="3" s="1"/>
  <c r="BC199" i="3"/>
  <c r="BK569" i="3"/>
  <c r="BB569" i="3"/>
  <c r="BK181" i="3"/>
  <c r="BB181" i="3"/>
  <c r="BB426" i="3"/>
  <c r="BK426" i="3"/>
  <c r="BJ84" i="3"/>
  <c r="BA84" i="3"/>
  <c r="BO84" i="3"/>
  <c r="BA278" i="3"/>
  <c r="BO278" i="3"/>
  <c r="BJ278" i="3"/>
  <c r="BK339" i="3"/>
  <c r="BB339" i="3"/>
  <c r="BL593" i="3"/>
  <c r="BM593" i="3" s="1"/>
  <c r="BC593" i="3"/>
  <c r="BK232" i="3"/>
  <c r="BB232" i="3"/>
  <c r="BK562" i="3"/>
  <c r="BB562" i="3"/>
  <c r="BA103" i="3"/>
  <c r="BO103" i="3"/>
  <c r="BJ103" i="3"/>
  <c r="BO458" i="3"/>
  <c r="BJ458" i="3"/>
  <c r="BA458" i="3"/>
  <c r="BC460" i="3"/>
  <c r="BL460" i="3"/>
  <c r="BM460" i="3" s="1"/>
  <c r="BC545" i="3"/>
  <c r="BL545" i="3"/>
  <c r="BM545" i="3" s="1"/>
  <c r="BJ350" i="3"/>
  <c r="BA350" i="3"/>
  <c r="BO350" i="3"/>
  <c r="BC23" i="3"/>
  <c r="BL23" i="3"/>
  <c r="BM23" i="3" s="1"/>
  <c r="BA89" i="3"/>
  <c r="BO89" i="3"/>
  <c r="BJ89" i="3"/>
  <c r="BK359" i="3"/>
  <c r="BB359" i="3"/>
  <c r="BL507" i="3"/>
  <c r="BM507" i="3" s="1"/>
  <c r="BC507" i="3"/>
  <c r="BK76" i="3"/>
  <c r="BB76" i="3"/>
  <c r="BO500" i="3"/>
  <c r="BJ500" i="3"/>
  <c r="BA500" i="3"/>
  <c r="BA17" i="3"/>
  <c r="BJ17" i="3"/>
  <c r="BO17" i="3"/>
  <c r="BL54" i="3"/>
  <c r="BM54" i="3" s="1"/>
  <c r="BC54" i="3"/>
  <c r="BC381" i="3"/>
  <c r="BL381" i="3"/>
  <c r="BM381" i="3" s="1"/>
  <c r="BB454" i="3"/>
  <c r="BK454" i="3"/>
  <c r="BL173" i="3"/>
  <c r="BM173" i="3" s="1"/>
  <c r="BC173" i="3"/>
  <c r="BC42" i="3"/>
  <c r="BL42" i="3"/>
  <c r="BM42" i="3" s="1"/>
  <c r="BO193" i="3"/>
  <c r="BA193" i="3"/>
  <c r="BJ193" i="3"/>
  <c r="BK149" i="3"/>
  <c r="BB149" i="3"/>
  <c r="BL591" i="3"/>
  <c r="BM591" i="3" s="1"/>
  <c r="BC591" i="3"/>
  <c r="BK78" i="3"/>
  <c r="BB78" i="3"/>
  <c r="BJ300" i="3"/>
  <c r="BO300" i="3"/>
  <c r="BA300" i="3"/>
  <c r="BB607" i="3"/>
  <c r="BK607" i="3"/>
  <c r="BC34" i="3"/>
  <c r="BL34" i="3"/>
  <c r="BM34" i="3" s="1"/>
  <c r="BK409" i="3"/>
  <c r="BB409" i="3"/>
  <c r="BO514" i="3"/>
  <c r="BJ514" i="3"/>
  <c r="BA514" i="3"/>
  <c r="BK248" i="3"/>
  <c r="BB248" i="3"/>
  <c r="BL544" i="3"/>
  <c r="BM544" i="3" s="1"/>
  <c r="BC544" i="3"/>
  <c r="BA439" i="3"/>
  <c r="BO439" i="3"/>
  <c r="BJ439" i="3"/>
  <c r="BL169" i="3"/>
  <c r="BM169" i="3" s="1"/>
  <c r="BC169" i="3"/>
  <c r="BL133" i="3"/>
  <c r="BM133" i="3" s="1"/>
  <c r="BC133" i="3"/>
  <c r="BB524" i="3"/>
  <c r="BK524" i="3"/>
  <c r="BK312" i="3"/>
  <c r="BB312" i="3"/>
  <c r="BL405" i="3"/>
  <c r="BM405" i="3" s="1"/>
  <c r="BC405" i="3"/>
  <c r="BO437" i="3"/>
  <c r="BJ437" i="3"/>
  <c r="BA437" i="3"/>
  <c r="BK584" i="3"/>
  <c r="BB584" i="3"/>
  <c r="BJ464" i="3"/>
  <c r="BO464" i="3"/>
  <c r="BA464" i="3"/>
  <c r="BB284" i="3"/>
  <c r="BK284" i="3"/>
  <c r="BB373" i="3"/>
  <c r="BK373" i="3"/>
  <c r="BO466" i="3"/>
  <c r="BJ466" i="3"/>
  <c r="BA466" i="3"/>
  <c r="BB506" i="3"/>
  <c r="BK506" i="3"/>
  <c r="BA49" i="3"/>
  <c r="BO49" i="3"/>
  <c r="BJ49" i="3"/>
  <c r="BO418" i="3"/>
  <c r="BJ418" i="3"/>
  <c r="BA418" i="3"/>
  <c r="BK529" i="3"/>
  <c r="BB529" i="3"/>
  <c r="BA111" i="3"/>
  <c r="BO111" i="3"/>
  <c r="BJ111" i="3"/>
  <c r="BC36" i="3"/>
  <c r="BL36" i="3"/>
  <c r="BM36" i="3" s="1"/>
  <c r="BL532" i="3"/>
  <c r="BM532" i="3" s="1"/>
  <c r="BC532" i="3"/>
  <c r="BC246" i="3"/>
  <c r="BL246" i="3"/>
  <c r="BM246" i="3" s="1"/>
  <c r="BK503" i="3"/>
  <c r="BB503" i="3"/>
  <c r="BC192" i="3"/>
  <c r="BL192" i="3"/>
  <c r="BM192" i="3" s="1"/>
  <c r="BO164" i="3"/>
  <c r="BJ164" i="3"/>
  <c r="BA164" i="3"/>
  <c r="BC213" i="3"/>
  <c r="BL213" i="3"/>
  <c r="BM213" i="3" s="1"/>
  <c r="BJ249" i="3"/>
  <c r="BA249" i="3"/>
  <c r="BO249" i="3"/>
  <c r="BC287" i="3"/>
  <c r="BL287" i="3"/>
  <c r="BM287" i="3" s="1"/>
  <c r="BB521" i="3"/>
  <c r="BK521" i="3"/>
  <c r="BB41" i="3"/>
  <c r="BK41" i="3"/>
  <c r="BA330" i="3"/>
  <c r="BO330" i="3"/>
  <c r="BJ330" i="3"/>
  <c r="BL66" i="3"/>
  <c r="BM66" i="3" s="1"/>
  <c r="BC66" i="3"/>
  <c r="BL243" i="3"/>
  <c r="BM243" i="3" s="1"/>
  <c r="BC243" i="3"/>
  <c r="BB568" i="3"/>
  <c r="BK568" i="3"/>
  <c r="BJ35" i="3"/>
  <c r="BO35" i="3"/>
  <c r="BA35" i="3"/>
  <c r="BC15" i="3"/>
  <c r="BL15" i="3"/>
  <c r="BM15" i="3" s="1"/>
  <c r="BB123" i="3"/>
  <c r="BK123" i="3"/>
  <c r="BK38" i="3"/>
  <c r="BB38" i="3"/>
  <c r="BC227" i="3"/>
  <c r="BL227" i="3"/>
  <c r="BM227" i="3" s="1"/>
  <c r="BA318" i="3"/>
  <c r="BO318" i="3"/>
  <c r="BJ318" i="3"/>
  <c r="BK280" i="3"/>
  <c r="BB280" i="3"/>
  <c r="BL170" i="3"/>
  <c r="BM170" i="3" s="1"/>
  <c r="BC170" i="3"/>
  <c r="BC573" i="3"/>
  <c r="BL573" i="3"/>
  <c r="BM573" i="3" s="1"/>
  <c r="BK144" i="3"/>
  <c r="BB144" i="3"/>
  <c r="BK541" i="3"/>
  <c r="BB541" i="3"/>
  <c r="BA404" i="3"/>
  <c r="BO404" i="3"/>
  <c r="BJ404" i="3"/>
  <c r="BB582" i="3"/>
  <c r="BK582" i="3"/>
  <c r="BA473" i="3"/>
  <c r="BO473" i="3"/>
  <c r="BJ473" i="3"/>
  <c r="BA578" i="3"/>
  <c r="BO578" i="3"/>
  <c r="BJ578" i="3"/>
  <c r="BC45" i="3"/>
  <c r="BL45" i="3"/>
  <c r="BM45" i="3" s="1"/>
  <c r="BL217" i="3"/>
  <c r="BM217" i="3" s="1"/>
  <c r="BC217" i="3"/>
  <c r="BK571" i="3"/>
  <c r="BB571" i="3"/>
  <c r="BB99" i="3"/>
  <c r="BK99" i="3"/>
  <c r="BA385" i="3"/>
  <c r="BO385" i="3"/>
  <c r="BJ385" i="3"/>
  <c r="BK331" i="3"/>
  <c r="BB331" i="3"/>
  <c r="BO172" i="3"/>
  <c r="BJ172" i="3"/>
  <c r="BA172" i="3"/>
  <c r="BA588" i="3"/>
  <c r="BO588" i="3"/>
  <c r="BJ588" i="3"/>
  <c r="BO96" i="3"/>
  <c r="BA96" i="3"/>
  <c r="BJ96" i="3"/>
  <c r="BA401" i="3"/>
  <c r="BO401" i="3"/>
  <c r="BJ401" i="3"/>
  <c r="BL47" i="3"/>
  <c r="BM47" i="3" s="1"/>
  <c r="BC47" i="3"/>
  <c r="BB570" i="3"/>
  <c r="BK570" i="3"/>
  <c r="BJ511" i="3"/>
  <c r="BA511" i="3"/>
  <c r="BO511" i="3"/>
  <c r="BL174" i="3"/>
  <c r="BM174" i="3" s="1"/>
  <c r="BC174" i="3"/>
  <c r="BO215" i="3"/>
  <c r="BJ215" i="3"/>
  <c r="BA215" i="3"/>
  <c r="BL481" i="3"/>
  <c r="BM481" i="3" s="1"/>
  <c r="BC481" i="3"/>
  <c r="BK113" i="3"/>
  <c r="BB113" i="3"/>
  <c r="BJ618" i="3"/>
  <c r="BA618" i="3"/>
  <c r="BO618" i="3"/>
  <c r="BA220" i="3"/>
  <c r="BO220" i="3"/>
  <c r="BJ220" i="3"/>
  <c r="BJ610" i="3"/>
  <c r="BA610" i="3"/>
  <c r="BO610" i="3"/>
  <c r="BB628" i="3"/>
  <c r="BK628" i="3"/>
  <c r="BL392" i="3"/>
  <c r="BM392" i="3" s="1"/>
  <c r="BC392" i="3"/>
  <c r="BB580" i="3"/>
  <c r="BK580" i="3"/>
  <c r="BB238" i="3"/>
  <c r="BK238" i="3"/>
  <c r="BJ606" i="3"/>
  <c r="BA606" i="3"/>
  <c r="BO606" i="3"/>
  <c r="BO416" i="3"/>
  <c r="BJ416" i="3"/>
  <c r="BA416" i="3"/>
  <c r="BA520" i="3"/>
  <c r="BO520" i="3"/>
  <c r="BJ520" i="3"/>
  <c r="BC183" i="3"/>
  <c r="BL183" i="3"/>
  <c r="BM183" i="3" s="1"/>
  <c r="BA33" i="3"/>
  <c r="BJ33" i="3"/>
  <c r="BO33" i="3"/>
  <c r="BL442" i="3"/>
  <c r="BM442" i="3" s="1"/>
  <c r="BC442" i="3"/>
  <c r="BL579" i="3"/>
  <c r="BM579" i="3" s="1"/>
  <c r="BC579" i="3"/>
  <c r="BJ368" i="3"/>
  <c r="BA368" i="3"/>
  <c r="BO368" i="3"/>
  <c r="BK306" i="3"/>
  <c r="BB306" i="3"/>
  <c r="BB543" i="3"/>
  <c r="BK543" i="3"/>
  <c r="BK402" i="3"/>
  <c r="BB402" i="3"/>
  <c r="BA424" i="3"/>
  <c r="BO424" i="3"/>
  <c r="BJ424" i="3"/>
  <c r="BK5" i="3"/>
  <c r="BB5" i="3"/>
  <c r="BK203" i="3"/>
  <c r="BB203" i="3"/>
  <c r="BL273" i="3"/>
  <c r="BM273" i="3" s="1"/>
  <c r="BC273" i="3"/>
  <c r="BB336" i="3"/>
  <c r="BK336" i="3"/>
  <c r="BB265" i="3"/>
  <c r="BK265" i="3"/>
  <c r="BL395" i="3"/>
  <c r="BM395" i="3" s="1"/>
  <c r="BC395" i="3"/>
  <c r="BJ602" i="3"/>
  <c r="BA602" i="3"/>
  <c r="BO602" i="3"/>
  <c r="BO523" i="3"/>
  <c r="BJ523" i="3"/>
  <c r="BA523" i="3"/>
  <c r="BJ590" i="3"/>
  <c r="BA590" i="3"/>
  <c r="BO590" i="3"/>
  <c r="BL85" i="3"/>
  <c r="BM85" i="3" s="1"/>
  <c r="BC85" i="3"/>
  <c r="BC153" i="3"/>
  <c r="BL153" i="3"/>
  <c r="BM153" i="3" s="1"/>
  <c r="BK185" i="3"/>
  <c r="BB185" i="3"/>
  <c r="BB627" i="3"/>
  <c r="BK627" i="3"/>
  <c r="BB266" i="3"/>
  <c r="BK266" i="3"/>
  <c r="BA92" i="3"/>
  <c r="BO92" i="3"/>
  <c r="BJ92" i="3"/>
  <c r="BA477" i="3"/>
  <c r="BO477" i="3"/>
  <c r="BJ477" i="3"/>
  <c r="BK204" i="3"/>
  <c r="BB204" i="3"/>
  <c r="BB302" i="3"/>
  <c r="BK302" i="3"/>
  <c r="BK208" i="3"/>
  <c r="BB208" i="3"/>
  <c r="BK65" i="3"/>
  <c r="BB65" i="3"/>
  <c r="BJ598" i="3"/>
  <c r="BA598" i="3"/>
  <c r="BO598" i="3"/>
  <c r="BA508" i="3"/>
  <c r="BO508" i="3"/>
  <c r="BJ508" i="3"/>
  <c r="BO180" i="3"/>
  <c r="BJ180" i="3"/>
  <c r="BA180" i="3"/>
  <c r="BK576" i="3"/>
  <c r="BB576" i="3"/>
  <c r="BK10" i="3"/>
  <c r="BB10" i="3"/>
  <c r="BC575" i="3"/>
  <c r="BL575" i="3"/>
  <c r="BM575" i="3" s="1"/>
  <c r="BO28" i="3"/>
  <c r="BJ28" i="3"/>
  <c r="BA28" i="3"/>
  <c r="BK429" i="3"/>
  <c r="BB429" i="3"/>
  <c r="BB270" i="3"/>
  <c r="BK270" i="3"/>
  <c r="BJ326" i="3"/>
  <c r="BA326" i="3"/>
  <c r="BO326" i="3"/>
  <c r="BK145" i="3"/>
  <c r="BB145" i="3"/>
  <c r="BA242" i="3"/>
  <c r="BO242" i="3"/>
  <c r="BJ242" i="3"/>
  <c r="BA157" i="3"/>
  <c r="BO157" i="3"/>
  <c r="BJ157" i="3"/>
  <c r="BK319" i="3"/>
  <c r="BB319" i="3"/>
  <c r="BC316" i="3"/>
  <c r="BL316" i="3"/>
  <c r="BM316" i="3" s="1"/>
  <c r="BJ324" i="3"/>
  <c r="BA324" i="3"/>
  <c r="BO324" i="3"/>
  <c r="BB162" i="3"/>
  <c r="BK162" i="3"/>
  <c r="BK413" i="3"/>
  <c r="BB413" i="3"/>
  <c r="BJ516" i="3"/>
  <c r="BO516" i="3"/>
  <c r="BA516" i="3"/>
  <c r="BK48" i="3"/>
  <c r="BB48" i="3"/>
  <c r="BL252" i="3"/>
  <c r="BM252" i="3" s="1"/>
  <c r="BC252" i="3"/>
  <c r="BL526" i="3"/>
  <c r="BM526" i="3" s="1"/>
  <c r="BC526" i="3"/>
  <c r="BK417" i="3"/>
  <c r="BB417" i="3"/>
  <c r="BK379" i="3"/>
  <c r="BB379" i="3"/>
  <c r="BC175" i="3"/>
  <c r="BL175" i="3"/>
  <c r="BM175" i="3" s="1"/>
  <c r="BK101" i="3"/>
  <c r="BB101" i="3"/>
  <c r="BA115" i="3"/>
  <c r="BO115" i="3"/>
  <c r="BJ115" i="3"/>
  <c r="BL88" i="3"/>
  <c r="BM88" i="3" s="1"/>
  <c r="BC88" i="3"/>
  <c r="BB362" i="3"/>
  <c r="BK362" i="3"/>
  <c r="BK320" i="3"/>
  <c r="BB320" i="3"/>
  <c r="BK31" i="3"/>
  <c r="BB31" i="3"/>
  <c r="BK440" i="3"/>
  <c r="BB440" i="3"/>
  <c r="BL380" i="3"/>
  <c r="BM380" i="3" s="1"/>
  <c r="BC380" i="3"/>
  <c r="BC459" i="3"/>
  <c r="BL459" i="3"/>
  <c r="BM459" i="3" s="1"/>
  <c r="BA449" i="3"/>
  <c r="BO449" i="3"/>
  <c r="BJ449" i="3"/>
  <c r="BK294" i="3"/>
  <c r="BB294" i="3"/>
  <c r="BO558" i="3"/>
  <c r="BJ558" i="3"/>
  <c r="BA558" i="3"/>
  <c r="BB624" i="3"/>
  <c r="BK624" i="3"/>
  <c r="BB324" i="3" l="1"/>
  <c r="BK324" i="3"/>
  <c r="BC203" i="3"/>
  <c r="BL203" i="3"/>
  <c r="BM203" i="3" s="1"/>
  <c r="BK33" i="3"/>
  <c r="BB33" i="3"/>
  <c r="BB385" i="3"/>
  <c r="BK385" i="3"/>
  <c r="BB458" i="3"/>
  <c r="BK458" i="3"/>
  <c r="BK348" i="3"/>
  <c r="BB348" i="3"/>
  <c r="BK360" i="3"/>
  <c r="BB360" i="3"/>
  <c r="BL488" i="3"/>
  <c r="BM488" i="3" s="1"/>
  <c r="BC488" i="3"/>
  <c r="BC322" i="3"/>
  <c r="BL322" i="3"/>
  <c r="BM322" i="3" s="1"/>
  <c r="BK340" i="3"/>
  <c r="BB340" i="3"/>
  <c r="BK531" i="3"/>
  <c r="BB531" i="3"/>
  <c r="BB207" i="3"/>
  <c r="BK207" i="3"/>
  <c r="BL76" i="3"/>
  <c r="BM76" i="3" s="1"/>
  <c r="BC76" i="3"/>
  <c r="BL417" i="3"/>
  <c r="BM417" i="3" s="1"/>
  <c r="BC417" i="3"/>
  <c r="BC319" i="3"/>
  <c r="BL319" i="3"/>
  <c r="BM319" i="3" s="1"/>
  <c r="BB590" i="3"/>
  <c r="BK590" i="3"/>
  <c r="BB520" i="3"/>
  <c r="BK520" i="3"/>
  <c r="BK220" i="3"/>
  <c r="BB220" i="3"/>
  <c r="BC569" i="3"/>
  <c r="BL569" i="3"/>
  <c r="BM569" i="3" s="1"/>
  <c r="BC112" i="3"/>
  <c r="BL112" i="3"/>
  <c r="BM112" i="3" s="1"/>
  <c r="BK564" i="3"/>
  <c r="BB564" i="3"/>
  <c r="BK72" i="3"/>
  <c r="BB72" i="3"/>
  <c r="BK484" i="3"/>
  <c r="BB484" i="3"/>
  <c r="BL21" i="3"/>
  <c r="BM21" i="3" s="1"/>
  <c r="BC21" i="3"/>
  <c r="BC127" i="3"/>
  <c r="BL127" i="3"/>
  <c r="BM127" i="3" s="1"/>
  <c r="BC565" i="3"/>
  <c r="BL565" i="3"/>
  <c r="BM565" i="3" s="1"/>
  <c r="BL548" i="3"/>
  <c r="BM548" i="3" s="1"/>
  <c r="BC548" i="3"/>
  <c r="BB376" i="3"/>
  <c r="BK376" i="3"/>
  <c r="BL177" i="3"/>
  <c r="BM177" i="3" s="1"/>
  <c r="BC177" i="3"/>
  <c r="BA634" i="3"/>
  <c r="BA635" i="3" s="1"/>
  <c r="BL345" i="3"/>
  <c r="BM345" i="3" s="1"/>
  <c r="BC345" i="3"/>
  <c r="BL566" i="3"/>
  <c r="BM566" i="3" s="1"/>
  <c r="BC566" i="3"/>
  <c r="BL22" i="3"/>
  <c r="BM22" i="3" s="1"/>
  <c r="BC22" i="3"/>
  <c r="BC570" i="3"/>
  <c r="BL570" i="3"/>
  <c r="BM570" i="3" s="1"/>
  <c r="BL584" i="3"/>
  <c r="BM584" i="3" s="1"/>
  <c r="BC584" i="3"/>
  <c r="BK25" i="3"/>
  <c r="BB25" i="3"/>
  <c r="BC440" i="3"/>
  <c r="BL440" i="3"/>
  <c r="BM440" i="3" s="1"/>
  <c r="BK157" i="3"/>
  <c r="BB157" i="3"/>
  <c r="BC204" i="3"/>
  <c r="BL204" i="3"/>
  <c r="BM204" i="3" s="1"/>
  <c r="BL144" i="3"/>
  <c r="BM144" i="3" s="1"/>
  <c r="BC144" i="3"/>
  <c r="BK35" i="3"/>
  <c r="BB35" i="3"/>
  <c r="BK418" i="3"/>
  <c r="BB418" i="3"/>
  <c r="BK437" i="3"/>
  <c r="BB437" i="3"/>
  <c r="BK514" i="3"/>
  <c r="BB514" i="3"/>
  <c r="BL615" i="3"/>
  <c r="BM615" i="3" s="1"/>
  <c r="BC615" i="3"/>
  <c r="BC94" i="3"/>
  <c r="BL94" i="3"/>
  <c r="BM94" i="3" s="1"/>
  <c r="BC572" i="3"/>
  <c r="BL572" i="3"/>
  <c r="BM572" i="3" s="1"/>
  <c r="BC290" i="3"/>
  <c r="BL290" i="3"/>
  <c r="BM290" i="3" s="1"/>
  <c r="BK228" i="3"/>
  <c r="BB228" i="3"/>
  <c r="BL387" i="3"/>
  <c r="BM387" i="3" s="1"/>
  <c r="BC387" i="3"/>
  <c r="BK79" i="3"/>
  <c r="BB79" i="3"/>
  <c r="BC155" i="3"/>
  <c r="BL155" i="3"/>
  <c r="BM155" i="3" s="1"/>
  <c r="BL7" i="3"/>
  <c r="BM7" i="3" s="1"/>
  <c r="BC7" i="3"/>
  <c r="BL221" i="3"/>
  <c r="BM221" i="3" s="1"/>
  <c r="BC221" i="3"/>
  <c r="BL5" i="3"/>
  <c r="BM5" i="3" s="1"/>
  <c r="BC5" i="3"/>
  <c r="BL181" i="3"/>
  <c r="BM181" i="3" s="1"/>
  <c r="BC181" i="3"/>
  <c r="BB422" i="3"/>
  <c r="BK422" i="3"/>
  <c r="BB614" i="3"/>
  <c r="BK614" i="3"/>
  <c r="BB626" i="3"/>
  <c r="BK626" i="3"/>
  <c r="BC10" i="3"/>
  <c r="BL10" i="3"/>
  <c r="BM10" i="3" s="1"/>
  <c r="BK477" i="3"/>
  <c r="BB477" i="3"/>
  <c r="BB523" i="3"/>
  <c r="BK523" i="3"/>
  <c r="BB401" i="3"/>
  <c r="BK401" i="3"/>
  <c r="BL571" i="3"/>
  <c r="BM571" i="3" s="1"/>
  <c r="BC571" i="3"/>
  <c r="BC568" i="3"/>
  <c r="BL568" i="3"/>
  <c r="BM568" i="3" s="1"/>
  <c r="BL359" i="3"/>
  <c r="BM359" i="3" s="1"/>
  <c r="BC359" i="3"/>
  <c r="BL562" i="3"/>
  <c r="BM562" i="3" s="1"/>
  <c r="BC562" i="3"/>
  <c r="BB114" i="3"/>
  <c r="BK114" i="3"/>
  <c r="BL301" i="3"/>
  <c r="BM301" i="3" s="1"/>
  <c r="BC301" i="3"/>
  <c r="BK210" i="3"/>
  <c r="BB210" i="3"/>
  <c r="BB622" i="3"/>
  <c r="BK622" i="3"/>
  <c r="BL272" i="3"/>
  <c r="BM272" i="3" s="1"/>
  <c r="BC272" i="3"/>
  <c r="BC77" i="3"/>
  <c r="BL77" i="3"/>
  <c r="BM77" i="3" s="1"/>
  <c r="BK421" i="3"/>
  <c r="BB421" i="3"/>
  <c r="BB406" i="3"/>
  <c r="BK406" i="3"/>
  <c r="BC423" i="3"/>
  <c r="BL423" i="3"/>
  <c r="BM423" i="3" s="1"/>
  <c r="BC315" i="3"/>
  <c r="BL315" i="3"/>
  <c r="BM315" i="3" s="1"/>
  <c r="BC282" i="3"/>
  <c r="BL282" i="3"/>
  <c r="BM282" i="3" s="1"/>
  <c r="BB450" i="3"/>
  <c r="BK450" i="3"/>
  <c r="BC27" i="3"/>
  <c r="BL27" i="3"/>
  <c r="BM27" i="3" s="1"/>
  <c r="BC577" i="3"/>
  <c r="BL577" i="3"/>
  <c r="BM577" i="3" s="1"/>
  <c r="BL44" i="3"/>
  <c r="BM44" i="3" s="1"/>
  <c r="BC44" i="3"/>
  <c r="BC83" i="3"/>
  <c r="BL83" i="3"/>
  <c r="BM83" i="3" s="1"/>
  <c r="BC542" i="3"/>
  <c r="BL542" i="3"/>
  <c r="BM542" i="3" s="1"/>
  <c r="BC31" i="3"/>
  <c r="BL31" i="3"/>
  <c r="BM31" i="3" s="1"/>
  <c r="BB164" i="3"/>
  <c r="BK164" i="3"/>
  <c r="BB49" i="3"/>
  <c r="BK49" i="3"/>
  <c r="BB89" i="3"/>
  <c r="BK89" i="3"/>
  <c r="BL289" i="3"/>
  <c r="BM289" i="3" s="1"/>
  <c r="BC289" i="3"/>
  <c r="BK136" i="3"/>
  <c r="BB136" i="3"/>
  <c r="BK410" i="3"/>
  <c r="BB410" i="3"/>
  <c r="BK555" i="3"/>
  <c r="BB555" i="3"/>
  <c r="BB141" i="3"/>
  <c r="BK141" i="3"/>
  <c r="BB91" i="3"/>
  <c r="BK91" i="3"/>
  <c r="BL613" i="3"/>
  <c r="BM613" i="3" s="1"/>
  <c r="BC613" i="3"/>
  <c r="BL253" i="3"/>
  <c r="BM253" i="3" s="1"/>
  <c r="BC253" i="3"/>
  <c r="BL158" i="3"/>
  <c r="BM158" i="3" s="1"/>
  <c r="BC158" i="3"/>
  <c r="BK281" i="3"/>
  <c r="BB281" i="3"/>
  <c r="BL195" i="3"/>
  <c r="BM195" i="3" s="1"/>
  <c r="BC195" i="3"/>
  <c r="BC261" i="3"/>
  <c r="BL261" i="3"/>
  <c r="BM261" i="3" s="1"/>
  <c r="BC302" i="3"/>
  <c r="BL302" i="3"/>
  <c r="BM302" i="3" s="1"/>
  <c r="BK495" i="3"/>
  <c r="BB495" i="3"/>
  <c r="BK610" i="3"/>
  <c r="BB610" i="3"/>
  <c r="BK90" i="3"/>
  <c r="BB90" i="3"/>
  <c r="BB242" i="3"/>
  <c r="BK242" i="3"/>
  <c r="BC576" i="3"/>
  <c r="BL576" i="3"/>
  <c r="BM576" i="3" s="1"/>
  <c r="BL543" i="3"/>
  <c r="BM543" i="3" s="1"/>
  <c r="BC543" i="3"/>
  <c r="BK416" i="3"/>
  <c r="BB416" i="3"/>
  <c r="BL409" i="3"/>
  <c r="BM409" i="3" s="1"/>
  <c r="BC409" i="3"/>
  <c r="BL232" i="3"/>
  <c r="BM232" i="3" s="1"/>
  <c r="BC232" i="3"/>
  <c r="BL240" i="3"/>
  <c r="BM240" i="3" s="1"/>
  <c r="BC240" i="3"/>
  <c r="BC87" i="3"/>
  <c r="BL87" i="3"/>
  <c r="BM87" i="3" s="1"/>
  <c r="BL225" i="3"/>
  <c r="BM225" i="3" s="1"/>
  <c r="BC225" i="3"/>
  <c r="BC18" i="3"/>
  <c r="BL18" i="3"/>
  <c r="BM18" i="3" s="1"/>
  <c r="BB168" i="3"/>
  <c r="BK168" i="3"/>
  <c r="BB73" i="3"/>
  <c r="BK73" i="3"/>
  <c r="BC86" i="3"/>
  <c r="BL86" i="3"/>
  <c r="BM86" i="3" s="1"/>
  <c r="BK39" i="3"/>
  <c r="BB39" i="3"/>
  <c r="BK28" i="3"/>
  <c r="BB28" i="3"/>
  <c r="BB219" i="3"/>
  <c r="BK219" i="3"/>
  <c r="BL379" i="3"/>
  <c r="BM379" i="3" s="1"/>
  <c r="BC379" i="3"/>
  <c r="BL184" i="3"/>
  <c r="BM184" i="3" s="1"/>
  <c r="BC184" i="3"/>
  <c r="BL70" i="3"/>
  <c r="BM70" i="3" s="1"/>
  <c r="BC70" i="3"/>
  <c r="BL541" i="3"/>
  <c r="BM541" i="3" s="1"/>
  <c r="BC541" i="3"/>
  <c r="BL285" i="3"/>
  <c r="BM285" i="3" s="1"/>
  <c r="BC285" i="3"/>
  <c r="BC320" i="3"/>
  <c r="BL320" i="3"/>
  <c r="BM320" i="3" s="1"/>
  <c r="BB92" i="3"/>
  <c r="BK92" i="3"/>
  <c r="BK618" i="3"/>
  <c r="BB618" i="3"/>
  <c r="BK96" i="3"/>
  <c r="BB96" i="3"/>
  <c r="BC454" i="3"/>
  <c r="BL454" i="3"/>
  <c r="BM454" i="3" s="1"/>
  <c r="BK20" i="3"/>
  <c r="BB20" i="3"/>
  <c r="BL372" i="3"/>
  <c r="BM372" i="3" s="1"/>
  <c r="BC372" i="3"/>
  <c r="BC95" i="3"/>
  <c r="BL95" i="3"/>
  <c r="BM95" i="3" s="1"/>
  <c r="BL539" i="3"/>
  <c r="BM539" i="3" s="1"/>
  <c r="BC539" i="3"/>
  <c r="BL620" i="3"/>
  <c r="BM620" i="3" s="1"/>
  <c r="BC620" i="3"/>
  <c r="BC411" i="3"/>
  <c r="BL411" i="3"/>
  <c r="BM411" i="3" s="1"/>
  <c r="BL632" i="3"/>
  <c r="BM632" i="3" s="1"/>
  <c r="BC632" i="3"/>
  <c r="BK630" i="3"/>
  <c r="BB630" i="3"/>
  <c r="BB352" i="3"/>
  <c r="BK352" i="3"/>
  <c r="BK212" i="3"/>
  <c r="BB212" i="3"/>
  <c r="BB239" i="3"/>
  <c r="BK239" i="3"/>
  <c r="BK356" i="3"/>
  <c r="BB356" i="3"/>
  <c r="BC419" i="3"/>
  <c r="BL419" i="3"/>
  <c r="BM419" i="3" s="1"/>
  <c r="BC139" i="3"/>
  <c r="BL139" i="3"/>
  <c r="BM139" i="3" s="1"/>
  <c r="BC74" i="3"/>
  <c r="BL74" i="3"/>
  <c r="BM74" i="3" s="1"/>
  <c r="BB424" i="3"/>
  <c r="BK424" i="3"/>
  <c r="BL248" i="3"/>
  <c r="BM248" i="3" s="1"/>
  <c r="BC248" i="3"/>
  <c r="BB403" i="3"/>
  <c r="BK403" i="3"/>
  <c r="BL624" i="3"/>
  <c r="BM624" i="3" s="1"/>
  <c r="BC624" i="3"/>
  <c r="BL362" i="3"/>
  <c r="BM362" i="3" s="1"/>
  <c r="BC362" i="3"/>
  <c r="BL48" i="3"/>
  <c r="BM48" i="3" s="1"/>
  <c r="BC48" i="3"/>
  <c r="BB180" i="3"/>
  <c r="BK180" i="3"/>
  <c r="BK602" i="3"/>
  <c r="BB602" i="3"/>
  <c r="BC506" i="3"/>
  <c r="BL506" i="3"/>
  <c r="BM506" i="3" s="1"/>
  <c r="BC312" i="3"/>
  <c r="BL312" i="3"/>
  <c r="BM312" i="3" s="1"/>
  <c r="BL3" i="3"/>
  <c r="BM3" i="3" s="1"/>
  <c r="BC3" i="3"/>
  <c r="BL121" i="3"/>
  <c r="BM121" i="3" s="1"/>
  <c r="BC121" i="3"/>
  <c r="BL138" i="3"/>
  <c r="BM138" i="3" s="1"/>
  <c r="BC138" i="3"/>
  <c r="BC581" i="3"/>
  <c r="BL581" i="3"/>
  <c r="BM581" i="3" s="1"/>
  <c r="BB493" i="3"/>
  <c r="BK493" i="3"/>
  <c r="BC501" i="3"/>
  <c r="BL501" i="3"/>
  <c r="BM501" i="3" s="1"/>
  <c r="BB353" i="3"/>
  <c r="BK353" i="3"/>
  <c r="BC254" i="3"/>
  <c r="BL254" i="3"/>
  <c r="BM254" i="3" s="1"/>
  <c r="BK122" i="3"/>
  <c r="BB122" i="3"/>
  <c r="BL29" i="3"/>
  <c r="BM29" i="3" s="1"/>
  <c r="BC29" i="3"/>
  <c r="BC2" i="3"/>
  <c r="BL2" i="3"/>
  <c r="BM2" i="3" s="1"/>
  <c r="BB443" i="3"/>
  <c r="BK443" i="3"/>
  <c r="BB551" i="3"/>
  <c r="BK551" i="3"/>
  <c r="BK257" i="3"/>
  <c r="BB257" i="3"/>
  <c r="BC435" i="3"/>
  <c r="BL435" i="3"/>
  <c r="BM435" i="3" s="1"/>
  <c r="BL306" i="3"/>
  <c r="BM306" i="3" s="1"/>
  <c r="BC306" i="3"/>
  <c r="BC524" i="3"/>
  <c r="BL524" i="3"/>
  <c r="BM524" i="3" s="1"/>
  <c r="BL226" i="3"/>
  <c r="BM226" i="3" s="1"/>
  <c r="BC226" i="3"/>
  <c r="BL329" i="3"/>
  <c r="BM329" i="3" s="1"/>
  <c r="BC329" i="3"/>
  <c r="BC323" i="3"/>
  <c r="BL323" i="3"/>
  <c r="BM323" i="3" s="1"/>
  <c r="BL338" i="3"/>
  <c r="BM338" i="3" s="1"/>
  <c r="BC338" i="3"/>
  <c r="BL53" i="3"/>
  <c r="BM53" i="3" s="1"/>
  <c r="BC53" i="3"/>
  <c r="BK216" i="3"/>
  <c r="BB216" i="3"/>
  <c r="BL355" i="3"/>
  <c r="BM355" i="3" s="1"/>
  <c r="BC355" i="3"/>
  <c r="BL499" i="3"/>
  <c r="BM499" i="3" s="1"/>
  <c r="BC499" i="3"/>
  <c r="BB241" i="3"/>
  <c r="BK241" i="3"/>
  <c r="BC585" i="3"/>
  <c r="BL585" i="3"/>
  <c r="BM585" i="3" s="1"/>
  <c r="BB441" i="3"/>
  <c r="BK441" i="3"/>
  <c r="BL149" i="3"/>
  <c r="BM149" i="3" s="1"/>
  <c r="BC149" i="3"/>
  <c r="BK465" i="3"/>
  <c r="BB465" i="3"/>
  <c r="BL113" i="3"/>
  <c r="BM113" i="3" s="1"/>
  <c r="BC113" i="3"/>
  <c r="BC607" i="3"/>
  <c r="BL607" i="3"/>
  <c r="BM607" i="3" s="1"/>
  <c r="BC145" i="3"/>
  <c r="BL145" i="3"/>
  <c r="BM145" i="3" s="1"/>
  <c r="BB508" i="3"/>
  <c r="BK508" i="3"/>
  <c r="BL266" i="3"/>
  <c r="BM266" i="3" s="1"/>
  <c r="BC266" i="3"/>
  <c r="BK606" i="3"/>
  <c r="BB606" i="3"/>
  <c r="BB588" i="3"/>
  <c r="BK588" i="3"/>
  <c r="BK318" i="3"/>
  <c r="BB318" i="3"/>
  <c r="BK330" i="3"/>
  <c r="BB330" i="3"/>
  <c r="BL503" i="3"/>
  <c r="BM503" i="3" s="1"/>
  <c r="BC503" i="3"/>
  <c r="BL339" i="3"/>
  <c r="BM339" i="3" s="1"/>
  <c r="BC339" i="3"/>
  <c r="BL117" i="3"/>
  <c r="BM117" i="3" s="1"/>
  <c r="BC117" i="3"/>
  <c r="BL556" i="3"/>
  <c r="BM556" i="3" s="1"/>
  <c r="BC556" i="3"/>
  <c r="BL50" i="3"/>
  <c r="BM50" i="3" s="1"/>
  <c r="BC50" i="3"/>
  <c r="BL461" i="3"/>
  <c r="BM461" i="3" s="1"/>
  <c r="BC461" i="3"/>
  <c r="BL361" i="3"/>
  <c r="BM361" i="3" s="1"/>
  <c r="BC361" i="3"/>
  <c r="BB119" i="3"/>
  <c r="BK119" i="3"/>
  <c r="BL494" i="3"/>
  <c r="BM494" i="3" s="1"/>
  <c r="BC494" i="3"/>
  <c r="BK236" i="3"/>
  <c r="BB236" i="3"/>
  <c r="BB389" i="3"/>
  <c r="BK389" i="3"/>
  <c r="BL337" i="3"/>
  <c r="BM337" i="3" s="1"/>
  <c r="BC337" i="3"/>
  <c r="BC317" i="3"/>
  <c r="BL317" i="3"/>
  <c r="BM317" i="3" s="1"/>
  <c r="BC208" i="3"/>
  <c r="BL208" i="3"/>
  <c r="BM208" i="3" s="1"/>
  <c r="BB464" i="3"/>
  <c r="BK464" i="3"/>
  <c r="BC237" i="3"/>
  <c r="BL237" i="3"/>
  <c r="BM237" i="3" s="1"/>
  <c r="BK594" i="3"/>
  <c r="BB594" i="3"/>
  <c r="BL604" i="3"/>
  <c r="BM604" i="3" s="1"/>
  <c r="BC604" i="3"/>
  <c r="BK249" i="3"/>
  <c r="BB249" i="3"/>
  <c r="BK578" i="3"/>
  <c r="BB578" i="3"/>
  <c r="BK558" i="3"/>
  <c r="BB558" i="3"/>
  <c r="BK516" i="3"/>
  <c r="BB516" i="3"/>
  <c r="BC265" i="3"/>
  <c r="BL265" i="3"/>
  <c r="BM265" i="3" s="1"/>
  <c r="BL238" i="3"/>
  <c r="BM238" i="3" s="1"/>
  <c r="BC238" i="3"/>
  <c r="BK466" i="3"/>
  <c r="BB466" i="3"/>
  <c r="BB278" i="3"/>
  <c r="BK278" i="3"/>
  <c r="BL13" i="3"/>
  <c r="BM13" i="3" s="1"/>
  <c r="BC13" i="3"/>
  <c r="BK147" i="3"/>
  <c r="BB147" i="3"/>
  <c r="BC431" i="3"/>
  <c r="BL431" i="3"/>
  <c r="BM431" i="3" s="1"/>
  <c r="BL438" i="3"/>
  <c r="BM438" i="3" s="1"/>
  <c r="BC438" i="3"/>
  <c r="BL574" i="3"/>
  <c r="BM574" i="3" s="1"/>
  <c r="BC574" i="3"/>
  <c r="BL510" i="3"/>
  <c r="BM510" i="3" s="1"/>
  <c r="BC510" i="3"/>
  <c r="BK60" i="3"/>
  <c r="BB60" i="3"/>
  <c r="BB14" i="3"/>
  <c r="BB634" i="3" s="1"/>
  <c r="BB635" i="3" s="1"/>
  <c r="BK14" i="3"/>
  <c r="BL612" i="3"/>
  <c r="BM612" i="3" s="1"/>
  <c r="BC612" i="3"/>
  <c r="BL396" i="3"/>
  <c r="BM396" i="3" s="1"/>
  <c r="BC396" i="3"/>
  <c r="BB344" i="3"/>
  <c r="BK344" i="3"/>
  <c r="BB511" i="3"/>
  <c r="BK511" i="3"/>
  <c r="BL105" i="3"/>
  <c r="BM105" i="3" s="1"/>
  <c r="BC105" i="3"/>
  <c r="BL109" i="3"/>
  <c r="BM109" i="3" s="1"/>
  <c r="BC109" i="3"/>
  <c r="BB103" i="3"/>
  <c r="BK103" i="3"/>
  <c r="BC504" i="3"/>
  <c r="BL504" i="3"/>
  <c r="BM504" i="3" s="1"/>
  <c r="BC332" i="3"/>
  <c r="BL332" i="3"/>
  <c r="BM332" i="3" s="1"/>
  <c r="BL535" i="3"/>
  <c r="BM535" i="3" s="1"/>
  <c r="BC535" i="3"/>
  <c r="BB115" i="3"/>
  <c r="BB644" i="3" s="1"/>
  <c r="BK115" i="3"/>
  <c r="BC627" i="3"/>
  <c r="BL627" i="3"/>
  <c r="BM627" i="3" s="1"/>
  <c r="BB368" i="3"/>
  <c r="BK368" i="3"/>
  <c r="BK473" i="3"/>
  <c r="BB473" i="3"/>
  <c r="BK350" i="3"/>
  <c r="BB350" i="3"/>
  <c r="BK462" i="3"/>
  <c r="BB462" i="3"/>
  <c r="BL146" i="3"/>
  <c r="BM146" i="3" s="1"/>
  <c r="BC146" i="3"/>
  <c r="BC557" i="3"/>
  <c r="BL557" i="3"/>
  <c r="BM557" i="3" s="1"/>
  <c r="BB328" i="3"/>
  <c r="BK328" i="3"/>
  <c r="BL202" i="3"/>
  <c r="BM202" i="3" s="1"/>
  <c r="BC202" i="3"/>
  <c r="BB176" i="3"/>
  <c r="BK176" i="3"/>
  <c r="BL152" i="3"/>
  <c r="BM152" i="3" s="1"/>
  <c r="BC152" i="3"/>
  <c r="BC19" i="3"/>
  <c r="BL19" i="3"/>
  <c r="BM19" i="3" s="1"/>
  <c r="BK561" i="3"/>
  <c r="BB561" i="3"/>
  <c r="BB341" i="3"/>
  <c r="BK341" i="3"/>
  <c r="BL608" i="3"/>
  <c r="BM608" i="3" s="1"/>
  <c r="BC608" i="3"/>
  <c r="BC529" i="3"/>
  <c r="BL529" i="3"/>
  <c r="BM529" i="3" s="1"/>
  <c r="BL469" i="3"/>
  <c r="BM469" i="3" s="1"/>
  <c r="BC469" i="3"/>
  <c r="BL280" i="3"/>
  <c r="BM280" i="3" s="1"/>
  <c r="BC280" i="3"/>
  <c r="BK267" i="3"/>
  <c r="BB267" i="3"/>
  <c r="BL413" i="3"/>
  <c r="BM413" i="3" s="1"/>
  <c r="BC413" i="3"/>
  <c r="BK326" i="3"/>
  <c r="BB326" i="3"/>
  <c r="BC336" i="3"/>
  <c r="BL336" i="3"/>
  <c r="BM336" i="3" s="1"/>
  <c r="BC580" i="3"/>
  <c r="BL580" i="3"/>
  <c r="BM580" i="3" s="1"/>
  <c r="BB215" i="3"/>
  <c r="BK215" i="3"/>
  <c r="BL41" i="3"/>
  <c r="BM41" i="3" s="1"/>
  <c r="BC41" i="3"/>
  <c r="BL373" i="3"/>
  <c r="BM373" i="3" s="1"/>
  <c r="BC373" i="3"/>
  <c r="BK300" i="3"/>
  <c r="BB300" i="3"/>
  <c r="BL190" i="3"/>
  <c r="BM190" i="3" s="1"/>
  <c r="BC190" i="3"/>
  <c r="BC512" i="3"/>
  <c r="BL512" i="3"/>
  <c r="BM512" i="3" s="1"/>
  <c r="BK321" i="3"/>
  <c r="BB321" i="3"/>
  <c r="BL609" i="3"/>
  <c r="BM609" i="3" s="1"/>
  <c r="BC609" i="3"/>
  <c r="BK102" i="3"/>
  <c r="BB102" i="3"/>
  <c r="BL218" i="3"/>
  <c r="BM218" i="3" s="1"/>
  <c r="BC218" i="3"/>
  <c r="BB357" i="3"/>
  <c r="BK357" i="3"/>
  <c r="BL334" i="3"/>
  <c r="BM334" i="3" s="1"/>
  <c r="BC334" i="3"/>
  <c r="BK363" i="3"/>
  <c r="BB363" i="3"/>
  <c r="BC37" i="3"/>
  <c r="BL37" i="3"/>
  <c r="BM37" i="3" s="1"/>
  <c r="BC475" i="3"/>
  <c r="BL475" i="3"/>
  <c r="BM475" i="3" s="1"/>
  <c r="BL258" i="3"/>
  <c r="BM258" i="3" s="1"/>
  <c r="BC258" i="3"/>
  <c r="BL550" i="3"/>
  <c r="BM550" i="3" s="1"/>
  <c r="BC550" i="3"/>
  <c r="BL487" i="3"/>
  <c r="BM487" i="3" s="1"/>
  <c r="BC487" i="3"/>
  <c r="BK82" i="3"/>
  <c r="BB82" i="3"/>
  <c r="BK384" i="3"/>
  <c r="BB384" i="3"/>
  <c r="BC335" i="3"/>
  <c r="BL335" i="3"/>
  <c r="BM335" i="3" s="1"/>
  <c r="BB245" i="3"/>
  <c r="BK245" i="3"/>
  <c r="BK433" i="3"/>
  <c r="BB433" i="3"/>
  <c r="BK364" i="3"/>
  <c r="BB364" i="3"/>
  <c r="BK547" i="3"/>
  <c r="BB547" i="3"/>
  <c r="BB269" i="3"/>
  <c r="BK269" i="3"/>
  <c r="BC6" i="3"/>
  <c r="BL6" i="3"/>
  <c r="BM6" i="3" s="1"/>
  <c r="BB530" i="3"/>
  <c r="BK530" i="3"/>
  <c r="BC99" i="3"/>
  <c r="BL99" i="3"/>
  <c r="BM99" i="3" s="1"/>
  <c r="BC291" i="3"/>
  <c r="BL291" i="3"/>
  <c r="BM291" i="3" s="1"/>
  <c r="BK522" i="3"/>
  <c r="BB522" i="3"/>
  <c r="BL162" i="3"/>
  <c r="BM162" i="3" s="1"/>
  <c r="BC162" i="3"/>
  <c r="BB172" i="3"/>
  <c r="BK172" i="3"/>
  <c r="BK449" i="3"/>
  <c r="BB449" i="3"/>
  <c r="BB598" i="3"/>
  <c r="BK598" i="3"/>
  <c r="BL185" i="3"/>
  <c r="BM185" i="3" s="1"/>
  <c r="BC185" i="3"/>
  <c r="BC582" i="3"/>
  <c r="BL582" i="3"/>
  <c r="BM582" i="3" s="1"/>
  <c r="BL521" i="3"/>
  <c r="BM521" i="3" s="1"/>
  <c r="BC521" i="3"/>
  <c r="BC284" i="3"/>
  <c r="BL284" i="3"/>
  <c r="BM284" i="3" s="1"/>
  <c r="BB439" i="3"/>
  <c r="BK439" i="3"/>
  <c r="BL78" i="3"/>
  <c r="BM78" i="3" s="1"/>
  <c r="BC78" i="3"/>
  <c r="BB397" i="3"/>
  <c r="BK397" i="3"/>
  <c r="BB470" i="3"/>
  <c r="BK470" i="3"/>
  <c r="BL200" i="3"/>
  <c r="BM200" i="3" s="1"/>
  <c r="BC200" i="3"/>
  <c r="BC295" i="3"/>
  <c r="BL295" i="3"/>
  <c r="BM295" i="3" s="1"/>
  <c r="BL126" i="3"/>
  <c r="BM126" i="3" s="1"/>
  <c r="BC126" i="3"/>
  <c r="BL286" i="3"/>
  <c r="BM286" i="3" s="1"/>
  <c r="BC286" i="3"/>
  <c r="BL592" i="3"/>
  <c r="BM592" i="3" s="1"/>
  <c r="BC592" i="3"/>
  <c r="BB293" i="3"/>
  <c r="BK293" i="3"/>
  <c r="BL224" i="3"/>
  <c r="BM224" i="3" s="1"/>
  <c r="BC224" i="3"/>
  <c r="BK193" i="3"/>
  <c r="BB193" i="3"/>
  <c r="BK537" i="3"/>
  <c r="BB537" i="3"/>
  <c r="BL402" i="3"/>
  <c r="BM402" i="3" s="1"/>
  <c r="BC402" i="3"/>
  <c r="BL294" i="3"/>
  <c r="BM294" i="3" s="1"/>
  <c r="BC294" i="3"/>
  <c r="BC270" i="3"/>
  <c r="BL270" i="3"/>
  <c r="BM270" i="3" s="1"/>
  <c r="BK17" i="3"/>
  <c r="BB17" i="3"/>
  <c r="BL101" i="3"/>
  <c r="BM101" i="3" s="1"/>
  <c r="BC101" i="3"/>
  <c r="BL38" i="3"/>
  <c r="BM38" i="3" s="1"/>
  <c r="BC38" i="3"/>
  <c r="BB84" i="3"/>
  <c r="BK84" i="3"/>
  <c r="BB538" i="3"/>
  <c r="BK538" i="3"/>
  <c r="BB480" i="3"/>
  <c r="BK480" i="3"/>
  <c r="BB414" i="3"/>
  <c r="BK414" i="3"/>
  <c r="BL347" i="3"/>
  <c r="BM347" i="3" s="1"/>
  <c r="BC347" i="3"/>
  <c r="BC313" i="3"/>
  <c r="BL313" i="3"/>
  <c r="BM313" i="3" s="1"/>
  <c r="BL333" i="3"/>
  <c r="BM333" i="3" s="1"/>
  <c r="BC333" i="3"/>
  <c r="BL616" i="3"/>
  <c r="BM616" i="3" s="1"/>
  <c r="BC616" i="3"/>
  <c r="BK56" i="3"/>
  <c r="BB56" i="3"/>
  <c r="BL268" i="3"/>
  <c r="BM268" i="3" s="1"/>
  <c r="BC268" i="3"/>
  <c r="BL9" i="3"/>
  <c r="BM9" i="3" s="1"/>
  <c r="BC9" i="3"/>
  <c r="BC471" i="3"/>
  <c r="BL471" i="3"/>
  <c r="BM471" i="3" s="1"/>
  <c r="BL586" i="3"/>
  <c r="BM586" i="3" s="1"/>
  <c r="BC586" i="3"/>
  <c r="BL30" i="3"/>
  <c r="BM30" i="3" s="1"/>
  <c r="BC30" i="3"/>
  <c r="BB478" i="3"/>
  <c r="BK478" i="3"/>
  <c r="BK559" i="3"/>
  <c r="BB559" i="3"/>
  <c r="BK118" i="3"/>
  <c r="BB118" i="3"/>
  <c r="BL429" i="3"/>
  <c r="BM429" i="3" s="1"/>
  <c r="BC429" i="3"/>
  <c r="BL65" i="3"/>
  <c r="BM65" i="3" s="1"/>
  <c r="BC65" i="3"/>
  <c r="BL628" i="3"/>
  <c r="BM628" i="3" s="1"/>
  <c r="BC628" i="3"/>
  <c r="BC331" i="3"/>
  <c r="BL331" i="3"/>
  <c r="BM331" i="3" s="1"/>
  <c r="BB404" i="3"/>
  <c r="BK404" i="3"/>
  <c r="BC123" i="3"/>
  <c r="BL123" i="3"/>
  <c r="BM123" i="3" s="1"/>
  <c r="BB111" i="3"/>
  <c r="BK111" i="3"/>
  <c r="BB500" i="3"/>
  <c r="BK500" i="3"/>
  <c r="BC426" i="3"/>
  <c r="BL426" i="3"/>
  <c r="BM426" i="3" s="1"/>
  <c r="BB388" i="3"/>
  <c r="BK388" i="3"/>
  <c r="BB596" i="3"/>
  <c r="BK596" i="3"/>
  <c r="BK536" i="3"/>
  <c r="BB536" i="3"/>
  <c r="BK474" i="3"/>
  <c r="BB474" i="3"/>
  <c r="BK130" i="3"/>
  <c r="BB130" i="3"/>
  <c r="BB107" i="3"/>
  <c r="BK107" i="3"/>
  <c r="BC262" i="3"/>
  <c r="BL262" i="3"/>
  <c r="BM262" i="3" s="1"/>
  <c r="BK256" i="3"/>
  <c r="BB256" i="3"/>
  <c r="BK563" i="3"/>
  <c r="BB563" i="3"/>
  <c r="BC560" i="3"/>
  <c r="BL560" i="3"/>
  <c r="BM560" i="3" s="1"/>
  <c r="BC310" i="3"/>
  <c r="BL310" i="3"/>
  <c r="BM310" i="3" s="1"/>
  <c r="BC251" i="3"/>
  <c r="BL251" i="3"/>
  <c r="BM251" i="3" s="1"/>
  <c r="BL600" i="3"/>
  <c r="BM600" i="3" s="1"/>
  <c r="BC600" i="3"/>
  <c r="BK159" i="3"/>
  <c r="BB159" i="3"/>
  <c r="BC159" i="3" l="1"/>
  <c r="BL159" i="3"/>
  <c r="BM159" i="3" s="1"/>
  <c r="BL474" i="3"/>
  <c r="BM474" i="3" s="1"/>
  <c r="BC474" i="3"/>
  <c r="BC326" i="3"/>
  <c r="BL326" i="3"/>
  <c r="BM326" i="3" s="1"/>
  <c r="BL212" i="3"/>
  <c r="BM212" i="3" s="1"/>
  <c r="BC212" i="3"/>
  <c r="BC20" i="3"/>
  <c r="BL20" i="3"/>
  <c r="BM20" i="3" s="1"/>
  <c r="BL410" i="3"/>
  <c r="BM410" i="3" s="1"/>
  <c r="BC410" i="3"/>
  <c r="BL477" i="3"/>
  <c r="BM477" i="3" s="1"/>
  <c r="BC477" i="3"/>
  <c r="BC79" i="3"/>
  <c r="BL79" i="3"/>
  <c r="BM79" i="3" s="1"/>
  <c r="BC35" i="3"/>
  <c r="BL35" i="3"/>
  <c r="BM35" i="3" s="1"/>
  <c r="BL176" i="3"/>
  <c r="BM176" i="3" s="1"/>
  <c r="BC176" i="3"/>
  <c r="BC115" i="3"/>
  <c r="BL115" i="3"/>
  <c r="BM115" i="3" s="1"/>
  <c r="BL464" i="3"/>
  <c r="BM464" i="3" s="1"/>
  <c r="BC464" i="3"/>
  <c r="BC508" i="3"/>
  <c r="BL508" i="3"/>
  <c r="BM508" i="3" s="1"/>
  <c r="BL352" i="3"/>
  <c r="BM352" i="3" s="1"/>
  <c r="BC352" i="3"/>
  <c r="BL219" i="3"/>
  <c r="BM219" i="3" s="1"/>
  <c r="BC219" i="3"/>
  <c r="BL340" i="3"/>
  <c r="BM340" i="3" s="1"/>
  <c r="BC340" i="3"/>
  <c r="BC17" i="3"/>
  <c r="BL17" i="3"/>
  <c r="BM17" i="3" s="1"/>
  <c r="BL267" i="3"/>
  <c r="BM267" i="3" s="1"/>
  <c r="BC267" i="3"/>
  <c r="BL216" i="3"/>
  <c r="BM216" i="3" s="1"/>
  <c r="BC216" i="3"/>
  <c r="BL96" i="3"/>
  <c r="BM96" i="3" s="1"/>
  <c r="BC96" i="3"/>
  <c r="BC28" i="3"/>
  <c r="BL28" i="3"/>
  <c r="BM28" i="3" s="1"/>
  <c r="BL228" i="3"/>
  <c r="BM228" i="3" s="1"/>
  <c r="BC228" i="3"/>
  <c r="BL376" i="3"/>
  <c r="BM376" i="3" s="1"/>
  <c r="BC376" i="3"/>
  <c r="BL56" i="3"/>
  <c r="BM56" i="3" s="1"/>
  <c r="BC56" i="3"/>
  <c r="BL466" i="3"/>
  <c r="BM466" i="3" s="1"/>
  <c r="BC466" i="3"/>
  <c r="BL388" i="3"/>
  <c r="BM388" i="3" s="1"/>
  <c r="BC388" i="3"/>
  <c r="BC598" i="3"/>
  <c r="BL598" i="3"/>
  <c r="BM598" i="3" s="1"/>
  <c r="BC328" i="3"/>
  <c r="BL328" i="3"/>
  <c r="BM328" i="3" s="1"/>
  <c r="BL443" i="3"/>
  <c r="BM443" i="3" s="1"/>
  <c r="BC443" i="3"/>
  <c r="BL89" i="3"/>
  <c r="BM89" i="3" s="1"/>
  <c r="BC89" i="3"/>
  <c r="BL114" i="3"/>
  <c r="BM114" i="3" s="1"/>
  <c r="BC114" i="3"/>
  <c r="BC614" i="3"/>
  <c r="BL614" i="3"/>
  <c r="BM614" i="3" s="1"/>
  <c r="BC220" i="3"/>
  <c r="BL220" i="3"/>
  <c r="BM220" i="3" s="1"/>
  <c r="BL118" i="3"/>
  <c r="BM118" i="3" s="1"/>
  <c r="BC118" i="3"/>
  <c r="BL547" i="3"/>
  <c r="BM547" i="3" s="1"/>
  <c r="BC547" i="3"/>
  <c r="BC60" i="3"/>
  <c r="BL60" i="3"/>
  <c r="BM60" i="3" s="1"/>
  <c r="BC630" i="3"/>
  <c r="BL630" i="3"/>
  <c r="BM630" i="3" s="1"/>
  <c r="BC618" i="3"/>
  <c r="BL618" i="3"/>
  <c r="BM618" i="3" s="1"/>
  <c r="BL39" i="3"/>
  <c r="BM39" i="3" s="1"/>
  <c r="BC39" i="3"/>
  <c r="BL416" i="3"/>
  <c r="BM416" i="3" s="1"/>
  <c r="BC416" i="3"/>
  <c r="BL281" i="3"/>
  <c r="BM281" i="3" s="1"/>
  <c r="BC281" i="3"/>
  <c r="BL157" i="3"/>
  <c r="BM157" i="3" s="1"/>
  <c r="BC157" i="3"/>
  <c r="BC520" i="3"/>
  <c r="BL520" i="3"/>
  <c r="BM520" i="3" s="1"/>
  <c r="BC424" i="3"/>
  <c r="BL424" i="3"/>
  <c r="BM424" i="3" s="1"/>
  <c r="BC92" i="3"/>
  <c r="BL92" i="3"/>
  <c r="BM92" i="3" s="1"/>
  <c r="BL49" i="3"/>
  <c r="BM49" i="3" s="1"/>
  <c r="BC49" i="3"/>
  <c r="BC422" i="3"/>
  <c r="BL422" i="3"/>
  <c r="BM422" i="3" s="1"/>
  <c r="BL360" i="3"/>
  <c r="BM360" i="3" s="1"/>
  <c r="BC360" i="3"/>
  <c r="BL559" i="3"/>
  <c r="BM559" i="3" s="1"/>
  <c r="BC559" i="3"/>
  <c r="BL449" i="3"/>
  <c r="BM449" i="3" s="1"/>
  <c r="BC449" i="3"/>
  <c r="BL364" i="3"/>
  <c r="BM364" i="3" s="1"/>
  <c r="BC364" i="3"/>
  <c r="BC300" i="3"/>
  <c r="BL300" i="3"/>
  <c r="BM300" i="3" s="1"/>
  <c r="BC516" i="3"/>
  <c r="BL516" i="3"/>
  <c r="BM516" i="3" s="1"/>
  <c r="BL590" i="3"/>
  <c r="BM590" i="3" s="1"/>
  <c r="BC590" i="3"/>
  <c r="BC551" i="3"/>
  <c r="BL551" i="3"/>
  <c r="BM551" i="3" s="1"/>
  <c r="BL500" i="3"/>
  <c r="BM500" i="3" s="1"/>
  <c r="BC500" i="3"/>
  <c r="BC478" i="3"/>
  <c r="BL478" i="3"/>
  <c r="BM478" i="3" s="1"/>
  <c r="BL470" i="3"/>
  <c r="BM470" i="3" s="1"/>
  <c r="BC470" i="3"/>
  <c r="BC172" i="3"/>
  <c r="BL172" i="3"/>
  <c r="BM172" i="3" s="1"/>
  <c r="BC103" i="3"/>
  <c r="BL103" i="3"/>
  <c r="BM103" i="3" s="1"/>
  <c r="BL389" i="3"/>
  <c r="BM389" i="3" s="1"/>
  <c r="BC389" i="3"/>
  <c r="BC73" i="3"/>
  <c r="BL73" i="3"/>
  <c r="BM73" i="3" s="1"/>
  <c r="BC164" i="3"/>
  <c r="BL164" i="3"/>
  <c r="BM164" i="3" s="1"/>
  <c r="BL348" i="3"/>
  <c r="BM348" i="3" s="1"/>
  <c r="BC348" i="3"/>
  <c r="BL257" i="3"/>
  <c r="BM257" i="3" s="1"/>
  <c r="BC257" i="3"/>
  <c r="BL136" i="3"/>
  <c r="BM136" i="3" s="1"/>
  <c r="BC136" i="3"/>
  <c r="BL269" i="3"/>
  <c r="BM269" i="3" s="1"/>
  <c r="BC269" i="3"/>
  <c r="BL563" i="3"/>
  <c r="BM563" i="3" s="1"/>
  <c r="BC563" i="3"/>
  <c r="BL433" i="3"/>
  <c r="BM433" i="3" s="1"/>
  <c r="BC433" i="3"/>
  <c r="BL363" i="3"/>
  <c r="BM363" i="3" s="1"/>
  <c r="BC363" i="3"/>
  <c r="BC558" i="3"/>
  <c r="BL558" i="3"/>
  <c r="BM558" i="3" s="1"/>
  <c r="BL465" i="3"/>
  <c r="BM465" i="3" s="1"/>
  <c r="BC465" i="3"/>
  <c r="BC25" i="3"/>
  <c r="BL25" i="3"/>
  <c r="BM25" i="3" s="1"/>
  <c r="BC458" i="3"/>
  <c r="BL458" i="3"/>
  <c r="BM458" i="3" s="1"/>
  <c r="BC111" i="3"/>
  <c r="BL111" i="3"/>
  <c r="BM111" i="3" s="1"/>
  <c r="BC414" i="3"/>
  <c r="BL414" i="3"/>
  <c r="BM414" i="3" s="1"/>
  <c r="BL397" i="3"/>
  <c r="BM397" i="3" s="1"/>
  <c r="BC397" i="3"/>
  <c r="BC245" i="3"/>
  <c r="BL245" i="3"/>
  <c r="BM245" i="3" s="1"/>
  <c r="BL168" i="3"/>
  <c r="BM168" i="3" s="1"/>
  <c r="BC168" i="3"/>
  <c r="BC242" i="3"/>
  <c r="BL242" i="3"/>
  <c r="BM242" i="3" s="1"/>
  <c r="BL406" i="3"/>
  <c r="BM406" i="3" s="1"/>
  <c r="BC406" i="3"/>
  <c r="BL536" i="3"/>
  <c r="BM536" i="3" s="1"/>
  <c r="BC536" i="3"/>
  <c r="BC210" i="3"/>
  <c r="BL210" i="3"/>
  <c r="BM210" i="3" s="1"/>
  <c r="BC14" i="3"/>
  <c r="BC634" i="3" s="1"/>
  <c r="BC635" i="3" s="1"/>
  <c r="BL14" i="3"/>
  <c r="BM14" i="3" s="1"/>
  <c r="BL450" i="3"/>
  <c r="BM450" i="3" s="1"/>
  <c r="BC450" i="3"/>
  <c r="BL256" i="3"/>
  <c r="BM256" i="3" s="1"/>
  <c r="BC256" i="3"/>
  <c r="BL537" i="3"/>
  <c r="BM537" i="3" s="1"/>
  <c r="BC537" i="3"/>
  <c r="BL462" i="3"/>
  <c r="BM462" i="3" s="1"/>
  <c r="BC462" i="3"/>
  <c r="BL578" i="3"/>
  <c r="BM578" i="3" s="1"/>
  <c r="BC578" i="3"/>
  <c r="BL236" i="3"/>
  <c r="BM236" i="3" s="1"/>
  <c r="BC236" i="3"/>
  <c r="BL330" i="3"/>
  <c r="BM330" i="3" s="1"/>
  <c r="BC330" i="3"/>
  <c r="BL122" i="3"/>
  <c r="BM122" i="3" s="1"/>
  <c r="BC122" i="3"/>
  <c r="BL385" i="3"/>
  <c r="BM385" i="3" s="1"/>
  <c r="BC385" i="3"/>
  <c r="BC403" i="3"/>
  <c r="BL403" i="3"/>
  <c r="BM403" i="3" s="1"/>
  <c r="BL480" i="3"/>
  <c r="BM480" i="3" s="1"/>
  <c r="BC480" i="3"/>
  <c r="BL357" i="3"/>
  <c r="BM357" i="3" s="1"/>
  <c r="BC357" i="3"/>
  <c r="BC215" i="3"/>
  <c r="BL215" i="3"/>
  <c r="BM215" i="3" s="1"/>
  <c r="BL341" i="3"/>
  <c r="BM341" i="3" s="1"/>
  <c r="BC341" i="3"/>
  <c r="BL441" i="3"/>
  <c r="BM441" i="3" s="1"/>
  <c r="BC441" i="3"/>
  <c r="BC91" i="3"/>
  <c r="BL91" i="3"/>
  <c r="BM91" i="3" s="1"/>
  <c r="BL596" i="3"/>
  <c r="BM596" i="3" s="1"/>
  <c r="BC596" i="3"/>
  <c r="BL193" i="3"/>
  <c r="BM193" i="3" s="1"/>
  <c r="BC193" i="3"/>
  <c r="BL522" i="3"/>
  <c r="BM522" i="3" s="1"/>
  <c r="BC522" i="3"/>
  <c r="BL350" i="3"/>
  <c r="BM350" i="3" s="1"/>
  <c r="BC350" i="3"/>
  <c r="BC249" i="3"/>
  <c r="BL249" i="3"/>
  <c r="BM249" i="3" s="1"/>
  <c r="BL318" i="3"/>
  <c r="BM318" i="3" s="1"/>
  <c r="BC318" i="3"/>
  <c r="BL602" i="3"/>
  <c r="BM602" i="3" s="1"/>
  <c r="BC602" i="3"/>
  <c r="BC90" i="3"/>
  <c r="BL90" i="3"/>
  <c r="BM90" i="3" s="1"/>
  <c r="BL421" i="3"/>
  <c r="BM421" i="3" s="1"/>
  <c r="BC421" i="3"/>
  <c r="BL514" i="3"/>
  <c r="BM514" i="3" s="1"/>
  <c r="BC514" i="3"/>
  <c r="BC321" i="3"/>
  <c r="BL321" i="3"/>
  <c r="BM321" i="3" s="1"/>
  <c r="BC107" i="3"/>
  <c r="BL107" i="3"/>
  <c r="BM107" i="3" s="1"/>
  <c r="BC404" i="3"/>
  <c r="BL404" i="3"/>
  <c r="BM404" i="3" s="1"/>
  <c r="BC538" i="3"/>
  <c r="BL538" i="3"/>
  <c r="BM538" i="3" s="1"/>
  <c r="BC439" i="3"/>
  <c r="BL439" i="3"/>
  <c r="BM439" i="3" s="1"/>
  <c r="BC511" i="3"/>
  <c r="BL511" i="3"/>
  <c r="BM511" i="3" s="1"/>
  <c r="BC119" i="3"/>
  <c r="BL119" i="3"/>
  <c r="BM119" i="3" s="1"/>
  <c r="BL588" i="3"/>
  <c r="BM588" i="3" s="1"/>
  <c r="BC588" i="3"/>
  <c r="BL353" i="3"/>
  <c r="BM353" i="3" s="1"/>
  <c r="BC353" i="3"/>
  <c r="BC180" i="3"/>
  <c r="BL180" i="3"/>
  <c r="BM180" i="3" s="1"/>
  <c r="BL141" i="3"/>
  <c r="BM141" i="3" s="1"/>
  <c r="BC141" i="3"/>
  <c r="BC401" i="3"/>
  <c r="BL401" i="3"/>
  <c r="BM401" i="3" s="1"/>
  <c r="BL484" i="3"/>
  <c r="BM484" i="3" s="1"/>
  <c r="BC484" i="3"/>
  <c r="BC33" i="3"/>
  <c r="BL33" i="3"/>
  <c r="BM33" i="3" s="1"/>
  <c r="BL384" i="3"/>
  <c r="BM384" i="3" s="1"/>
  <c r="BC384" i="3"/>
  <c r="BC561" i="3"/>
  <c r="BL561" i="3"/>
  <c r="BM561" i="3" s="1"/>
  <c r="BL473" i="3"/>
  <c r="BM473" i="3" s="1"/>
  <c r="BC473" i="3"/>
  <c r="BC147" i="3"/>
  <c r="BL147" i="3"/>
  <c r="BM147" i="3" s="1"/>
  <c r="BL356" i="3"/>
  <c r="BM356" i="3" s="1"/>
  <c r="BC356" i="3"/>
  <c r="BL610" i="3"/>
  <c r="BM610" i="3" s="1"/>
  <c r="BC610" i="3"/>
  <c r="BL437" i="3"/>
  <c r="BM437" i="3" s="1"/>
  <c r="BC437" i="3"/>
  <c r="BC207" i="3"/>
  <c r="BL207" i="3"/>
  <c r="BM207" i="3" s="1"/>
  <c r="BC84" i="3"/>
  <c r="BL84" i="3"/>
  <c r="BM84" i="3" s="1"/>
  <c r="BC293" i="3"/>
  <c r="BL293" i="3"/>
  <c r="BM293" i="3" s="1"/>
  <c r="BL368" i="3"/>
  <c r="BM368" i="3" s="1"/>
  <c r="BC368" i="3"/>
  <c r="BL344" i="3"/>
  <c r="BM344" i="3" s="1"/>
  <c r="BC344" i="3"/>
  <c r="BL241" i="3"/>
  <c r="BM241" i="3" s="1"/>
  <c r="BC241" i="3"/>
  <c r="BC239" i="3"/>
  <c r="BL239" i="3"/>
  <c r="BM239" i="3" s="1"/>
  <c r="BC523" i="3"/>
  <c r="BL523" i="3"/>
  <c r="BM523" i="3" s="1"/>
  <c r="BL72" i="3"/>
  <c r="BM72" i="3" s="1"/>
  <c r="BC72" i="3"/>
  <c r="BL130" i="3"/>
  <c r="BM130" i="3" s="1"/>
  <c r="BC130" i="3"/>
  <c r="BL82" i="3"/>
  <c r="BM82" i="3" s="1"/>
  <c r="BC82" i="3"/>
  <c r="BL102" i="3"/>
  <c r="BM102" i="3" s="1"/>
  <c r="BC102" i="3"/>
  <c r="BL594" i="3"/>
  <c r="BM594" i="3" s="1"/>
  <c r="BC594" i="3"/>
  <c r="BL606" i="3"/>
  <c r="BM606" i="3" s="1"/>
  <c r="BC606" i="3"/>
  <c r="BL495" i="3"/>
  <c r="BM495" i="3" s="1"/>
  <c r="BC495" i="3"/>
  <c r="BC555" i="3"/>
  <c r="BL555" i="3"/>
  <c r="BM555" i="3" s="1"/>
  <c r="BL418" i="3"/>
  <c r="BM418" i="3" s="1"/>
  <c r="BC418" i="3"/>
  <c r="BC324" i="3"/>
  <c r="BL324" i="3"/>
  <c r="BM324" i="3" s="1"/>
  <c r="BL626" i="3"/>
  <c r="BM626" i="3" s="1"/>
  <c r="BC626" i="3"/>
  <c r="BC530" i="3"/>
  <c r="BL530" i="3"/>
  <c r="BM530" i="3" s="1"/>
  <c r="BC278" i="3"/>
  <c r="BL278" i="3"/>
  <c r="BM278" i="3" s="1"/>
  <c r="BC493" i="3"/>
  <c r="BL493" i="3"/>
  <c r="BM493" i="3" s="1"/>
  <c r="BL622" i="3"/>
  <c r="BM622" i="3" s="1"/>
  <c r="BC622" i="3"/>
  <c r="BL564" i="3"/>
  <c r="BM564" i="3" s="1"/>
  <c r="BC564" i="3"/>
  <c r="BL531" i="3"/>
  <c r="BM531" i="3" s="1"/>
  <c r="BC531" i="3"/>
  <c r="BC644" i="3" l="1"/>
  <c r="BC646" i="3" s="1"/>
</calcChain>
</file>

<file path=xl/sharedStrings.xml><?xml version="1.0" encoding="utf-8"?>
<sst xmlns="http://schemas.openxmlformats.org/spreadsheetml/2006/main" count="4505" uniqueCount="1575">
  <si>
    <t>Seat</t>
  </si>
  <si>
    <t>Column5</t>
  </si>
  <si>
    <t>Rural</t>
  </si>
  <si>
    <t>LGBT</t>
  </si>
  <si>
    <t>County</t>
  </si>
  <si>
    <t>Region</t>
  </si>
  <si>
    <t>White</t>
  </si>
  <si>
    <t>Asian</t>
  </si>
  <si>
    <t>Black</t>
  </si>
  <si>
    <t>White British</t>
  </si>
  <si>
    <t>White Other</t>
  </si>
  <si>
    <t>Indian</t>
  </si>
  <si>
    <t>Pakistani2</t>
  </si>
  <si>
    <t>Bangladeshi2</t>
  </si>
  <si>
    <t>Chinese</t>
  </si>
  <si>
    <t>Arab</t>
  </si>
  <si>
    <t>Mixed</t>
  </si>
  <si>
    <t>Other Ethnicity</t>
  </si>
  <si>
    <t>Christian</t>
  </si>
  <si>
    <t>No Religion</t>
  </si>
  <si>
    <t>Muslim</t>
  </si>
  <si>
    <t>Hindi</t>
  </si>
  <si>
    <t>Jewish</t>
  </si>
  <si>
    <t>Sikh</t>
  </si>
  <si>
    <t>Bhuddist</t>
  </si>
  <si>
    <t>Veterans</t>
  </si>
  <si>
    <t>0 to 17</t>
  </si>
  <si>
    <t>18 to 24</t>
  </si>
  <si>
    <t>65+</t>
  </si>
  <si>
    <t>No Qualifications</t>
  </si>
  <si>
    <t>Degrees</t>
  </si>
  <si>
    <t>PublicSector</t>
  </si>
  <si>
    <t>Managerial/Professional</t>
  </si>
  <si>
    <t>Intermediate</t>
  </si>
  <si>
    <t>Routine</t>
  </si>
  <si>
    <t>SocialRent</t>
  </si>
  <si>
    <t>PrivateRent</t>
  </si>
  <si>
    <t>Owner-Occupation</t>
  </si>
  <si>
    <t>Column1</t>
  </si>
  <si>
    <t>Left</t>
  </si>
  <si>
    <t>Progressives</t>
  </si>
  <si>
    <t>Average</t>
  </si>
  <si>
    <t>Liberal</t>
  </si>
  <si>
    <t>Blues</t>
  </si>
  <si>
    <t>Reforms</t>
  </si>
  <si>
    <t>Column6</t>
  </si>
  <si>
    <t>Column7</t>
  </si>
  <si>
    <t>Column2</t>
  </si>
  <si>
    <t>Column3</t>
  </si>
  <si>
    <t>Column4</t>
  </si>
  <si>
    <t>Cities of London and Westminster</t>
  </si>
  <si>
    <t>London (City; Westminster)</t>
  </si>
  <si>
    <t>London</t>
  </si>
  <si>
    <t>Kensington and Bayswater</t>
  </si>
  <si>
    <t>London (Kensington and Chelsea; Westminster)</t>
  </si>
  <si>
    <t>Chelsea and Fulham</t>
  </si>
  <si>
    <t>London (Hammersmith and Fulham; Kensington and Chelsea)</t>
  </si>
  <si>
    <t>Hampstead and Highgate</t>
  </si>
  <si>
    <t>London (Camden; Haringey)</t>
  </si>
  <si>
    <t>Finchley and Golders Green</t>
  </si>
  <si>
    <t>London (Barnet)</t>
  </si>
  <si>
    <t>Richmond Park</t>
  </si>
  <si>
    <t>London (Kingston upon Thames; Richmond upon Thames)</t>
  </si>
  <si>
    <t>Wimbledon</t>
  </si>
  <si>
    <t>London (Kingston upon Thames; Merton)</t>
  </si>
  <si>
    <t>Hammersmith and Chiswick</t>
  </si>
  <si>
    <t>London (Hammersmith and Fulham; Hounslow)</t>
  </si>
  <si>
    <t>Battersea</t>
  </si>
  <si>
    <t>London (Wandsworth)</t>
  </si>
  <si>
    <t>Ealing Central and Acton</t>
  </si>
  <si>
    <t>London (Ealing; Hammersmith and Fulham)</t>
  </si>
  <si>
    <t>Runnymede and Weybridge</t>
  </si>
  <si>
    <t>Surrey</t>
  </si>
  <si>
    <t>South East</t>
  </si>
  <si>
    <t>Esher and Walton</t>
  </si>
  <si>
    <t>Putney</t>
  </si>
  <si>
    <t>Brentford and Isleworth</t>
  </si>
  <si>
    <t>London (Hounslow; Richmond upon Thames)</t>
  </si>
  <si>
    <t>Poplar and Limehouse</t>
  </si>
  <si>
    <t>London (Tower Hamlets)</t>
  </si>
  <si>
    <t>Clapham and Brixton Hill</t>
  </si>
  <si>
    <t>London (Lambeth)</t>
  </si>
  <si>
    <t>Dulwich and West Norwood</t>
  </si>
  <si>
    <t>London (Lambeth; Southwark)</t>
  </si>
  <si>
    <t>Islington South and Finsbury</t>
  </si>
  <si>
    <t>London (Hackney; Islington)</t>
  </si>
  <si>
    <t>Beaconsfield</t>
  </si>
  <si>
    <t>Buckinghamshire</t>
  </si>
  <si>
    <t>Bethnal Green and Stepney</t>
  </si>
  <si>
    <t>Cambridge</t>
  </si>
  <si>
    <t>Cambridgeshire</t>
  </si>
  <si>
    <t>Eastern</t>
  </si>
  <si>
    <t>Chesham and Amersham</t>
  </si>
  <si>
    <t>Chipping Barnet</t>
  </si>
  <si>
    <t>Enfield North</t>
  </si>
  <si>
    <t>London (Enfield)</t>
  </si>
  <si>
    <t>Guildford</t>
  </si>
  <si>
    <t>Harpenden and Berkhamsted</t>
  </si>
  <si>
    <t>Hertfordshire</t>
  </si>
  <si>
    <t>Harrow East</t>
  </si>
  <si>
    <t>London (Brent; Harrow)</t>
  </si>
  <si>
    <t>Harrow West</t>
  </si>
  <si>
    <t>London (Harrow)</t>
  </si>
  <si>
    <t>Hendon</t>
  </si>
  <si>
    <t>Hornsey and Friern Barnet</t>
  </si>
  <si>
    <t>London (Barnet; Haringey)</t>
  </si>
  <si>
    <t>Islington North</t>
  </si>
  <si>
    <t>London (Islington)</t>
  </si>
  <si>
    <t>Maidenhead</t>
  </si>
  <si>
    <t>Berkshire</t>
  </si>
  <si>
    <t>Mid Buckinghamshire</t>
  </si>
  <si>
    <t>Oxford West and Abingdon</t>
  </si>
  <si>
    <t>Oxfordshire</t>
  </si>
  <si>
    <t>Ruislip, Northwood and Pinner</t>
  </si>
  <si>
    <t>London (Harrow; Hillingdon)</t>
  </si>
  <si>
    <t>South West Hertfordshire</t>
  </si>
  <si>
    <t>Southgate and Wood Green</t>
  </si>
  <si>
    <t>London (Enfield; Haringey)</t>
  </si>
  <si>
    <t>Streatham and Croydon North</t>
  </si>
  <si>
    <t>London (Croydon; Lambeth)</t>
  </si>
  <si>
    <t>Tooting</t>
  </si>
  <si>
    <t>Twickenham</t>
  </si>
  <si>
    <t>London (Richmond upon Thames)</t>
  </si>
  <si>
    <t>Windsor</t>
  </si>
  <si>
    <t>Berkshire; Surrey</t>
  </si>
  <si>
    <t>Woking</t>
  </si>
  <si>
    <t>Hackney South and Shoreditch</t>
  </si>
  <si>
    <t>London (Hackney)</t>
  </si>
  <si>
    <t>Vauxhall and Camberwell Green</t>
  </si>
  <si>
    <t>Aberdeen South</t>
  </si>
  <si>
    <t>Aberdeen City</t>
  </si>
  <si>
    <t>Scotland</t>
  </si>
  <si>
    <t>Altrincham and Sale West</t>
  </si>
  <si>
    <t>Greater Manchester</t>
  </si>
  <si>
    <t>North West</t>
  </si>
  <si>
    <t>Arundel and South Downs</t>
  </si>
  <si>
    <t>West Sussex</t>
  </si>
  <si>
    <t>Bermondsey and Old Southwark</t>
  </si>
  <si>
    <t>London (Southwark)</t>
  </si>
  <si>
    <t>Bromley and Biggin Hill</t>
  </si>
  <si>
    <t>London (Bromley)</t>
  </si>
  <si>
    <t>Croydon East</t>
  </si>
  <si>
    <t>London (Croydon)</t>
  </si>
  <si>
    <t>Croydon South</t>
  </si>
  <si>
    <t>Dorking and Horley</t>
  </si>
  <si>
    <t>Earley and Woodley</t>
  </si>
  <si>
    <t>Epsom and Ewell</t>
  </si>
  <si>
    <t>Farnham and Bordon</t>
  </si>
  <si>
    <t>Hampshire; Surrey</t>
  </si>
  <si>
    <t>Godalming and Ash</t>
  </si>
  <si>
    <t>Greenwich and Woolwich</t>
  </si>
  <si>
    <t>London (Greenwich)</t>
  </si>
  <si>
    <t>Henley and Thame</t>
  </si>
  <si>
    <t>Hertsmere</t>
  </si>
  <si>
    <t>Holborn and St Pancras</t>
  </si>
  <si>
    <t>London (Camden)</t>
  </si>
  <si>
    <t>Kingston and Surbiton</t>
  </si>
  <si>
    <t>London (Kingston upon Thames)</t>
  </si>
  <si>
    <t>Lewisham West and East Dulwich</t>
  </si>
  <si>
    <t>London (Lewisham; Southwark)</t>
  </si>
  <si>
    <t>Milton Keynes North</t>
  </si>
  <si>
    <t>Newbury</t>
  </si>
  <si>
    <t>Old Bexley and Sidcup</t>
  </si>
  <si>
    <t>London (Bexley)</t>
  </si>
  <si>
    <t>Orpington</t>
  </si>
  <si>
    <t>Queen's Park and Maida Vale</t>
  </si>
  <si>
    <t>London (Brent; Westminster)</t>
  </si>
  <si>
    <t>Reigate</t>
  </si>
  <si>
    <t>Sevenoaks</t>
  </si>
  <si>
    <t>Kent</t>
  </si>
  <si>
    <t>South Cambridgeshire</t>
  </si>
  <si>
    <t>Spelthorne</t>
  </si>
  <si>
    <t>St Albans</t>
  </si>
  <si>
    <t>Stratford and Bow</t>
  </si>
  <si>
    <t>London (Newham; Tower Hamlets)</t>
  </si>
  <si>
    <t>Sutton and Cheam</t>
  </si>
  <si>
    <t>London (Sutton)</t>
  </si>
  <si>
    <t>Tatton</t>
  </si>
  <si>
    <t>Cheshire</t>
  </si>
  <si>
    <t>Wokingham</t>
  </si>
  <si>
    <t>Hackney North and Stoke Newington</t>
  </si>
  <si>
    <t>Aberdeen North</t>
  </si>
  <si>
    <t>Aldershot</t>
  </si>
  <si>
    <t>Hampshire</t>
  </si>
  <si>
    <t>Aylesbury</t>
  </si>
  <si>
    <t>Banbury</t>
  </si>
  <si>
    <t>Basingstoke</t>
  </si>
  <si>
    <t>Bath</t>
  </si>
  <si>
    <t>Somerset</t>
  </si>
  <si>
    <t>South West</t>
  </si>
  <si>
    <t>Beckenham and Penge</t>
  </si>
  <si>
    <t>Bicester and Woodstock</t>
  </si>
  <si>
    <t>Birmingham Edgbaston</t>
  </si>
  <si>
    <t>West Midlands</t>
  </si>
  <si>
    <t>Birmingham Ladywood</t>
  </si>
  <si>
    <t>Bracknell</t>
  </si>
  <si>
    <t>Brent East</t>
  </si>
  <si>
    <t>London (Brent)</t>
  </si>
  <si>
    <t>Brent West</t>
  </si>
  <si>
    <t>Brentwood and Ongar</t>
  </si>
  <si>
    <t>Essex</t>
  </si>
  <si>
    <t>Brighton Kemptown and Peacehaven</t>
  </si>
  <si>
    <t>East Sussex</t>
  </si>
  <si>
    <t>Brighton Pavilion</t>
  </si>
  <si>
    <t>Bristol Central</t>
  </si>
  <si>
    <t>Bristol North West</t>
  </si>
  <si>
    <t>Bristol</t>
  </si>
  <si>
    <t>Buckingham and Bletchley</t>
  </si>
  <si>
    <t>Carshalton and Wallington</t>
  </si>
  <si>
    <t>Cheadle</t>
  </si>
  <si>
    <t>Cheltenham</t>
  </si>
  <si>
    <t>Gloucestershire</t>
  </si>
  <si>
    <t>Chester South and Eddisbury</t>
  </si>
  <si>
    <t>Chichester</t>
  </si>
  <si>
    <t>Chingford and Woodford Green</t>
  </si>
  <si>
    <t>London (Redbridge; Waltham Forest)</t>
  </si>
  <si>
    <t>Chippenham</t>
  </si>
  <si>
    <t>Wiltshire</t>
  </si>
  <si>
    <t>Coventry South</t>
  </si>
  <si>
    <t>Crawley</t>
  </si>
  <si>
    <t>Didcot and Wantage</t>
  </si>
  <si>
    <t>Ealing North</t>
  </si>
  <si>
    <t>London (Ealing)</t>
  </si>
  <si>
    <t>Ealing Southall</t>
  </si>
  <si>
    <t>East Grinstead and Uckfield</t>
  </si>
  <si>
    <t>East Sussex; West Sussex</t>
  </si>
  <si>
    <t>East Ham</t>
  </si>
  <si>
    <t>London (Newham)</t>
  </si>
  <si>
    <t>East Hampshire</t>
  </si>
  <si>
    <t>East Surrey</t>
  </si>
  <si>
    <t>East Wiltshire</t>
  </si>
  <si>
    <t>Edinburgh East and Musselburgh</t>
  </si>
  <si>
    <t>City of Edinburgh; East Lothian</t>
  </si>
  <si>
    <t>Edinburgh North and Leith</t>
  </si>
  <si>
    <t>City of Edinburgh</t>
  </si>
  <si>
    <t>Edinburgh South</t>
  </si>
  <si>
    <t>Edinburgh South West</t>
  </si>
  <si>
    <t>Edinburgh West</t>
  </si>
  <si>
    <t>Edmonton and Winchmore Hill</t>
  </si>
  <si>
    <t>Eltham and Chislehurst</t>
  </si>
  <si>
    <t>London (Bromley; Greenwich)</t>
  </si>
  <si>
    <t>Ely and East Cambridgeshire</t>
  </si>
  <si>
    <t>Epping Forest</t>
  </si>
  <si>
    <t>Feltham and Heston</t>
  </si>
  <si>
    <t>London (Hounslow)</t>
  </si>
  <si>
    <t>Glasgow North</t>
  </si>
  <si>
    <t>Glasgow City</t>
  </si>
  <si>
    <t>Gordon and Buchan</t>
  </si>
  <si>
    <t>Aberdeenshire</t>
  </si>
  <si>
    <t>Harborough, Oadby and Wigston</t>
  </si>
  <si>
    <t>Leicestershire</t>
  </si>
  <si>
    <t>East Midlands</t>
  </si>
  <si>
    <t>Hayes and Harlington</t>
  </si>
  <si>
    <t>London (Hillingdon)</t>
  </si>
  <si>
    <t>Hertford and Stortford</t>
  </si>
  <si>
    <t>Hitchin</t>
  </si>
  <si>
    <t>Bedfordshire; Hertfordshire</t>
  </si>
  <si>
    <t>Hornchurch and Upminster</t>
  </si>
  <si>
    <t>London (Havering)</t>
  </si>
  <si>
    <t>Horsham</t>
  </si>
  <si>
    <t>Hove and Portslade</t>
  </si>
  <si>
    <t>Ilford North</t>
  </si>
  <si>
    <t>London (Redbridge)</t>
  </si>
  <si>
    <t>Ilford South</t>
  </si>
  <si>
    <t>London (Barking and Dagenham; Redbridge)</t>
  </si>
  <si>
    <t>Ipswich</t>
  </si>
  <si>
    <t>Suffolk</t>
  </si>
  <si>
    <t>Kenilworth and Southam</t>
  </si>
  <si>
    <t>Warwickshire</t>
  </si>
  <si>
    <t>Lewes</t>
  </si>
  <si>
    <t>Lewisham East</t>
  </si>
  <si>
    <t>London (Lewisham)</t>
  </si>
  <si>
    <t>Lewisham North</t>
  </si>
  <si>
    <t>Leyton and Wanstead</t>
  </si>
  <si>
    <t>Manchester Rusholme</t>
  </si>
  <si>
    <t>Manchester Withington</t>
  </si>
  <si>
    <t>Mid Sussex</t>
  </si>
  <si>
    <t>Milton Keynes Central</t>
  </si>
  <si>
    <t>North Cotswolds</t>
  </si>
  <si>
    <t>North East Hampshire</t>
  </si>
  <si>
    <t>North West Essex</t>
  </si>
  <si>
    <t>Norwich South</t>
  </si>
  <si>
    <t>Norfolk</t>
  </si>
  <si>
    <t>Oxford East</t>
  </si>
  <si>
    <t>Peckham</t>
  </si>
  <si>
    <t>Reading Central</t>
  </si>
  <si>
    <t>Reading West and Mid Berkshire</t>
  </si>
  <si>
    <t>Romford</t>
  </si>
  <si>
    <t>Romsey and Southampton North</t>
  </si>
  <si>
    <t>Rutland and Stamford</t>
  </si>
  <si>
    <t>Leicestershire and Rutland; Lincolnshire</t>
  </si>
  <si>
    <t>Sheffield Hallam</t>
  </si>
  <si>
    <t>South Yorkshire</t>
  </si>
  <si>
    <t>Yorkshire and the Humber</t>
  </si>
  <si>
    <t>Slough</t>
  </si>
  <si>
    <t>South Cotswolds</t>
  </si>
  <si>
    <t>Gloucestershire; Wiltshire</t>
  </si>
  <si>
    <t>St Neots and Mid Cambridgeshire</t>
  </si>
  <si>
    <t>Stratford-on-Avon</t>
  </si>
  <si>
    <t>Surrey Heath</t>
  </si>
  <si>
    <t>Sussex Weald</t>
  </si>
  <si>
    <t>Sutton Coldfield</t>
  </si>
  <si>
    <t>Swindon North</t>
  </si>
  <si>
    <t>Swindon South</t>
  </si>
  <si>
    <t>Tonbridge</t>
  </si>
  <si>
    <t>Tunbridge Wells</t>
  </si>
  <si>
    <t>Uxbridge and South Ruislip</t>
  </si>
  <si>
    <t>Warwick and Leamington</t>
  </si>
  <si>
    <t>Watford</t>
  </si>
  <si>
    <t>Welwyn Hatfield</t>
  </si>
  <si>
    <t>West Aberdeenshire and Kincardine</t>
  </si>
  <si>
    <t>West Ham and Beckton</t>
  </si>
  <si>
    <t>West Suffolk</t>
  </si>
  <si>
    <t>Winchester</t>
  </si>
  <si>
    <t>Witney</t>
  </si>
  <si>
    <t>Wycombe</t>
  </si>
  <si>
    <t>Ashford</t>
  </si>
  <si>
    <t>Barking</t>
  </si>
  <si>
    <t>London (Barking and Dagenham)</t>
  </si>
  <si>
    <t>Basildon and Billericay</t>
  </si>
  <si>
    <t>Bexhill and Battle</t>
  </si>
  <si>
    <t>Bexleyheath and Crayford</t>
  </si>
  <si>
    <t>Bournemouth East</t>
  </si>
  <si>
    <t>Dorset</t>
  </si>
  <si>
    <t>Bournemouth West</t>
  </si>
  <si>
    <t>Broxbourne</t>
  </si>
  <si>
    <t>Bury South</t>
  </si>
  <si>
    <t>Bury St Edmunds and Stowmarket</t>
  </si>
  <si>
    <t>Canterbury</t>
  </si>
  <si>
    <t>Central Devon</t>
  </si>
  <si>
    <t>Devon</t>
  </si>
  <si>
    <t>Central Suffolk and North Ipswich</t>
  </si>
  <si>
    <t>Chelmsford</t>
  </si>
  <si>
    <t>Chester North and Neston</t>
  </si>
  <si>
    <t>Colchester</t>
  </si>
  <si>
    <t>Coventry East</t>
  </si>
  <si>
    <t>Croydon West</t>
  </si>
  <si>
    <t>Dartford</t>
  </si>
  <si>
    <t>Daventry</t>
  </si>
  <si>
    <t>Northamptonshire</t>
  </si>
  <si>
    <t>Derby North</t>
  </si>
  <si>
    <t>Derbyshire</t>
  </si>
  <si>
    <t>Derby South</t>
  </si>
  <si>
    <t>Droitwich and Evesham</t>
  </si>
  <si>
    <t>Worcestershire</t>
  </si>
  <si>
    <t>Eastbourne</t>
  </si>
  <si>
    <t>Exeter</t>
  </si>
  <si>
    <t>Exmouth and Exeter East</t>
  </si>
  <si>
    <t>Fareham and Waterlooville</t>
  </si>
  <si>
    <t>Faversham and Mid Kent</t>
  </si>
  <si>
    <t>Filton and Bradley Stoke</t>
  </si>
  <si>
    <t>Folkestone and Hythe</t>
  </si>
  <si>
    <t>Frome and East Somerset</t>
  </si>
  <si>
    <t>Fylde</t>
  </si>
  <si>
    <t>Lancashire</t>
  </si>
  <si>
    <t>Glasgow West</t>
  </si>
  <si>
    <t>Glastonbury and Somerton</t>
  </si>
  <si>
    <t>Hamble Valley</t>
  </si>
  <si>
    <t>Harrogate and Knaresborough</t>
  </si>
  <si>
    <t>North Yorkshire</t>
  </si>
  <si>
    <t>Hastings and Rye</t>
  </si>
  <si>
    <t>Hemel Hempstead</t>
  </si>
  <si>
    <t>Herne Bay and Sandwich</t>
  </si>
  <si>
    <t>Honiton and Sidmouth</t>
  </si>
  <si>
    <t>Huntingdon</t>
  </si>
  <si>
    <t>Isle of Wight East</t>
  </si>
  <si>
    <t>Isle of Wight</t>
  </si>
  <si>
    <t>Isle of Wight West</t>
  </si>
  <si>
    <t>Leicester South</t>
  </si>
  <si>
    <t>Luton South and South Bedfordshire</t>
  </si>
  <si>
    <t>Bedfordshire</t>
  </si>
  <si>
    <t>Macclesfield</t>
  </si>
  <si>
    <t>Maidstone and Malling</t>
  </si>
  <si>
    <t>Melksham and Devizes</t>
  </si>
  <si>
    <t>Melton and Syston</t>
  </si>
  <si>
    <t>Meriden and Solihull East</t>
  </si>
  <si>
    <t>Mid Bedfordshire</t>
  </si>
  <si>
    <t>Mid Leicestershire</t>
  </si>
  <si>
    <t>Mitcham and Morden</t>
  </si>
  <si>
    <t>London (Merton)</t>
  </si>
  <si>
    <t>New Forest East</t>
  </si>
  <si>
    <t>New Forest West</t>
  </si>
  <si>
    <t>North Bedfordshire</t>
  </si>
  <si>
    <t>North Dorset</t>
  </si>
  <si>
    <t>North East Fife</t>
  </si>
  <si>
    <t>Fife</t>
  </si>
  <si>
    <t>North East Hertfordshire</t>
  </si>
  <si>
    <t>North East Somerset and Hanham</t>
  </si>
  <si>
    <t>Somerset; Gloucestershire</t>
  </si>
  <si>
    <t>North Somerset</t>
  </si>
  <si>
    <t>North West Cambridgeshire</t>
  </si>
  <si>
    <t>North West Hampshire</t>
  </si>
  <si>
    <t>Nottingham South</t>
  </si>
  <si>
    <t>Nottinghamshire</t>
  </si>
  <si>
    <t>Peterborough</t>
  </si>
  <si>
    <t>Poole</t>
  </si>
  <si>
    <t>Portsmouth North</t>
  </si>
  <si>
    <t>Portsmouth South</t>
  </si>
  <si>
    <t>Rushcliffe</t>
  </si>
  <si>
    <t>Salisbury</t>
  </si>
  <si>
    <t>Sheffield Central</t>
  </si>
  <si>
    <t>Skipton and Ripon</t>
  </si>
  <si>
    <t>South Derbyshire</t>
  </si>
  <si>
    <t>South Devon</t>
  </si>
  <si>
    <t>South Norfolk</t>
  </si>
  <si>
    <t>South Northamptonshire</t>
  </si>
  <si>
    <t>South Suffolk</t>
  </si>
  <si>
    <t>South West Wiltshire</t>
  </si>
  <si>
    <t>Southampton Itchen</t>
  </si>
  <si>
    <t>Southampton Test</t>
  </si>
  <si>
    <t>Stevenage</t>
  </si>
  <si>
    <t>Stockton West</t>
  </si>
  <si>
    <t>North Yorkshire; County Durham</t>
  </si>
  <si>
    <t>North East</t>
  </si>
  <si>
    <t>Stroud</t>
  </si>
  <si>
    <t>Suffolk Coastal</t>
  </si>
  <si>
    <t>Taunton and Wellington</t>
  </si>
  <si>
    <t>Tewkesbury</t>
  </si>
  <si>
    <t>Tottenham</t>
  </si>
  <si>
    <t>London (Hackney; Haringey)</t>
  </si>
  <si>
    <t>Truro and Falmouth</t>
  </si>
  <si>
    <t>Cornwall</t>
  </si>
  <si>
    <t>Walthamstow</t>
  </si>
  <si>
    <t>London (Waltham Forest)</t>
  </si>
  <si>
    <t>Warrington South</t>
  </si>
  <si>
    <t>Waveney Valley</t>
  </si>
  <si>
    <t>Norfolk; Suffolk</t>
  </si>
  <si>
    <t>Weald of Kent</t>
  </si>
  <si>
    <t>Wells and Mendip Hills</t>
  </si>
  <si>
    <t>Somerset; Somerset</t>
  </si>
  <si>
    <t>West Dorset</t>
  </si>
  <si>
    <t>Wetherby and Easingwold</t>
  </si>
  <si>
    <t>North Yorkshire; West Yorkshire</t>
  </si>
  <si>
    <t>Worthing West</t>
  </si>
  <si>
    <t>Wythenshawe and Sale East</t>
  </si>
  <si>
    <t>Yeovil</t>
  </si>
  <si>
    <t>Aberafan Maesteg</t>
  </si>
  <si>
    <t>Bridgend; Neath Port Talbot</t>
  </si>
  <si>
    <t>Wales</t>
  </si>
  <si>
    <t>Aberdeenshire North and Moray East</t>
  </si>
  <si>
    <t>Aberdeenshire; Moray</t>
  </si>
  <si>
    <t>Airdrie and Shotts</t>
  </si>
  <si>
    <t>North Lanarkshire</t>
  </si>
  <si>
    <t>Aldridge-Brownhills</t>
  </si>
  <si>
    <t>Alloa and Grangemouth</t>
  </si>
  <si>
    <t>Clackmannanshire; Falkirk</t>
  </si>
  <si>
    <t>Alyn and Deeside</t>
  </si>
  <si>
    <t>Flintshire</t>
  </si>
  <si>
    <t>Amber Valley</t>
  </si>
  <si>
    <t>Angus and Perthshire Glens</t>
  </si>
  <si>
    <t>Angus; Perth and Kinross</t>
  </si>
  <si>
    <t>Arbroath and Broughty Ferry</t>
  </si>
  <si>
    <t>Angus; Dundee City</t>
  </si>
  <si>
    <t>Argyll, Bute and South Lochaber</t>
  </si>
  <si>
    <t>Argyll and Bute; Highland</t>
  </si>
  <si>
    <t>Ashfield</t>
  </si>
  <si>
    <t>Ashton-under-Lyne</t>
  </si>
  <si>
    <t>Ayr, Carrick and Cumnock</t>
  </si>
  <si>
    <t>East Ayrshire; South Ayrshire</t>
  </si>
  <si>
    <t>Bangor Aberconwy</t>
  </si>
  <si>
    <t>Conwy; Denbighshire; Gwynedd</t>
  </si>
  <si>
    <t>Barnsley North</t>
  </si>
  <si>
    <t>Barnsley South</t>
  </si>
  <si>
    <t>Barrow and Furness</t>
  </si>
  <si>
    <t>Cumbria</t>
  </si>
  <si>
    <t>Bassetlaw</t>
  </si>
  <si>
    <t>Bathgate and Linlithgow</t>
  </si>
  <si>
    <t>Falkirk; West Lothian</t>
  </si>
  <si>
    <t>Bedford</t>
  </si>
  <si>
    <t>Berwickshire, Roxburgh and Selkirk</t>
  </si>
  <si>
    <t>Scottish Borders</t>
  </si>
  <si>
    <t>Beverley and Holderness</t>
  </si>
  <si>
    <t>East Riding of Yorkshire</t>
  </si>
  <si>
    <t>Birkenhead</t>
  </si>
  <si>
    <t>Merseyside</t>
  </si>
  <si>
    <t>Birmingham Erdington</t>
  </si>
  <si>
    <t>Birmingham Hall Green and Moseley</t>
  </si>
  <si>
    <t>Birmingham Hodge Hill and Solihull North</t>
  </si>
  <si>
    <t>Birmingham Northfield</t>
  </si>
  <si>
    <t>Birmingham Perry Barr</t>
  </si>
  <si>
    <t>Birmingham Selly Oak</t>
  </si>
  <si>
    <t>Birmingham Yardley</t>
  </si>
  <si>
    <t>Bishop Auckland</t>
  </si>
  <si>
    <t>County Durham</t>
  </si>
  <si>
    <t>Blackburn</t>
  </si>
  <si>
    <t>Blackley and Middleton South</t>
  </si>
  <si>
    <t>Blackpool North and Fleetwood</t>
  </si>
  <si>
    <t>Blackpool South</t>
  </si>
  <si>
    <t>Blaenau Gwent and Rhymney</t>
  </si>
  <si>
    <t>Blaenau Gwent; Caerphilly</t>
  </si>
  <si>
    <t>Blaydon and Consett</t>
  </si>
  <si>
    <t>County Durham; Tyne and Wear</t>
  </si>
  <si>
    <t>Blyth and Ashington</t>
  </si>
  <si>
    <t>Northumberland</t>
  </si>
  <si>
    <t>Bognor Regis and Littlehampton</t>
  </si>
  <si>
    <t>Bolsover</t>
  </si>
  <si>
    <t>Bolton North East</t>
  </si>
  <si>
    <t>Bolton South and Walkden</t>
  </si>
  <si>
    <t>Bolton West</t>
  </si>
  <si>
    <t>Bootle</t>
  </si>
  <si>
    <t>Boston and Skegness</t>
  </si>
  <si>
    <t>Lincolnshire</t>
  </si>
  <si>
    <t>Bradford East</t>
  </si>
  <si>
    <t>West Yorkshire</t>
  </si>
  <si>
    <t>Bradford South</t>
  </si>
  <si>
    <t>Bradford West</t>
  </si>
  <si>
    <t>Braintree</t>
  </si>
  <si>
    <t>Brecon, Radnor and Cwm Tawe</t>
  </si>
  <si>
    <t>Neath Port Talbot; Powys</t>
  </si>
  <si>
    <t>Bridgend</t>
  </si>
  <si>
    <t>Bridgwater</t>
  </si>
  <si>
    <t>Bridlington and The Wolds</t>
  </si>
  <si>
    <t>Brigg and Immingham</t>
  </si>
  <si>
    <t>Bristol East</t>
  </si>
  <si>
    <t>Bristol North East</t>
  </si>
  <si>
    <t>Bristol; Gloucestershire</t>
  </si>
  <si>
    <t>Bristol South</t>
  </si>
  <si>
    <t>Broadland and Fakenham</t>
  </si>
  <si>
    <t>Bromsgrove</t>
  </si>
  <si>
    <t>Broxtowe</t>
  </si>
  <si>
    <t>Burnley</t>
  </si>
  <si>
    <t>Burton and Uttoxeter</t>
  </si>
  <si>
    <t>Staffordshire</t>
  </si>
  <si>
    <t>Bury North</t>
  </si>
  <si>
    <t>Caerfyrddin</t>
  </si>
  <si>
    <t>Carmarthenshire</t>
  </si>
  <si>
    <t>Caerphilly</t>
  </si>
  <si>
    <t>Caithness, Sutherland and Easter Ross</t>
  </si>
  <si>
    <t>Highland</t>
  </si>
  <si>
    <t>Calder Valley</t>
  </si>
  <si>
    <t>Camborne and Redruth</t>
  </si>
  <si>
    <t>Cannock Chase</t>
  </si>
  <si>
    <t>Cardiff East</t>
  </si>
  <si>
    <t>Cardiff</t>
  </si>
  <si>
    <t>Cardiff North</t>
  </si>
  <si>
    <t>Cardiff; Rhondda Cynon Taf</t>
  </si>
  <si>
    <t>Cardiff South and Penarth</t>
  </si>
  <si>
    <t>Cardiff; Vale of Glamorgan</t>
  </si>
  <si>
    <t>Cardiff West</t>
  </si>
  <si>
    <t>Carlisle</t>
  </si>
  <si>
    <t>Castle Point</t>
  </si>
  <si>
    <t>Central Ayrshire</t>
  </si>
  <si>
    <t>North Ayrshire; South Ayrshire</t>
  </si>
  <si>
    <t>Ceredigion Preseli</t>
  </si>
  <si>
    <t>Ceredigion; Pembrokeshire</t>
  </si>
  <si>
    <t>Chatham and Aylesford</t>
  </si>
  <si>
    <t>Chesterfield</t>
  </si>
  <si>
    <t>Chorley</t>
  </si>
  <si>
    <t>Christchurch</t>
  </si>
  <si>
    <t>City of Durham</t>
  </si>
  <si>
    <t>Clacton</t>
  </si>
  <si>
    <t>Clwyd East</t>
  </si>
  <si>
    <t>Denbighshire; Flintshire; Wrexham</t>
  </si>
  <si>
    <t>Clwyd North</t>
  </si>
  <si>
    <t>Conwy; Denbighshire</t>
  </si>
  <si>
    <t>Coatbridge and Bellshill</t>
  </si>
  <si>
    <t>Colne Valley</t>
  </si>
  <si>
    <t>Congleton</t>
  </si>
  <si>
    <t>Corby and East Northamptonshire</t>
  </si>
  <si>
    <t>Coventry North West</t>
  </si>
  <si>
    <t>Cowdenbeath and Kirkcaldy</t>
  </si>
  <si>
    <t>Cramlington and Killingworth</t>
  </si>
  <si>
    <t>Northumberland; Tyne and Wear</t>
  </si>
  <si>
    <t>Crewe and Nantwich</t>
  </si>
  <si>
    <t>Cumbernauld and Kirkintilloch</t>
  </si>
  <si>
    <t>East Dunbartonshire; North Lanarkshire</t>
  </si>
  <si>
    <t>Dagenham and Rainham</t>
  </si>
  <si>
    <t>London (Barking and Dagenham; Havering)</t>
  </si>
  <si>
    <t>Darlington</t>
  </si>
  <si>
    <t>Derbyshire Dales</t>
  </si>
  <si>
    <t>Dewsbury and Batley</t>
  </si>
  <si>
    <t>Doncaster Central</t>
  </si>
  <si>
    <t>Doncaster East and the Isle of Axholme</t>
  </si>
  <si>
    <t>Lincolnshire; South Yorkshire</t>
  </si>
  <si>
    <t>Doncaster North</t>
  </si>
  <si>
    <t>Dover and Deal</t>
  </si>
  <si>
    <t>Dudley</t>
  </si>
  <si>
    <t>Dumfries and Galloway</t>
  </si>
  <si>
    <t>Dumfriesshire, Clydesdale and Tweeddale</t>
  </si>
  <si>
    <t>Dumfries and Galloway; Scottish Borders; South Lanarkshire</t>
  </si>
  <si>
    <t>Dundee Central</t>
  </si>
  <si>
    <t>Dundee City</t>
  </si>
  <si>
    <t>Dunfermline and Dollar</t>
  </si>
  <si>
    <t>Clackmannanshire; Fife</t>
  </si>
  <si>
    <t>Dunstable and Leighton Buzzard</t>
  </si>
  <si>
    <t>Dwyfor Meirionnydd</t>
  </si>
  <si>
    <t>Denbighshire; Gwynedd</t>
  </si>
  <si>
    <t>Easington</t>
  </si>
  <si>
    <t>East Kilbride and Strathaven</t>
  </si>
  <si>
    <t>South Lanarkshire</t>
  </si>
  <si>
    <t>East Renfrewshire</t>
  </si>
  <si>
    <t>East Thanet</t>
  </si>
  <si>
    <t>East Worthing and Shoreham</t>
  </si>
  <si>
    <t>Eastleigh</t>
  </si>
  <si>
    <t>Ellesmere Port and Bromborough</t>
  </si>
  <si>
    <t>Cheshire; Merseyside</t>
  </si>
  <si>
    <t>Erewash</t>
  </si>
  <si>
    <t>Erith and Thamesmead</t>
  </si>
  <si>
    <t>London (Bexley; Greenwich)</t>
  </si>
  <si>
    <t>Falkirk</t>
  </si>
  <si>
    <t>Forest of Dean</t>
  </si>
  <si>
    <t>Gainsborough</t>
  </si>
  <si>
    <t>Gateshead Central and Whickham</t>
  </si>
  <si>
    <t>Tyne and Wear</t>
  </si>
  <si>
    <t>Gedling</t>
  </si>
  <si>
    <t>Gillingham and Rainham</t>
  </si>
  <si>
    <t>Glasgow East</t>
  </si>
  <si>
    <t>Glasgow North East</t>
  </si>
  <si>
    <t>Glasgow South</t>
  </si>
  <si>
    <t>Glasgow South West</t>
  </si>
  <si>
    <t>Glenrothes and Mid Fife</t>
  </si>
  <si>
    <t>Gloucester</t>
  </si>
  <si>
    <t>Goole and Pocklington</t>
  </si>
  <si>
    <t>Gorton and Denton</t>
  </si>
  <si>
    <t>Gosport</t>
  </si>
  <si>
    <t>Gower</t>
  </si>
  <si>
    <t>Swansea</t>
  </si>
  <si>
    <t>Grantham and Bourne</t>
  </si>
  <si>
    <t>Gravesham</t>
  </si>
  <si>
    <t>Great Grimsby and Cleethorpes</t>
  </si>
  <si>
    <t>Great Yarmouth</t>
  </si>
  <si>
    <t>Halesowen</t>
  </si>
  <si>
    <t>Halifax</t>
  </si>
  <si>
    <t>Hamilton and Clyde Valley</t>
  </si>
  <si>
    <t>Harlow</t>
  </si>
  <si>
    <t>Hartlepool</t>
  </si>
  <si>
    <t>Harwich and North Essex</t>
  </si>
  <si>
    <t>Havant</t>
  </si>
  <si>
    <t>Hazel Grove</t>
  </si>
  <si>
    <t>Hereford and South Herefordshire</t>
  </si>
  <si>
    <t>Herefordshire</t>
  </si>
  <si>
    <t>Hexham</t>
  </si>
  <si>
    <t>Heywood and Middleton North</t>
  </si>
  <si>
    <t>High Peak</t>
  </si>
  <si>
    <t>Hinckley and Bosworth</t>
  </si>
  <si>
    <t>Houghton and Sunderland South</t>
  </si>
  <si>
    <t>Huddersfield</t>
  </si>
  <si>
    <t>Hyndburn</t>
  </si>
  <si>
    <t>Inverclyde and Renfrewshire West</t>
  </si>
  <si>
    <t>Inverclyde; Renfrewshire</t>
  </si>
  <si>
    <t>Inverness, Skye and West Ross-shire</t>
  </si>
  <si>
    <t>Jarrow and Gateshead East</t>
  </si>
  <si>
    <t>Keighley and Ilkley</t>
  </si>
  <si>
    <t>Kettering</t>
  </si>
  <si>
    <t>Kilmarnock and Loudoun</t>
  </si>
  <si>
    <t>East Ayrshire</t>
  </si>
  <si>
    <t>Kingston upon Hull East</t>
  </si>
  <si>
    <t>Kingston upon Hull North and Cottingham</t>
  </si>
  <si>
    <t>Kingston upon Hull West and Haltemprice</t>
  </si>
  <si>
    <t>Kingswinford and South Staffordshire</t>
  </si>
  <si>
    <t>Staffordshire; West Midlands</t>
  </si>
  <si>
    <t>Knowsley</t>
  </si>
  <si>
    <t>Lancaster and Wyre</t>
  </si>
  <si>
    <t>Leeds Central and Headingley</t>
  </si>
  <si>
    <t>Leeds East</t>
  </si>
  <si>
    <t>Leeds North East</t>
  </si>
  <si>
    <t>Leeds North West</t>
  </si>
  <si>
    <t>Leeds South</t>
  </si>
  <si>
    <t>Leeds South West and Morley</t>
  </si>
  <si>
    <t>Leeds West and Pudsey</t>
  </si>
  <si>
    <t>Leicester East</t>
  </si>
  <si>
    <t>Leicester West</t>
  </si>
  <si>
    <t>Leigh and Atherton</t>
  </si>
  <si>
    <t>Lichfield</t>
  </si>
  <si>
    <t>Lincoln</t>
  </si>
  <si>
    <t>Liverpool Garston</t>
  </si>
  <si>
    <t>Liverpool Riverside</t>
  </si>
  <si>
    <t>Liverpool Walton</t>
  </si>
  <si>
    <t>Liverpool Wavertree</t>
  </si>
  <si>
    <t>Liverpool West Derby</t>
  </si>
  <si>
    <t>Livingston</t>
  </si>
  <si>
    <t>West Lothian</t>
  </si>
  <si>
    <t>Llanelli</t>
  </si>
  <si>
    <t>Lothian East</t>
  </si>
  <si>
    <t>East Lothian</t>
  </si>
  <si>
    <t>Loughborough</t>
  </si>
  <si>
    <t>Louth and Horncastle</t>
  </si>
  <si>
    <t>Lowestoft</t>
  </si>
  <si>
    <t>Luton North</t>
  </si>
  <si>
    <t>Makerfield</t>
  </si>
  <si>
    <t>Maldon</t>
  </si>
  <si>
    <t>Manchester Central</t>
  </si>
  <si>
    <t>Mansfield</t>
  </si>
  <si>
    <t>Merthyr Tydfil and Aberdare</t>
  </si>
  <si>
    <t>Merthyr Tydfil; Rhondda Cynon Taf</t>
  </si>
  <si>
    <t>Mid and South Pembrokeshire</t>
  </si>
  <si>
    <t>Pembrokeshire</t>
  </si>
  <si>
    <t>Mid Cheshire</t>
  </si>
  <si>
    <t>Mid Derbyshire</t>
  </si>
  <si>
    <t>Mid Dorset and North Poole</t>
  </si>
  <si>
    <t>Mid Dunbartonshire</t>
  </si>
  <si>
    <t>Mid Norfolk</t>
  </si>
  <si>
    <t>Middlesbrough and Thornaby East</t>
  </si>
  <si>
    <t>Middlesbrough South and East Cleveland</t>
  </si>
  <si>
    <t>Midlothian</t>
  </si>
  <si>
    <t>Monmouthshire</t>
  </si>
  <si>
    <t>Montgomeryshire and Glyndwr</t>
  </si>
  <si>
    <t>Powys; Wrexham</t>
  </si>
  <si>
    <t>Moray West, Nairn and Strathspey</t>
  </si>
  <si>
    <t>Highland; Moray</t>
  </si>
  <si>
    <t>Morecambe and Lunesdale</t>
  </si>
  <si>
    <t>Cumbria; Lancashire</t>
  </si>
  <si>
    <t>Motherwell, Wishaw and Carluke</t>
  </si>
  <si>
    <t>North Lanarkshire; South Lanarkshire</t>
  </si>
  <si>
    <t>Na h-Eileanan an Iar</t>
  </si>
  <si>
    <t>Neath and Swansea East</t>
  </si>
  <si>
    <t>Neath Port Talbot; Swansea</t>
  </si>
  <si>
    <t>Newark</t>
  </si>
  <si>
    <t>Newcastle upon Tyne Central and West</t>
  </si>
  <si>
    <t>Newcastle upon Tyne East and Wallsend</t>
  </si>
  <si>
    <t>Newcastle upon Tyne North</t>
  </si>
  <si>
    <t>Newcastle-under-Lyme</t>
  </si>
  <si>
    <t>Newport East</t>
  </si>
  <si>
    <t>Newport</t>
  </si>
  <si>
    <t>Newport West and Islwyn</t>
  </si>
  <si>
    <t>Caerphilly; Newport</t>
  </si>
  <si>
    <t>Newton Abbot</t>
  </si>
  <si>
    <t>Newton Aycliffe and Spennymoor</t>
  </si>
  <si>
    <t>Normanton and Hemsworth</t>
  </si>
  <si>
    <t>North Ayrshire and Arran</t>
  </si>
  <si>
    <t>North Ayrshire</t>
  </si>
  <si>
    <t>North Cornwall</t>
  </si>
  <si>
    <t>North Devon</t>
  </si>
  <si>
    <t>North Durham</t>
  </si>
  <si>
    <t>North East Cambridgeshire</t>
  </si>
  <si>
    <t>North East Derbyshire</t>
  </si>
  <si>
    <t>North Herefordshire</t>
  </si>
  <si>
    <t>North Norfolk</t>
  </si>
  <si>
    <t>North Northumberland</t>
  </si>
  <si>
    <t>North Shropshire</t>
  </si>
  <si>
    <t>Shropshire</t>
  </si>
  <si>
    <t>North Warwickshire and Bedworth</t>
  </si>
  <si>
    <t>North West Leicestershire</t>
  </si>
  <si>
    <t>North West Norfolk</t>
  </si>
  <si>
    <t>Northampton North</t>
  </si>
  <si>
    <t>Northampton South</t>
  </si>
  <si>
    <t>Norwich North</t>
  </si>
  <si>
    <t>Nottingham East</t>
  </si>
  <si>
    <t>Nottingham North and Kimberley</t>
  </si>
  <si>
    <t>Nuneaton</t>
  </si>
  <si>
    <t>Oldham East and Saddleworth</t>
  </si>
  <si>
    <t>Oldham West, Chadderton and Royton</t>
  </si>
  <si>
    <t>Orkney and Shetland</t>
  </si>
  <si>
    <t>Orkney Islands; Shetland Islands</t>
  </si>
  <si>
    <t>Ossett and Denby Dale</t>
  </si>
  <si>
    <t>Paisley and Renfrewshire North</t>
  </si>
  <si>
    <t>Glasgow City; Renfrewshire</t>
  </si>
  <si>
    <t>Paisley and Renfrewshire South</t>
  </si>
  <si>
    <t>Renfrewshire</t>
  </si>
  <si>
    <t>Pendle and Clitheroe</t>
  </si>
  <si>
    <t>Penistone and Stocksbridge</t>
  </si>
  <si>
    <t>Penrith and Solway</t>
  </si>
  <si>
    <t>Perth and Kinross-shire</t>
  </si>
  <si>
    <t>Perth and Kinross</t>
  </si>
  <si>
    <t>Plymouth Moor View</t>
  </si>
  <si>
    <t>Plymouth Sutton and Devonport</t>
  </si>
  <si>
    <t>Pontefract, Castleford and Knottingley</t>
  </si>
  <si>
    <t>Pontypridd</t>
  </si>
  <si>
    <t>Rhondda Cynon Taf</t>
  </si>
  <si>
    <t>Preston</t>
  </si>
  <si>
    <t>Rawmarsh and Conisbrough</t>
  </si>
  <si>
    <t>Rayleigh and Wickford</t>
  </si>
  <si>
    <t>Redcar</t>
  </si>
  <si>
    <t>Redditch</t>
  </si>
  <si>
    <t>Rhondda and Ogmore</t>
  </si>
  <si>
    <t>Bridgend; Rhondda Cynon Taf</t>
  </si>
  <si>
    <t>Ribble Valley</t>
  </si>
  <si>
    <t>Richmond and Northallerton</t>
  </si>
  <si>
    <t>Rochdale</t>
  </si>
  <si>
    <t>Rochester and Strood</t>
  </si>
  <si>
    <t>Rossendale and Darwen</t>
  </si>
  <si>
    <t>Rother Valley</t>
  </si>
  <si>
    <t>Rotherham</t>
  </si>
  <si>
    <t>Rugby</t>
  </si>
  <si>
    <t>Runcorn and Helsby</t>
  </si>
  <si>
    <t>Rutherglen</t>
  </si>
  <si>
    <t>Salford</t>
  </si>
  <si>
    <t>Scarborough and Whitby</t>
  </si>
  <si>
    <t>Scunthorpe</t>
  </si>
  <si>
    <t>Sefton Central</t>
  </si>
  <si>
    <t>Selby</t>
  </si>
  <si>
    <t>Sheffield Brightside and Hillsborough</t>
  </si>
  <si>
    <t>Sheffield Heeley</t>
  </si>
  <si>
    <t>Sheffield South East</t>
  </si>
  <si>
    <t>Sherwood Forest</t>
  </si>
  <si>
    <t>Shipley</t>
  </si>
  <si>
    <t>Shrewsbury</t>
  </si>
  <si>
    <t>Sittingbourne and Sheppey</t>
  </si>
  <si>
    <t>Sleaford and North Hykeham</t>
  </si>
  <si>
    <t>Smethwick</t>
  </si>
  <si>
    <t>Solihull West and Shirley</t>
  </si>
  <si>
    <t>South Basildon and East Thurrock</t>
  </si>
  <si>
    <t>South Dorset</t>
  </si>
  <si>
    <t>South East Cornwall</t>
  </si>
  <si>
    <t>South Holland and The Deepings</t>
  </si>
  <si>
    <t>South Leicestershire</t>
  </si>
  <si>
    <t>South Ribble</t>
  </si>
  <si>
    <t>South Shields</t>
  </si>
  <si>
    <t>South Shropshire</t>
  </si>
  <si>
    <t>South West Devon</t>
  </si>
  <si>
    <t>South West Norfolk</t>
  </si>
  <si>
    <t>Southend East and Rochford</t>
  </si>
  <si>
    <t>Southend West and Leigh</t>
  </si>
  <si>
    <t>Southport</t>
  </si>
  <si>
    <t>Lancashire; Merseyside</t>
  </si>
  <si>
    <t>Spen Valley</t>
  </si>
  <si>
    <t>St Austell and Newquay</t>
  </si>
  <si>
    <t>St Helens North</t>
  </si>
  <si>
    <t>St Helens South and Whiston</t>
  </si>
  <si>
    <t>St Ives</t>
  </si>
  <si>
    <t>Stafford</t>
  </si>
  <si>
    <t>Staffordshire Moorlands</t>
  </si>
  <si>
    <t>Stalybridge and Hyde</t>
  </si>
  <si>
    <t>Stirling and Strathallan</t>
  </si>
  <si>
    <t>Perth and Kinross; Stirling</t>
  </si>
  <si>
    <t>Stockport</t>
  </si>
  <si>
    <t>Stockton North</t>
  </si>
  <si>
    <t>Stoke-on-Trent Central</t>
  </si>
  <si>
    <t>Stoke-on-Trent North</t>
  </si>
  <si>
    <t>Stoke-on-Trent South</t>
  </si>
  <si>
    <t>Stone, Great Wyrley and Penkridge</t>
  </si>
  <si>
    <t>Stourbridge</t>
  </si>
  <si>
    <t>Stretford and Urmston</t>
  </si>
  <si>
    <t>Sunderland Central</t>
  </si>
  <si>
    <t>Swansea West</t>
  </si>
  <si>
    <t>Tamworth</t>
  </si>
  <si>
    <t>Telford</t>
  </si>
  <si>
    <t>The Wrekin</t>
  </si>
  <si>
    <t>Thirsk and Malton</t>
  </si>
  <si>
    <t>Thornbury and Yate</t>
  </si>
  <si>
    <t>Thurrock</t>
  </si>
  <si>
    <t>Tipton and Wednesbury</t>
  </si>
  <si>
    <t>Tiverton and Minehead</t>
  </si>
  <si>
    <t>Devon; Somerset</t>
  </si>
  <si>
    <t>Torbay</t>
  </si>
  <si>
    <t>Torfaen</t>
  </si>
  <si>
    <t>Torridge and Tavistock</t>
  </si>
  <si>
    <t>Tynemouth</t>
  </si>
  <si>
    <t>Vale of Glamorgan</t>
  </si>
  <si>
    <t>Wakefield and Rothwell</t>
  </si>
  <si>
    <t>Wallasey</t>
  </si>
  <si>
    <t>Walsall and Bloxwich</t>
  </si>
  <si>
    <t>Warrington North</t>
  </si>
  <si>
    <t>Washington and Gateshead South</t>
  </si>
  <si>
    <t>Wellingborough and Rushden</t>
  </si>
  <si>
    <t>West Bromwich</t>
  </si>
  <si>
    <t>West Dunbartonshire</t>
  </si>
  <si>
    <t>Glasgow City; West Dunbartonshire</t>
  </si>
  <si>
    <t>West Lancashire</t>
  </si>
  <si>
    <t>West Worcestershire</t>
  </si>
  <si>
    <t>Westmorland and Lonsdale</t>
  </si>
  <si>
    <t>Weston-super-Mare</t>
  </si>
  <si>
    <t>Whitehaven and Workington</t>
  </si>
  <si>
    <t>Widnes and Halewood</t>
  </si>
  <si>
    <t>Wigan</t>
  </si>
  <si>
    <t>Wirral West</t>
  </si>
  <si>
    <t>Witham</t>
  </si>
  <si>
    <t>Wolverhampton North East</t>
  </si>
  <si>
    <t>Wolverhampton South East</t>
  </si>
  <si>
    <t>Wolverhampton West</t>
  </si>
  <si>
    <t>Worcester</t>
  </si>
  <si>
    <t>Worsley and Eccles</t>
  </si>
  <si>
    <t>Wrexham</t>
  </si>
  <si>
    <t>Wyre Forest</t>
  </si>
  <si>
    <t>Ynys Môn</t>
  </si>
  <si>
    <t>Isle of Anglesey</t>
  </si>
  <si>
    <t>York Central</t>
  </si>
  <si>
    <t>York Outer</t>
  </si>
  <si>
    <t>Muslims</t>
  </si>
  <si>
    <t>Dem</t>
  </si>
  <si>
    <t>Rep</t>
  </si>
  <si>
    <t>Not Voting</t>
  </si>
  <si>
    <t>Progressive</t>
  </si>
  <si>
    <t>Reform</t>
  </si>
  <si>
    <t>UUP</t>
  </si>
  <si>
    <t>Workers Party</t>
  </si>
  <si>
    <t>TUV</t>
  </si>
  <si>
    <t>Restore</t>
  </si>
  <si>
    <t>Column22</t>
  </si>
  <si>
    <t>Column20</t>
  </si>
  <si>
    <t>Column21</t>
  </si>
  <si>
    <t>Column214</t>
  </si>
  <si>
    <t>Column215</t>
  </si>
  <si>
    <t>Column216</t>
  </si>
  <si>
    <t>Column213</t>
  </si>
  <si>
    <t>Column212</t>
  </si>
  <si>
    <t>Labour</t>
  </si>
  <si>
    <t>Conservative</t>
  </si>
  <si>
    <t>LibDem</t>
  </si>
  <si>
    <t>Green</t>
  </si>
  <si>
    <t>Oth</t>
  </si>
  <si>
    <t>SNP</t>
  </si>
  <si>
    <t>PD</t>
  </si>
  <si>
    <t>Column8</t>
  </si>
  <si>
    <t>Column9</t>
  </si>
  <si>
    <t>Column10</t>
  </si>
  <si>
    <t>Column102</t>
  </si>
  <si>
    <t>Column11</t>
  </si>
  <si>
    <t>Column12</t>
  </si>
  <si>
    <t>Column13</t>
  </si>
  <si>
    <t>Column14</t>
  </si>
  <si>
    <t>Column15</t>
  </si>
  <si>
    <t>Column16</t>
  </si>
  <si>
    <t>Column17</t>
  </si>
  <si>
    <t>Column18</t>
  </si>
  <si>
    <t>Column182</t>
  </si>
  <si>
    <t>Column19</t>
  </si>
  <si>
    <t>Column32</t>
  </si>
  <si>
    <t>Column43</t>
  </si>
  <si>
    <t>Column54</t>
  </si>
  <si>
    <t>Column65</t>
  </si>
  <si>
    <t>Column76</t>
  </si>
  <si>
    <t>Column87</t>
  </si>
  <si>
    <t>Column98</t>
  </si>
  <si>
    <t>Column109</t>
  </si>
  <si>
    <t>Column28</t>
  </si>
  <si>
    <t>Column29</t>
  </si>
  <si>
    <t>Column30</t>
  </si>
  <si>
    <t>Column31</t>
  </si>
  <si>
    <t>Column312</t>
  </si>
  <si>
    <t>Column313</t>
  </si>
  <si>
    <t>Column314</t>
  </si>
  <si>
    <t>Column315</t>
  </si>
  <si>
    <t>Column316</t>
  </si>
  <si>
    <t>Column317</t>
  </si>
  <si>
    <t>Column318</t>
  </si>
  <si>
    <t>Column319</t>
  </si>
  <si>
    <t>Column320</t>
  </si>
  <si>
    <t>A mixed constituency of former coal-mining towns such as Ripley and Heanor alongside more affluent villages and commuter communities. The area's economy has shifted from coal and heavy industry towards manufacturing, logistics and commuting to Derby and Nottingham.</t>
  </si>
  <si>
    <t>A former Nottinghamshire coalfield constituency centred on Sutton-in-Ashfield and Kirkby-in-Ashfield. Characterised by working-class communities, very low levels of higher education and a strong post-industrial identity.</t>
  </si>
  <si>
    <t>A geographically varied constituency centred on Worksop and Retford. Once dominated by coal mining, it now combines former pit communities with market towns and productive agricultural land close to South Yorkshire.</t>
  </si>
  <si>
    <t>One of Britain's classic former coalfield constituencies, centred on Bolsover, Shirebrook and surrounding ex-mining villages. The area retains a strong working-class identity despite the decline of mining, with warehousing and manufacturing now major employers.</t>
  </si>
  <si>
    <t>Combining the market town of Boston with the seaside resort of Skegness, this constituency has one of the UK's largest agricultural sectors and significant food processing industries. It has experienced substantial Eastern European migration since the 2000s. especially in Boston Town itself, and voted heavily to leave the EU.</t>
  </si>
  <si>
    <t>A suburban constituency west of Nottingham, including Beeston, Stapleford and former mining communities such as Eastwood. It combines university-linked professional communities with traditional industrial towns and commuter suburbs.</t>
  </si>
  <si>
    <t>A historic Derbyshire market town and former coalfield constituency. Chesterfield remains an important retail and service centre for North Derbyshire, with its famous crooked spire and surrounding former mining communities shaping its identity.</t>
  </si>
  <si>
    <t>A constituency combining the rapidly growing town of Corby with surrounding market towns and rural villages. Corby has a distinctive Scottish heritage due to its steel industry and today has a large manufacturing, logistics and distribution sector.</t>
  </si>
  <si>
    <t>A largely rural constituency of market towns, villages and expanding commuter settlements. Agriculture, logistics and warehousing play major economic roles, reflecting its central location and excellent motorway connections.</t>
  </si>
  <si>
    <t>A suburban  constituency covering northern Derby. It combines established suburban neighbourhoods with more deprived inner-city areas and has a significant manufacturing base centred around engineering and aerospace. The university of Derby and many of its students live here</t>
  </si>
  <si>
    <t>Covering Derby city centre and southern suburbs, this constituency is ethnically diverse and economically varied. It includes large student and minority ethnic populations, around a quarter of which are asian and a fifth Muslim, alongside major employers such as Rolls-Royce and Toyota nearby.</t>
  </si>
  <si>
    <t>A predominantly rural constituency covering much of the Peak District National Park. Tourism, agriculture and market towns such as Bakewell and Matlock dominate the local economy, alongside affluent villages and attractive retirement communities.</t>
  </si>
  <si>
    <t>Centred on Ilkeston and Long Eaton, this constituency combines former industrial towns with commuter communities between Derby and Nottingham. Manufacturing remains important alongside logistics and service industries.</t>
  </si>
  <si>
    <t>A largely rural Lincolnshire constituency centred on the market town of Gainsborough. Agriculture and food production are major industries, while the constituency also includes numerous villages and small market towns with an ageing population.</t>
  </si>
  <si>
    <t>A suburban constituency north east of Nottingham, combining commuter suburbs with former Nottinghamshire coalfield communities such as Arnold, Carlton and Netherfield. It has become increasingly residential as mining has disappeared.</t>
  </si>
  <si>
    <t>A predominantly rural constituency centred on the market towns of Grantham and Bourne. Agriculture, food processing and logistics are major employers, with Grantham having a semi-industrial character</t>
  </si>
  <si>
    <t>A diverse constituency combining rural south-east Leicestershire with the suburban towns of Oadby and Wigston, along with the affluent historic town of Market Harborough. Oadby has one of the highest British Indian populations outside Leicester and is mostly middle class, whereas Wigston is more working class</t>
  </si>
  <si>
    <t>Covering much of north-west Derbyshire, the constituency includes the towns of Buxton, Glossop and New Mills. It combines Peak District tourism with former industrial mill towns, many of which have become commuter settlements for Manchester.</t>
  </si>
  <si>
    <t>A constituency centred on the large market town of Hinckley, alongside villages and the historic Bosworth area. Manufacturing, distribution and logistics remain important employers, while many residents commute to Leicester, Coventry and Birmingham.</t>
  </si>
  <si>
    <t>Centred on the rapidly growing market town of Kettering, this constituency combines expanding suburban housing with surrounding villages. Manufacturing, warehousing and logistics remain important employers, while many residents commute to Northampton, Leicester and London.</t>
  </si>
  <si>
    <t>One of Britain's most ethnically diverse constituencies, centred on eastern Leicester. Highly working class and with the lowest white population in Britain, It has a large Indian population, particularly of Gujarati Hindi heritage, a substantial muslim community, alongside established manufacturing, engineering, retail and service industries.</t>
  </si>
  <si>
    <t>A diverse inner-city constituency covering Leicester city centre, the University of Leicester and De Montfort University. It has large South Asian, Muslim and student populations, with the economy centred on education, retail and professional services.</t>
  </si>
  <si>
    <t>An urban constituency covering western Leicester, characterised by ethnically diverse neighbourhoods, significant manufacturing heritage and sizeable Black and South Asian communities. It combines residential suburbs with more deprived inner-city areas.</t>
  </si>
  <si>
    <t>Centred on the historic cathedral city of Lincoln, this constituency combines a medieval city centre with modern suburbs and surrounding villages. The local economy is driven by public services, higher education, tourism and engineering.</t>
  </si>
  <si>
    <t>A constituency centred on the university town of Loughborough. The presence of Loughborough University gives the seat a large student population, while engineering, manufacturing and logistics remain important to the local economy.</t>
  </si>
  <si>
    <t>An rural constituency of market towns, villages and agricultural communities stretching across the Lincolnshire Wolds. Farming, food production and tourism play important roles, while the population is generally older than the national average.</t>
  </si>
  <si>
    <t>A former coal-mining constituency centred on the market town of Mansfield. Although mining has disappeared, the area retains a strong working-class identity, with logistics, manufacturing and retail now among the largest employers.</t>
  </si>
  <si>
    <t xml:space="preserve">A constituency combining the affluent commuter town of Syston, the Leicester suburb of Thurmaston, andthe rural market town of Melton Mowbray, famous for its pork pies and Stilton cheese. Agriculture, food production and commuting to Leicester are key features. </t>
  </si>
  <si>
    <t>An affluent mixed suburban and rural constituency covering the Derby suburbs of Oakwood, Spondon and Allestree, as well as commuter villages further to the North, and the ex industrial town of Belper. Owner occupation is very high, whereas social and private renting is very low</t>
  </si>
  <si>
    <t>A largely suburban and rural constituency surrounding the northern and western edges of Leicester. Characterised by affluent villages, expanding commuter housing and high levels of owner occupation, and a sizeable Hindi population in the suburb of Birstall</t>
  </si>
  <si>
    <t>A largely rural constituency centred on the historic market town of Newark-on-Trent. Newark itself is semi-industrial and has a sizeable amount of council housing, wheras the rural villages and towns in the constituency along the River Trent are more affluent</t>
  </si>
  <si>
    <t>A constituency of former mining towns, villages and rural communities surrounding Chesterfield. Once dominated by coal mining, the local economy now relies on manufacturing, logistics and commuting to Sheffield and Chesterfield.</t>
  </si>
  <si>
    <t xml:space="preserve">A mixed constituency combining former coalfield communities such as Coalville with East Midlands Airport and surrounding rural villages. Distribution, logistics and manufacturing are major employers due to its excellent transport connections between Leicester, Derby and Nottingham. </t>
  </si>
  <si>
    <t>Covering Northampton's town centre and suburbs to its north, this constituency combines established residential areas with significant new housing developments. Relative to Northampton South, the constituency is more working class, with significant ethnic minority (including eastern europea) communities, higher levels of social and private renting in the town centre, and low levels of owner occupation</t>
  </si>
  <si>
    <t xml:space="preserve">Covering Northampton's 'New Town' southern suburbs, this constituency has a diverse economy based on professional services, retail, logistics and public sector employment. Demographically, it is an average constituency with an above average White-Other population. </t>
  </si>
  <si>
    <t>A diverse inner-city constituency covering central and eastern Nottingham. It has a large Pakistani and Black population, a substantial student and young adult population, and a highly urban character, with private renting particularly common. The local economy is shaped by education, healthcare, retail and other public and service-sector employment.</t>
  </si>
  <si>
    <t>A predominantly working-class constituency combining northern Nottingham neighbourhoods with Kimberley and surrounding former mining communities. It contains some of the city's most economically deprived areas and has a strong tradition of social housing and routine or manual employment, alongside more suburban and owner-occupied communities towards Kimberley.</t>
  </si>
  <si>
    <t>A socially mixed constituency stretching from Nottingham city centre through student-heavy areas such as Lenton and Dunkirk towards more settled suburbs including Clifton. There is a high propotion of students and private renting due to both the University of Nottingham and Nottingham Trent being located in the seat,while the constituency is also ethnically diverse with sizeable South Asian and Black communities</t>
  </si>
  <si>
    <t>An affluent suburban and rural constituency south of Nottingham, centred on West Bridgford and extending into prosperous villages and market towns. It has an exceptionally high level of owner occupation, degree holders and professional employment, with a highly educated, settled population and very little social housing. Many residents commute into Nottingham, while agriculture remains important in its rural areas.</t>
  </si>
  <si>
    <t>A rural and affluent constituency centred on the historic market towns of Stamford, Oakham and Uppingham. It combines attractive countryside, prosperous villages and a strong heritage and tourism economy, while agriculture remains important. The constituency has a notably settled and older population, with high home ownership and a relatively large veteran community, reflecting the presence of military establishments in and around Rutland.</t>
  </si>
  <si>
    <t>A largely rural and suburban Nottinghamshire, combining rural towns, the Nottingham suburb of Hucknall, and former mining villages. The constituency takes in much of the historic Sherwood Forest area, with tourism and forestry forming part of its identity, while former coalfield communities retain a strong working-class and post-industrial character.</t>
  </si>
  <si>
    <t>Containing the market town of Sleaford and the Lincoln Suburb of North Hykeham. Agriculture and related industries are central to the local economy, alongside significant military employment connected to RAF bases in Lincolnshire. It has a notably older and settled population, with a large veteran presence compared with many constituencies.</t>
  </si>
  <si>
    <t>Combining industrial Swadlincote with growing commuter villages south of Derby. While manufacturing, logistics and employment connected to the Derby economy remain important. Its high level of owner occupation gives much of the constituency a settled suburban character.</t>
  </si>
  <si>
    <t>A rural Lincolnshire constituency where food production and processing are central to the local economy. Parts of South Holland have also experienced significant migration from Eastern Europe connected to agricultural and food-processing employment.</t>
  </si>
  <si>
    <t xml:space="preserve">A largely affluent suburban and rural constituency stretching south of Leicester, including towns such as Blaby and Wigston's surrounding communities alongside numerous villages. It has very high levels of owner occupation and a strongly settled, professional character, with many residents commuting into Leicester </t>
  </si>
  <si>
    <t>A predominantly rural and affluent constituency of market towns, villages and expanding commuter settlements between Northampton, Milton Keynes and Oxford. High levels of professional employment and home ownership give it a prosperous, settled character, while strong road and rail connections have encouraged substantial population growth</t>
  </si>
  <si>
    <t>A mixed constituency centred on the neighbouring towns of Wellingborough and Rushden, combining traditional industrial communities with rapidly expanding housing and logistics development. There is a substantial Eastern European community, while manufacturing, warehousing and distribution remain important sources of employment.</t>
  </si>
  <si>
    <t>Basildon has a strong working-class and industrial heritage, while Billericay is more middle-class and commuter-oriented. Manufacturing, logistics, retail and commuting into London all play an important role in the local economy.</t>
  </si>
  <si>
    <t>A diverse constituency with sizeable black, asian, and a historical Italian community. The local economy is based around public services, education, retail, logistics and professional employment, while Bedford's rail connections also support commuting towards London.</t>
  </si>
  <si>
    <t>Rural Essex constituency centred on Braintree and smaller towns such as Halstead and surrounding villages. Traditionally associated with manufacturing, the area now has a more mixed economy of retail, logistics and commuting</t>
  </si>
  <si>
    <t>A prosperous constituency combining the affluent London commuter town of Brentwood with the smaller market town of Ongar and the surrounding rural Essex countryside.</t>
  </si>
  <si>
    <t>Rural cosntituency combining Commuter Villages North of Norwich to the market town of Fakenham. Agriculture and food production remain important, and The constituency has an older, settled and strongly homeowner-dominated population.</t>
  </si>
  <si>
    <t>Suburban constituency that combines North  London commuter characteristics with a high propotion of self employed tradespeople. The South of the constituency around Cheshunt shares many characteristics with North London, including a large White - Other population of mostly Greek Cypriots. The North of the constituency around Hoddesdon has a more provincial characteristic</t>
  </si>
  <si>
    <t>Combines the affluent cathedral town of Bury St Edmunds with the Ipswich commuter town of Stowmarket, and rural villages in between. Light Industry and Food Production are central to the area</t>
  </si>
  <si>
    <t>The University of Cambridge, technology and life sciences industries, and the wider "Silicon Fen" economy give the city a highly skilled and internationally diverse population, whilst Cambridge also has a very large student and private renting population</t>
  </si>
  <si>
    <t xml:space="preserve">Suburban Coastal Essex constituency characterised by very high levels of home ownership, very low levels of social housing, very low levels of further education and high levels of self employment and skilled manual labour occupations. </t>
  </si>
  <si>
    <t xml:space="preserve">A rural seat comprising affluent Suffolk towns of Framlingham and Needham Market with the mostly middle class Ipswich suburbs of Castle Hill and Kesgrave. </t>
  </si>
  <si>
    <t xml:space="preserve">A prosperous Commuter town, Chelmsford is an employment centre in its own right, with significant financial, public-sector and technology employment, whilst rail links support London commuters. </t>
  </si>
  <si>
    <t>Deprived Coastal Essex constitueny comprising the seaside resort of Clacton and surrounding towns. These include Jaywick, the most deprived Neighbourhood in England. Rates of higher education are very low, whilst the median age is very high</t>
  </si>
  <si>
    <t>Colchester combines a substantial student population associated with the University of Essex with a significant military presence, a growing professional population and extensive new housing development. The city has a large public sector workforce, and a younger and more diverse population that much of Essex</t>
  </si>
  <si>
    <t xml:space="preserve">Combines the Luton suburbs of Dunstable and Houghton Regis with the affluent Commuter town of Leighton Buzzard. Located between Milton Keynes and London, the area has seen significant population growth and extensive housing development. </t>
  </si>
  <si>
    <t>Rural constituency that contains historic Ely, market towns such as Sonham, and numerous agricultural villages. Many residents commute into Cambridge and its science parks. The constituency combines productive farmland with a relatively affluent and professional population.</t>
  </si>
  <si>
    <t>A diverse and affluent commuter-belt constituency. It combines suburban towns such as Loughton, Chigwell and Waltham Abbey with more rural communities around Epping and Theydon Bois. Strong transport links and proximity to London have created a wealthy, professional population, while the constituency also contains significant Jewish and South Asian communities.</t>
  </si>
  <si>
    <t>Centred on the Norfolk port and seaside resort of Great Yarmouth, this working class constituency has very low levels of further education and very high levels of routine employment. Tourism and offshore North Sea Oil and Gas remain important sectors</t>
  </si>
  <si>
    <t xml:space="preserve">The New Town of Harlow is characterised by planned neighbourhoods, significant council housing, and a population comprised of working class young families. </t>
  </si>
  <si>
    <t>A highly affluent and well educated constituency centered on prospeours Hertfordshire commuter towns. High property prices, professional employment and exceptionally high levels of degree attainment give the area a strongly middle-class character, with many residents commuting into London or working in professional and knowledge-based industries</t>
  </si>
  <si>
    <t>Rural constituency centred on theport town of Harwich, alongside Manningtree, Frinton-on-Sea and extensive countryside. The coastal communities have a more retirement-oriented character, while the villages around Colchester have a more commuter character</t>
  </si>
  <si>
    <t>A post war town containing Planned residential neighbourhoods, major industrial, logistics and public sector areas, and a London commuter character. The constituency has a diverse and relatively young population, with substantial private and social rented housing alongside more established suburban communities</t>
  </si>
  <si>
    <t>A prosperous constituency that contains the county town of Hertford with its large public sector and the market town of Bishop's Stortford. Strong rail links to London and Cambridge support very high levels of professional employment and graduates</t>
  </si>
  <si>
    <t>A distinctive and diverse Hertfordshire constituency combining the London adjacent towns of Borehamwood, Bushey, Potters Bar and Radlett. It has a particularly large Jewish population, especially in parts of Bushey and Radlett, alongside significant Indian and other minority communities. The constituency combines affluent commuter suburbs with more mixed urban areas, while Borehamwood is also known for its major film and television industry.</t>
  </si>
  <si>
    <t>Combining the affluent market town of Hitchin with surrounding rural Hertfordshire and Bedfordshire villages, this is a relatively affluent and highly educated constituency with a strong professional and commuter character.</t>
  </si>
  <si>
    <t>A mixed market town an rural constituency centered on Huntingdon, St Ives and surrounding villages. It has experienced substantial population growth through new housing and commuter development, supported by strong road and rail connections. The constituency combines agriculture and rural communities with professional employment, logistics and a growing commuter population.</t>
  </si>
  <si>
    <t>An urban constituency Suffolk's county town and major port. Ipswich combines historic neighbourhoods with more deprived inner-city communities and expanding suburban areas. Its economy is based on the port, public services, and services, while the city has a more ethnically diverse and renter heavy than much of surrounding rural Suffolk.</t>
  </si>
  <si>
    <t>A coastal constituency centred on the port and seaside town of Lowestoft. Tourism, offshore energy and healthcare are important to the local economy, while the town retains a strong working-class character. Levels of further education and professional employment are very low</t>
  </si>
  <si>
    <t>A densely populated and highly diverse urban constituency covering northern Luton. It has a particularly large Pakistani and Muslim population, with the economy shaped by manufacturing, aviation-related employment, logistics and public services.</t>
  </si>
  <si>
    <t>A highly diverse constituency combining southern Luton with more suburban and rural parts of Bedfordshire. Luton has large Pakistani and Bangladeshi communities and a strong Muslim presence, while the south Bedfordshire villages are whiter and more affluent</t>
  </si>
  <si>
    <t>A predominantly rural and affluent constituency containing Maldon and rural villages that serve as commuter bases for Chelmsford and South Essex. Home ownership is very high</t>
  </si>
  <si>
    <t>Affluent Rural constituency containing market towns, villages and expanding commuter settlements such as Flitwick and Ampthill. Home ownership and professional occupations are high. Located between Milton Keyenes, Luton and Bedford, the constituency has a stongly commuter characteristic</t>
  </si>
  <si>
    <t>A predominantly rural constituency centred on the market town of Dereham Agriculture and food production remain important</t>
  </si>
  <si>
    <t>A largely rural constituency surrounding Bedford and containing market towns, villages and growing commuter communities. It combines traditional agricultural areas with newer housing development and an increasingly affluent, professional population.</t>
  </si>
  <si>
    <t>A rural Fenland constituency where agriculture and food processing dominate the local economy, while the towns contain more economically deprived and working-class communities than much of rural Cambridgeshire.</t>
  </si>
  <si>
    <t>A largely affluent constituency combining Letchworth Garden City with the market towns of Royston and Buntingford. It has a strong professional and commuter character, with technology and science employment particularly important around Royston.</t>
  </si>
  <si>
    <t>Coastal constitueny where Tourism and agriculture are important, while the area has a particularly old and retirement-oriented population, especially along the coast.</t>
  </si>
  <si>
    <t>A mixed urban and rural constituency centred on Peterborough's expanding souther suburbs. New housing development, logistics and manufacturing give it a younger and more diverse character than much of rural Cambridgeshire.</t>
  </si>
  <si>
    <t>A largely rural and affluent constituency centred on the historic market towns of Saffron Walden and Great Dunmow. Strong links to Cambridge, London and Stansted support a highly educated, professional and commuter population.</t>
  </si>
  <si>
    <t>A mixed coastal and rural constituency centred on King's Lynn, the main employment and service centre for western Norfolk. The surrounding area is heavily agricultural, while King's Lynn has a more industrial and working-class character.</t>
  </si>
  <si>
    <t>Suburban constituency covering northern Norwich and surrounding communities. The souther parts of the constituency are more working class, with extensive council housing, whereas the northern surubs are more middle class with greater owner occupation</t>
  </si>
  <si>
    <t>A diverse and youthful inner-city constituency covering southern Norwich. It has a large student and private-renter population, significant council housing, with the universities, public sector and service industries giving it a more urban and progressive character.</t>
  </si>
  <si>
    <t>A diverse urban constituency centred on Peterborough, a post-war expanded city with a major manufacturing, logistics and distribution economy. It has a particularly large South Asian population, especially Pakistani, alongside substantial eastern european migration</t>
  </si>
  <si>
    <t>A prosperous suburban constituency centred on the towns of Rayleigh and Wickford. It has exceptionally high home ownership and a strongly settled character, with very little private or social renting</t>
  </si>
  <si>
    <t>A working-class, Thames-side Essex constituency combining the southern half of Basildon new town with the Thurrock towns of Stanford-le-Hope and Corringham. The economy has shifted from manufacturing to warehousing and logistics around a large Thames-side container port, and the seat has some of the lowest graduate rates in the East of England.</t>
  </si>
  <si>
    <t>A prosperous ring of villages and small towns encircling Cambridge, from Grantchester to the new town of Cambourne. Many residents work in the university, its research institutes or the wider 'Silicon Fen' economy, giving the seat one of the best-qualified and most professional populations in the country.</t>
  </si>
  <si>
    <t>A rural constituency of villages and small towns south and west of Norwich, centred on Diss and the fast-growing town of Wymondham, also home to Lotus's car plant. Many residents commute into Norwich or work in its hospitals and public services, and it has one of the highest owner-occupation rates in the country and a notably elderly population.</t>
  </si>
  <si>
    <t>A rural Suffolk constituency centred on the wool towns of Sudbury and Lavenham, taking in villages along the Stour valley known as Constable Country. It has an unusually elderly population and a strong agricultural and small-manufacturing base.</t>
  </si>
  <si>
    <t>An affluent Hertfordshire commuter seat centred on Rickmansworth and the wealthy villages of Chorleywood and Croxley Green, alongside the very different council estate of South Oxhey. It has a highly professional population and a substantial and growing Indian and Hindu community.</t>
  </si>
  <si>
    <t>A large, sparsely populated West Norfolk constituency spanning the Breckland pine forests around Thetford, fenland around Downham Market, and arable country around Swaffham. Agriculture and a large RAF and army presence give the seat a notably large veteran population and a low rate of higher education.</t>
  </si>
  <si>
    <t>Covering the eastern half of Southend-on-Sea together with Rochford and Shoeburyness, this working-class Essex constituency also takes in the isolated, restricted Foulness Island offshore. Graduate levels are below the regional average.</t>
  </si>
  <si>
    <t>Covering the more affluent western side of Southend-on-Sea, including Leigh-on-Sea, this Essex seat has a distinctly middle-class, commuter character, and rates of social housing are among the lowest in the East of England.</t>
  </si>
  <si>
    <t>An affluent cathedral city and commuter town with a historic Roman and medieval centre (reputedly Britain's oldest site of Christian worship) and fast rail links into London. It has one of the highest concentrations of graduates and managerial/professional workers in the country, alongside a small but notable Bangladeshi community.</t>
  </si>
  <si>
    <t>A fast-growing Cambridgeshire seat combining St Neots, one of England's fastest-expanding towns, with the purpose-built village of Cambourne and villages closer to Cambridge. New housing has brought a younger, more mobile population, though qualifications and professional employment run higher in the Cambridge-facing villages than in St Neots itself.</t>
  </si>
  <si>
    <t>One of Britain's original post-war New Towns, Stevenage was purpose-built from 1946 with distinct residential neighbourhoods around a pedestrianised centre, and takes in the nearby villages of Knebworth and Codicote. Its demographic profile sits close to the national average on almost every measure.</t>
  </si>
  <si>
    <t>A largely rural and coastal Suffolk constituency stretching from the container port of Felixstowe to the genteel resort towns of Aldeburgh, known for its music festival, and Woodbridge, with the long-vanished medieval port of Dunwich in between. Away from the port, the seat has an unusually elderly population.</t>
  </si>
  <si>
    <t>A Thames-side Essex constituency built around the port of Tilbury, the Lakeside shopping centre and the Dartford Crossing, with logistics and warehousing now the dominant local industry. Thurrock has become notably more ethnically diverse than the rest of Essex, with a significant and growing Black population, and some of the cheapest housing in London's commuter belt.</t>
  </si>
  <si>
    <t>A diverse London-commuter town anchored by a major regional shopping centre and Watford FC. The constituency has one of Hertfordshire's largest South Asian communities, with substantial Hindu, Muslim and Pakistani populations, and a notably younger and more ethnically mixed profile than the rest of the county.</t>
  </si>
  <si>
    <t>A new constituency created in the 2024 boundary changes, straddling the Norfolk-Suffolk border and taking in Bungay, Harleston, Diss and the small town of Eye, once its own parliamentary seat. Overwhelmingly rural and elderly, it has one of the smallest populations of young adults and children in the country.</t>
  </si>
  <si>
    <t>Combining the planned garden city of Welwyn Garden City with the university town of Hatfield, this seat blends a large student population with more traditional New Town communities. Hatfield's aerospace past (once home to de Havilland) has given way to the university and business parks, and the seat now has one of the country's largest Chinese populations.</t>
  </si>
  <si>
    <t>A rural West Suffolk constituency centred on Newmarket, the historic capital of British horseracing, together with the manufacturing town of Haverhill and the US airbases at Mildenhall and Lakenheath. American service personnel give the area a notably large White Other population, alongside racing- and forestry-related employment.</t>
  </si>
  <si>
    <t>A rural and market-town Essex constituency centred on Witham and Coggeshall, alongside Tiptree, known for its jam, and the model village of Silver End. The seat combines agriculture with logistics and distribution employment, and has comparatively low levels of both public-sector employment and private renting.</t>
  </si>
  <si>
    <t>A working-class East London constituency centred on the historic town of Barking. Once one of London's whitest areas, it has undergone rapid demographic change and is now one of the capital's most ethnically diverse constituencies. Extensive regeneration, high levels of social housing and a relatively young population continue to reshape the area.</t>
  </si>
  <si>
    <t>Once a heavily industrial and working-class constituency centred on the Thames, Battersea has undergone extensive gentrification since the 1980s. Today it is characterised by young graduates, highly educated professionals and City workers, particularly around Clapham Junction, Nine Elms and the Battersea Power Station redevelopment, although pockets of social housing remain.</t>
  </si>
  <si>
    <t>A mainly suburban constituency in western Bromley, combining established middle-class areas such as Beckenham with the more urban and historically working-class area of Penge. The area has experienced significant demographic change in recent decades, becoming more diverse and increasingly connected to inner London.</t>
  </si>
  <si>
    <t>A central London constituency combining the historic riverside districts of Bermondsey and Southwark. Once heavily industrial and working class, much of the area has experienced rapid gentrification, attracting young professionals while retaining significant social housing. The constituency is socially diverse and politically progressive.</t>
  </si>
  <si>
    <t>An ethnically diverse constituency, with large Bangladeshi, Bengali and Muslim communities alongside growing young professional populations. Historically a working-class East End seat, it combines high levels of social deprivation with rapid regeneration and gentrification. Private and social renting are both exceptionally common.</t>
  </si>
  <si>
    <t>A predominantly suburban outer London constituency characterised by lower middle-class neighbourhoods, high levels of owner occupation and relatively low levels of both private and social renting. Compared with most of London, it has an older and less ethnically diverse population.</t>
  </si>
  <si>
    <t>A highly diverse suburban constituency with one of the largest Black and Asian populations in the UK. Housing ranges from inter-war suburbs to dense urban neighbourhoods with high levels of private and social renting. Labour's support reflects the constituency's young, multicultural and metropolitan character.</t>
  </si>
  <si>
    <t>A densely populated and highly diverse constituency covering parts of Willesden and Harlesden. Demographically it is majority Asian, with a significant Hindu Indian population, high levels of private renting and a comparatively young population, with significant regeneration around Wembley Stadium.</t>
  </si>
  <si>
    <t>A socially mixed west London constituency stretching from the regenerated riverside at Brentford to the suburban communities of Isleworth and Osterley. The area combines young professionals attracted by redevelopment with long-established suburban neighbourhoods. Heathrow and major employers along the M4 corridor have also shaped the local economy. The constituency has a large Asian community.</t>
  </si>
  <si>
    <t>A predominantly affluent suburban constituency in the south of the London Borough of Bromley. It combines the prosperous suburban town of Bromley with the more semi-rural community of Biggin Hill on the edge of Greater London. The seat has high levels of owner occupation and relatively little social housing compared with most London constituencies.</t>
  </si>
  <si>
    <t>A suburban outer London constituency in Sutton, characterised by leafy residential areas, high home ownership and relatively affluent households. Compared with neighbouring Lib Dem-friendly south-west London seats, it has a more traditional suburban character and voted to leave the EU in 2016.</t>
  </si>
  <si>
    <t>One of London's most affluent constituencies, covering wealthy areas along the Thames including Chelsea and Fulham. It contains some of the highest property prices in the country, although Fulham has a large private-rented population and a younger, more transient professional population.</t>
  </si>
  <si>
    <t>A leafy outer London constituency with high levels of home ownership and relatively low deprivation. Traditionally one of London's more Conservative suburbs, it combines affluent Woodford Green with the more socially mixed communities of Chingford. Residents are generally older and less ethnically diverse than London as a whole.</t>
  </si>
  <si>
    <t>A prosperous suburban constituency characterised by detached housing, high owner occupation, its Jewish community, and an older population. While traditionally Conservative, increasing ethnic diversity and an influx of younger professionals have made the seat more politically competitive. It remains one of London's archetypal middle-class suburbs.</t>
  </si>
  <si>
    <t>A central London constituency combining the financial district of the City of London with Westminster's political and commercial heart. It includes some of Britain's wealthiest residential areas, such as Mayfair and Belgravia, alongside younger, more transient and rented communities around areas such as Soho, Covent Garden and parts of Pimlico.</t>
  </si>
  <si>
    <t>A young, highly educated, dense inner London constituency combining socially mixed Clapham with the diverse communities of Brixton Hill. Extensive gentrification has brought growing numbers of graduates and professionals, while the area retains a significant Black population and vibrant cultural scene. Private and social renting, graduate population and professional employment are amongst the highest in the country.</t>
  </si>
  <si>
    <t>An ethnically diverse, suburban constituency covering the eastern side of Croydon, characterised by high levels of home ownership, a large Black community and relatively affluent neighbourhoods. It combines established commuter suburbs with more mixed areas around Addiscombe and Shirley.</t>
  </si>
  <si>
    <t>One of London's most affluent suburban constituencies, stretching from Purley to Coulsdon and the edge of the North Downs. It has very high levels of owner occupation, low levels of social housing and an older, predominantly middle-class population. The constituency has long been a Conservative stronghold.</t>
  </si>
  <si>
    <t>A diverse urban constituency centred on Croydon town centre and its western suburbs. It has a young population, one of the UK's largest Black communities, a significant Asian community, extensive regeneration and relatively high levels of private renting. Once a major commercial centre for south London, Croydon continues to evolve through large-scale redevelopment.</t>
  </si>
  <si>
    <t>Centred on the former Ford manufacturing heartland of Dagenham, this constituency combines working-class East London with the more suburban communities of Rainham. Once one of London's least diverse areas, it has experienced rapid demographic change alongside extensive new rental housing developments.</t>
  </si>
  <si>
    <t>A socially diverse inner London constituency combining affluent Dulwich with the more mixed communities of West Norwood, Herne Hill and Tulse Hill. Dulwich is known for its historic village atmosphere, large Victorian homes and prestigious schools, while parts of Lambeth have significant Afro-Caribbean and African communities.</t>
  </si>
  <si>
    <t>Stretching from leafy Ealing Broadway to the busy urban districts of Acton, this is a socially mixed west London constituency. Regeneration and excellent transport links have attracted growing numbers of young professionals, while long-established Irish, Polish and Asian communities remain important parts of the area's identity. Housing ranges from affluent Victorian suburbs in the 'Ealing Central' part of the constituency to modern apartment developments.</t>
  </si>
  <si>
    <t>Ealing North is a diverse suburban constituency with large Indian, Somali and Polish communities. It combines established residential suburbs with denser neighbourhoods around Greenford and Perivale, and has a relatively balanced mix of owner occupation, private renting and social housing.</t>
  </si>
  <si>
    <t>Known for its renowned Sikh and Punjabi community, Ealing Southall is one of Britain's most culturally distinctive constituencies. Southall has long been a centre of South Asian life, with vibrant shopping streets, temples and restaurants. The constituency is densely populated and ethnically diverse.</t>
  </si>
  <si>
    <t>East Ham is one of the country's most ethnically diverse constituencies, with one of the lowest White populations of any UK seat and a majority-Asian population. Historically a working-class East London suburb, it now has high levels of private renting, relatively little owner occupation and a young population. Immigration has played a major role in shaping the area's modern identity.</t>
  </si>
  <si>
    <t>This constituency brings together the affluent suburb of Winchmore Hill with the more diverse and deprived communities of Edmonton. The contrast between the two areas creates one of north London's most socially varied constituencies.</t>
  </si>
  <si>
    <t>A suburban constituency combining the socially mixed communities of Eltham with the more affluent and traditionally suburban areas of Chislehurst. Eltham has historic links to the Royal Arsenal and a more diverse population, while Chislehurst reflects the more affluent character of neighbouring Bromley.</t>
  </si>
  <si>
    <t>Enfield North combines established suburban neighbourhoods with more diverse urban communities around Ponders End. Once a predominantly white commuter area, it has become increasingly multicultural, including a significant Turkish and Cypriot community.</t>
  </si>
  <si>
    <t>A working-class Thameside constituency with extensive post-war housing estates and one of the highest proportions of social housing in England. It has a large and growing Black population - among the highest of any UK constituency - as well as significant ethnic diversity resulting from recent demographic change.</t>
  </si>
  <si>
    <t>Located on London's western edge, this constituency combines suburban neighbourhoods with areas shaped by Heathrow Airport and its related industries. Large South Asian communities, particularly around Heston, including both Sikhs and Hindus, contribute to its diverse character. The population is relatively young, with a growing private rental sector.</t>
  </si>
  <si>
    <t>Finchley and Golders Green is an affluent and highly educated north London constituency with a large professional population. It is particularly notable for its sizeable Jewish community, especially around Golders Green, where Jewish residents form a majority, making it one of the largest Jewish communities in Europe. Increasing diversity, a growing South Asian population, younger residents and a rise in private renting - particularly in the Finchley half of the seat - have made the seat more politically competitive in recent years.</t>
  </si>
  <si>
    <t>A diverse, historically industrial constituency on the south bank of the Thames, undergoing rapid regeneration through major housing developments. It has significant Black and Asian communities, high levels of both social and private renting, and one of the youngest populations in the country, with relatively few pensioners.</t>
  </si>
  <si>
    <t>Hackney North and Stoke Newington is one of London's most politically progressive constituencies. Once associated with deprivation and council housing, the area has experienced extensive gentrification while retaining large Black, Kurdish and Turkish communities. Young professionals, creatives and long-established residents now live alongside one another. The seat has very high levels of social and private renting, and the north of the constituency is home to a significant Haredi Jewish community.</t>
  </si>
  <si>
    <t>Covering Shoreditch, Hoxton and southern Hackney, this constituency has become synonymous with London's creative and technology sectors. Rapid gentrification has attracted young graduates and professionals, although significant deprivation and social housing remain. It is among the youngest and most ethnically diverse constituencies in Britain, with a significant Black population. Socially it is very mixed, with long-standing working-class council estates existing alongside leafy, gentrified Victorian neighbourhoods.</t>
  </si>
  <si>
    <t>Stretching from urban, primarily renting and gentrifying Hammersmith to the leafy suburbs of Chiswick, this constituency combines two distinct west London identities. Chiswick is affluent, highly educated and popular with professionals, while Hammersmith is denser, younger and has much higher levels of private renting. Excellent transport links and proximity to central London make it attractive to commuters.</t>
  </si>
  <si>
    <t>An affluent and highly educated North London constituency centred around Hampstead and Highgate. Hampstead is known for high property prices, celebrity residents, literary associations and prestigious private schools, giving it one of the highest rates of private school attendance in the country. Despite its wealth, the area has traditionally had a strong progressive and liberal political culture, often described as 'Hampstead liberalism'.</t>
  </si>
  <si>
    <t>An affluent and suburban constituency on London's north-western edge. It has one of Britain's largest Hindu and Indian populations, alongside a sizeable Muslim and Romanian population and a Jewish community in Stanmore, making it one of London's most religiously diverse suburban seats. Residential neighbourhoods dominate, with relatively little social housing by London standards.</t>
  </si>
  <si>
    <t>Harrow West is a diverse suburban constituency with substantial Indian, Gujarati and Hindu populations, as well as growing Black and Muslim communities. Compared with Harrow East, it has a younger population, higher levels of private renting and greater social diversity. The area combines established suburban housing with denser urban neighbourhoods around Harrow town centre.</t>
  </si>
  <si>
    <t>Centred on Heathrow's eastern edge and containing Heathrow airport, this constituency has long been shaped by aviation, logistics and manufacturing. It has large South Asian communities, particularly of Indian and Punjabi heritage, as well as a large number of Sikhs and Muslims, alongside a growing Somali population. Working-class traditions remain strong, although major regeneration has transformed parts of Hayes in recent years.</t>
  </si>
  <si>
    <t>A socially mixed north London constituency combining affluent suburban neighbourhoods with large post-war housing estates and new high-rise development and a growing number of private renters. It has sizeable Jewish, Muslim and increasingly diverse ethnic minority communities, alongside a highly educated professional population. A very polarised constituency between more Jewish, suburban and middle-class areas like Edgware, and more working-class, multi-ethnic communities in places like Cricklewood.</t>
  </si>
  <si>
    <t>Covering much of central Camden, this constituency combines historic Bloomsbury, King's Cross and Holborn with the fashionable neighbourhoods of Kentish Town and Camden Town. It has exceptionally high levels of private and social renting, students, graduates and professional employment, alongside significant social housing. Major institutions including the British Museum, UCL and LSE (including most of their student accommodation) and the legal quarter give the constituency an unusually international character. A fifth of residents are Muslim, owing to the significant Bangladeshi community in Somers Town.</t>
  </si>
  <si>
    <t>One of London's most suburban constituencies, Hornchurch and Upminster has high levels of owner occupation, relatively little social housing and an older-than-average population. The area retains strong Essex influences and is characterised by low-density housing, parks and commuter neighbourhoods. Ethnic diversity remains below the London average.</t>
  </si>
  <si>
    <t>This intellectual north London constituency combines the affluent, progressive neighbourhoods of Crouch End, Muswell Hill and Friern Barnet. It has a highly educated population, large numbers of graduates and professionals, and a substantial private-rented sector. Green spaces such as Alexandra Park and Highgate Wood are a defining feature of the area.</t>
  </si>
  <si>
    <t>A socially mixed suburban constituency combining Redbridge's traditional commuter suburbs with increasingly diverse neighbourhoods. It has a large South Asian and Muslim population alongside established Jewish areas. Home ownership remains relatively high despite growing private renting.</t>
  </si>
  <si>
    <t>An ethnically diverse, majority Asian constituency, with a particularly large Muslim community. Dense housing, high levels of private renting and relatively low owner occupation give the area a distinctly urban character. The constituency has one of the youngest populations in outer London.</t>
  </si>
  <si>
    <t>Jeremy Corbyn's longtime constituency, Islington North combines affluent gentrified neighbourhoods with extensive social housing. It has a young, highly educated population alongside long-established working-class communities. High levels of private and social renting, public sector employment and political activism are defining features of the constituency. It is also the densest and geographically smallest constituency in Britain.</t>
  </si>
  <si>
    <t>Stretching from Clerkenwell and Farringdon to Canonbury and Highbury, this constituency covers some of London's most densely populated neighbourhoods. It is a socially polarised seat of affluent graduates, professionals and gentrified neighbourhoods such as Angel, alongside private renters and significant social housing. Major cultural, educational and technology institutions contribute to its cosmopolitan and highly international character.</t>
  </si>
  <si>
    <t>A highly diverse and socially polarised constituency spanning parts of Kensington and Chelsea and Westminster. South Kensington is among London's wealthiest areas, while North Kensington contains more diverse and lower-income communities, including the historic Afro-Caribbean community around Notting Hill and the area associated with the Notting Hill Carnival. Bayswater adds a more mixed central London character, with a large private-rented population and significant international community.</t>
  </si>
  <si>
    <t>Kingston and Surbiton is an affluent suburban constituency with high levels of graduate qualifications and professional employment. Kingston's university gives the area a sizeable student and private-renting population, while Surbiton is known for its leafy residential streets and commuter character. The south of the constituency around Chessington has more White lower-middle-class residents, and New Malden is known for its Korean community.</t>
  </si>
  <si>
    <t>A young and ethnically diverse constituency on the edge of Inner London. Although officially classified as an inner London seat, it has a more suburban character than many neighbouring constituencies and is home to a large Black community alongside growing Asian and mixed-ethnicity populations. Housing is predominantly Victorian terraces, council estates and newer apartment developments, with high levels of both private and social renting. Regeneration around Lewisham town centre continues to attract younger professionals.</t>
  </si>
  <si>
    <t>Centred on Deptford and New Cross, this is a densely populated inner London constituency with a large Black population and high levels of social and private renting. Goldsmiths, University of London contributes to a sizeable student and creative population, while Deptford has become one of London's fastest-gentrifying neighbourhoods. Despite this, the constituency retains a strong working-class character.</t>
  </si>
  <si>
    <t>A socially mixed inner south London constituency combining the affluent and increasingly expensive neighbourhoods of East Dulwich with the more diverse communities of northern Lewisham. The seat has experienced significant gentrification, while retaining a large Black community, high levels of public sector employment and a strong creative and cultural presence.</t>
  </si>
  <si>
    <t>Combining the Victorian suburbs of Wanstead to the dense neighbourhoods of Leyton, this constituency reflects London's changing east. Leyton has become increasingly popular with young professionals priced out of Hackney, while Wanstead retains a more affluent suburban character. The constituency is highly diverse, with a rapidly growing private-rented sector.</t>
  </si>
  <si>
    <t>A densely populated and ethnically diverse constituency in eastern Merton. It has a higher proportion of flats, social housing and lower-income households than many outer London suburban seats, although it also contains more suburban areas around Morden.</t>
  </si>
  <si>
    <t>A suburban outer London constituency centred on the historic towns of Old Bexley and Sidcup, both of which retain strong Kentish identities. The seat is characterised by high levels of owner occupation, relatively little private or social renting, and a predominantly lower middle-class population, with many residents employed in professional, administrative and public sector occupations.</t>
  </si>
  <si>
    <t>A predominantly suburban constituency on London's south-eastern fringe, with exceptionally high levels of owner occupation and among the lowest rates of private and social renting in the capital. Demographically it is one of London's least ethnically diverse and most typically suburban constituencies.</t>
  </si>
  <si>
    <t>One of Britain's most ethnically diverse urban constituencies, centred on Peckham, Camberwell and Nunhead. Historically a working-class area, it has one of the country's largest Black populations and the highest rates of social housing. Recent years have also seen significant gentrification, particularly around Peckham Rye and Bellenden Road, creating an increasingly mixed social profile.</t>
  </si>
  <si>
    <t>Poplar and Limehouse combines some of Britain's most deprived neighbourhoods with the skyscrapers and financial district of Canary Wharf. Large Bangladeshi, Muslim and other ethnic minority communities sit alongside growing numbers of highly paid professionals living in new riverside developments, creating high rates of both social and private renting.</t>
  </si>
  <si>
    <t>A prosperous south-west London constituency combining riverside Putney with more suburban Roehampton and Southfields. It has a highly educated population, very high levels of professional and managerial employment, and large numbers of graduates and young professionals. While affluent overall, Roehampton contains some of London's largest post-war housing estates, making the constituency socially mixed.</t>
  </si>
  <si>
    <t>This constituency brings together affluent Little Venice, socially mixed Maida Vale, and the more diverse communities of Queen's Park, Kilburn and Kensal Green, known for their Irish community, as well as an Arab community in Lisson Grove. Elegant Victorian terraces sit alongside large council estates, creating one of west London's most socially varied constituencies. High levels of private renting and a young professional population reflect its proximity to central London, while rates of social renting are among the highest, and owner occupation among the lowest, in the country.</t>
  </si>
  <si>
    <t>Covering Richmond Park, Barnes and North Kingston, this is one of Britain's most affluent and highly educated constituencies. Professional occupations, graduate qualifications and owner occupation are among the highest in Britain. The seat voted overwhelmingly against Brexit in the 2016 referendum.</t>
  </si>
  <si>
    <t>A suburban constituency centred on the historic market town of Romford, with a strong commuter-belt identity and cultural links to neighbouring Essex. It has historically been one of London's more socially conservative and Brexit-supporting constituencies, although parts of the south of the seat have experienced increasing demographic change.</t>
  </si>
  <si>
    <t>One of London's most affluent suburban constituencies, characterised by detached housing, leafy streets and high levels of owner occupation. Northwood and Pinner are particularly prosperous, while Ruislip combines suburban neighbourhoods with extensive green space. The constituency has a large professional and managerial workforce. Unlike the suburban parts of Bromley, it is a highly ethnically diverse seat, with a large Hindu population.</t>
  </si>
  <si>
    <t>This constituency combines the affluent suburbs of Southgate with the denser and more diverse communities of Wood Green. Southgate retains much of its inter-war suburban character, while Wood Green has experienced rapid demographic change and regeneration. The constituency has one of the largest proportions of non-British white residents owing to its large Greek, Turkish and Cypriot communities, as well as more recent immigrants from Eastern Europe.</t>
  </si>
  <si>
    <t>Centred on Stratford, Bow and the Queen Elizabeth Olympic Park, this constituency has undergone some of London's most dramatic regeneration since the 2012 Olympics. It has a young, ethnically diverse population (around a third of whom are Muslim) and high levels of both private and social renting. New high-rise developments stand alongside long-established East End communities.</t>
  </si>
  <si>
    <t>Spanning parts of Lambeth and Croydon, this constituency combines Streatham's increasingly affluent neighbourhoods with the diverse communities of north Croydon. Both areas have experienced significant demographic change, driven by a growing Black middle class, younger professionals and public sector employment. Streatham High Road is one of Europe's longest continuous shopping streets.</t>
  </si>
  <si>
    <t>A suburban outer London seat in the London Borough of Sutton, historically one of London's more traditional and less diverse commuter areas. It has a growing and increasingly significant Hindu and Indian community, alongside a notable Chinese population, giving it a more diverse profile than its reputation might suggest.</t>
  </si>
  <si>
    <t>A young, diverse and highly educated inner London constituency with large numbers of private renters, graduates and professional workers. Tooting has long been known for its large South Asian community - particularly around Tooting Broadway - as well as its internationally renowned food scene. The presence of St George's Hospital makes healthcare one of the area's largest employers.</t>
  </si>
  <si>
    <t>One of Britain's most ethnically diverse constituencies, Tottenham has large Black, Turkish, Kurdish, Greek-Cypriot and African communities. Historically associated with deprivation and social housing, the area has seen increasing regeneration and gentrification around Tottenham Hale. The constituency has played an important role in London's multicultural history. Rates of private and social renting are very high, whilst homeownership is very low.</t>
  </si>
  <si>
    <t>An affluent, highly educated and socially liberal suburban constituency in the London Borough of Richmond upon Thames. It has one of the highest proportions of professional and managerial occupations in the country, alongside high levels of owner occupation and graduate qualifications.</t>
  </si>
  <si>
    <t>A suburban outer west London seat, this constituency has a varied social profile. Uxbridge serves as a major commercial and retail centre for west London, while South Ruislip has a quieter residential character with high owner occupation. Brunel University contributes a sizeable student population and international community.</t>
  </si>
  <si>
    <t>The constituency is an inner-London seat covering Waterloo, Kennington, South Lambeth, Stockwell and parts of Camberwell, combining affluent riverside developments with large council estates. It is highly diverse, with large Black Caribbean and Black African communities, a notable Portuguese population, and a socially liberal professional electorate alongside a significant working-class population. Levels of both private and social renting are high, and there is a significant LGBTQ+ community centred around Vauxhall. Major redevelopment continues to transform Nine Elms and the surrounding area.</t>
  </si>
  <si>
    <t>Once a traditional working-class East London suburb, Walthamstow has become one of London's best-known centres of gentrification. Young professionals have been drawn by good transport links, while the constituency retains a diverse population and strong East End identity. Walthamstow Village provides a distinctive historic contrast to the surrounding urban neighbourhoods.</t>
  </si>
  <si>
    <t>Centred on the Royal Docks and Beckton, this constituency has been transformed by large-scale regeneration and housing development. It is one of Britain's most ethnically diverse constituencies, with a large number of Black and Asian residents, very high levels of social and private renting and a notably young population. Around a quarter of residents are Muslim.</t>
  </si>
  <si>
    <t>An affluent suburban constituency in south-west London, known internationally for Wimbledon tennis and characterised by high levels of professional employment, owner occupation and educational attainment. It contains both wealthy residential areas, particularly Wimbledon Village, and more mixed communities around parts of Wimbledon town.</t>
  </si>
  <si>
    <t>A large, mostly rural former Durham coalfield seat stretching from the Tees and Wear valleys into Pennine hill country. Bishop Auckland itself grew from mining and ironworking into a market town around Auckland Castle, once the Bishop of Durham's palace. It has a strongly white, working-class population with below-average qualifications.</t>
  </si>
  <si>
    <t>A former coal-mining and steel constituency northwest of Durham, combining Blaydon - including Chopwell, noted for its socialist-era street names - with the ex-steel town of Consett. It has a strongly white, working-class population with below-average qualifications.</t>
  </si>
  <si>
    <t>A post-industrial Northumberland seat covering the former mining towns of Ashington, Blyth and Bedlington, once among the country's largest coalfields. Blyth retains a working port, but the wider area has one of the lowest graduate rates in England and a settled, overwhelmingly white population.</t>
  </si>
  <si>
    <t>Centred on the cathedral city of Durham, home to Durham University and a large student population, surrounded by former coal-mining villages such as Bowburn and Brandon. It combines a historic, well-educated core with a more working-class coalfield hinterland.</t>
  </si>
  <si>
    <t>Former Northumberland and North Tyneside coalfield country, combining the planned towns of Cramlington and Killingworth - both now largely middle-class commuter settlements for Newcastle - with more deprived ex-mining villages. Owner-occupation is high and the population is overwhelmingly white.</t>
  </si>
  <si>
    <t>A former railway town - birthplace of the world's first public passenger railway - now reliant on administrative offices, warehousing and engineering firms after its locomotive works and textile mills closed. It has a marked divide between more affluent western suburbs and poorer eastern wards.</t>
  </si>
  <si>
    <t>A former County Durham coalfield seat combining old pit villages with the planned New Town of Peterlee, built for miners in the post-war decades. It has a strongly working-class, overwhelmingly white population and notably poor health outcomes.</t>
  </si>
  <si>
    <t>Covering most of the industrial town of Gateshead, immediately south of Newcastle, together with the more suburban former mining area of Whickham and the Metrocentre shopping complex. It has a small but notable Orthodox Jewish community in Bensham.</t>
  </si>
  <si>
    <t>A former shipbuilding and coal-exporting port on the Durham coast, including the resort of Seaton Carew, whose industry has declined sharply since the 1960s. Remaining employers include a nuclear power station and steel tube works, and the seat has a strongly working-class population with low qualification levels.</t>
  </si>
  <si>
    <t>One of the largest constituencies in England, spanning rural Northumberland from Hadrian's Wall country to Kielder Water near the Scottish border. It ranges from the wealthy Newcastle commuter villages of Ponteland and Corbridge to former lead- and coal-mining towns, with a generally affluent, elderly and well-qualified population overall.</t>
  </si>
  <si>
    <t>Combines former Durham coalfield villages such as Houghton-le-Spring and Hetton-le-Hole with Sunderland suburbs and council estates. It has a strongly white, working-class population, with old mining roots now given over to retail and public-sector work.</t>
  </si>
  <si>
    <t>Covers the shipbuilding town of Jarrow, site of the 1930s Jarrow March against unemployment, together with Hebburn and several Gateshead wards. It has a strongly working-class, largely white population with high levels of social housing.</t>
  </si>
  <si>
    <t>Built on iron and steel-making that once drove explosive Victorian growth, Middlesbrough's heavy industry has now almost entirely closed. It is one of the most ethnically diverse and deprived seats in the North East, with a growing minority population in its inner areas.</t>
  </si>
  <si>
    <t>Spans suburban south Middlesbrough and the rural Cleveland Hills, taking in the market town of Guisborough and former ironstone-mining villages. It has an older population than the national average and below-average qualifications.</t>
  </si>
  <si>
    <t>Covers Newcastle's city centre and West End, including the more deprived Benwell and Fenham alongside former mining suburbs further out. It is unusually ethnically diverse and has a large student population for the region.</t>
  </si>
  <si>
    <t>Combines the former shipbuilding town of Wallsend with Newcastle's East End, including the Byker Wall estate and more middle-class Heaton. It has some of the highest social housing levels in Newcastle.</t>
  </si>
  <si>
    <t>Newcastle's middle-class northern belt, taking in the affluent suburb of Gosforth and the university areas of Jesmond, alongside more working-class Fawdon and Kenton. It has an unusually high graduate population for the region.</t>
  </si>
  <si>
    <t>A County Durham seat combining the planned New Town of Newton Aycliffe with the market town of Sedgefield, known for its racecourse, and former colliery communities around Spennymoor. It has a strongly white, working-class population.</t>
  </si>
  <si>
    <t>A former coalfield seat between Durham and Tyneside, centred on the commuter town of Chester-le-Street. Its collieries closed by the late 1960s, and employment is now concentrated in retail, health and social care.</t>
  </si>
  <si>
    <t>England's northernmost constituency, stretching from the Scottish border at Berwick-upon-Tweed through castle-studded coastline - Bamburgh, Lindisfarne, Alnwick - and Cheviot farmland. It has an elderly, overwhelmingly white population and one of the smallest student populations in the country.</t>
  </si>
  <si>
    <t>A Teesside seat combining the steel and chemicals town of Redcar with Victorian seaside resorts at Marske and Saltburn, and the ex-industrial Greater Eston area, built around 19th-century ironworks. It has a below-average graduate rate and a strongly white population.</t>
  </si>
  <si>
    <t>A former shipbuilding and coal-exporting port at the mouth of the Tyne, taking in villages toward Sunderland including the affluent Cleadon and East Boldon, by far the wealthiest part of South Tyneside. Most of the seat remains solidly working-class.</t>
  </si>
  <si>
    <t>Takes in the town of Stockton along with Billingham, once dominated by the Brunner Mond/ICI chemical works, and Norton. It has a working-class character with significant council estates and below-average qualifications.</t>
  </si>
  <si>
    <t>A more affluent Teesside seat spanning both banks of the Tees, including the private new town of Ingleby Barwick and the historic market town of Yarm. It has one of the highest owner-occupation rates in the country.</t>
  </si>
  <si>
    <t>Covers Sunderland's city centre and coastal suburbs at Roker and Seaburn, once the world's largest shipbuilding town. The university and Nissan's nearby car plant have helped diversify an economy still recovering from industrial decline.</t>
  </si>
  <si>
    <t>Spans Tyneside's coast from the seaside town of Tynemouth and Whitley Bay through the more industrial North Shields, a former fishing and coal-mining area. It combines affluent coastal wards with pockets of significant deprivation.</t>
  </si>
  <si>
    <t>Centred on Washington, the region's largest New Town and now home to a major Nissan car plant, together with Birtley and Lamesley - the latter home to the Angel of the North. It has a strongly working-class, largely white population.</t>
  </si>
  <si>
    <t>An affluent, leafy Trafford commuter suburb southwest of Manchester, taking in Altrincham, Sale, Hale and Bowdon. It has one of the highest concentrations of managerial and professional workers in the North West, a large industrial and retail park at Broadheath, and a notable Jewish community.</t>
  </si>
  <si>
    <t>A working-class Tameside town east of Manchester, with a textile-industry past and a large Asian population concentrated in the town centre, contrasting with the more settled, largely white suburbs of Droylsden, Audenshaw and Dukinfield. Educational attainment is well below average.</t>
  </si>
  <si>
    <t>An isolated shipbuilding town on the Furness peninsula, cut off from the rest of Cumbria by Morecambe Bay, with BAE Systems' naval shipyard dominating the local economy. The seat also takes in rural Furness countryside and Walney Island's beaches, and is overwhelmingly white British.</t>
  </si>
  <si>
    <t>A Mersey-side town facing Liverpool, built on a now-declined shipbuilding and docks economy, taking in Oxton, Tranmere and Rock Ferry. It has a strong Victorian terraced housing stock, a distinct identity from Liverpool across the water, and below-average qualifications.</t>
  </si>
  <si>
    <t>A former cotton-mill town in Lancashire with a very large South Asian, predominantly Muslim population - one of the highest shares in the country - and comparatively low qualifications and incomes. Blackburn Rovers' football ground remains a focal point of local identity.</t>
  </si>
  <si>
    <t>A mix of deprived inner-Manchester wards (Harpurhey, Collyhurst, Crumpsall) and more affluent Rochdale suburbs such as Alkrington Garden Village, split by the M60. Heaton Park, one of the largest municipal parks in Europe, dominates the north of the seat.</t>
  </si>
  <si>
    <t>The quieter, more suburban northern end of the Blackpool seafront, taking in Bispham and Norbreck, together with the separate fishing and industrial town of Fleetwood. An elderly, overwhelmingly white population with below-average qualifications.</t>
  </si>
  <si>
    <t>Covers Blackpool's central seafront and Golden Mile tourist strip - home to the Tower, Pleasure Beach and faded seaside guesthouses - along with dense residential streets behind it. One of the most deprived seats in the country, with high private renting and low qualifications.</t>
  </si>
  <si>
    <t>A sharply polarised Bolton seat, combining working-class, largely Pakistani-Muslim inner wards such as Halliwell with the affluent commuter suburbs of Bromley Cross and Bradshaw. Built on a cotton-manufacturing past - Samuel Crompton invented the spinning mule here.</t>
  </si>
  <si>
    <t>Takes in Farnworth, Kearsley, Little Hulton and Walkden across Bolton and Salford, an area built on coal, cotton and chemicals. It has a substantial Muslim population and below-average qualifications, and is home to one of the country's largest Tesco stores.</t>
  </si>
  <si>
    <t>Combines affluent Bolton suburbs such as Heaton and Smithills with the former mill and mining town of Westhoughton and the railway town of Horwich. A settled, largely white, home-owning seat with above-average professional employment.</t>
  </si>
  <si>
    <t>A dockland area on Liverpool's northern edge, taking in Litherland, Waterloo and Seaforth, historically among the most deprived parts of Merseyside. It has an unusually high Christian population and close-knit, extended-family communities with little outward commuting.</t>
  </si>
  <si>
    <t>A former cotton town on Lancashire's 'cotton thread' of mill towns, with a significant Asian population well above the regional average and comparatively low qualifications and incomes. Manufacturing decline has left the seat among the most deprived in the country.</t>
  </si>
  <si>
    <t>Covers the northern half of Bury borough, including Ramsbottom and Tottington, an area of former paper and textile mills now relatively affluent by Greater Manchester standards. Bury Market and the heritage East Lancashire Railway are local landmarks.</t>
  </si>
  <si>
    <t>Takes in Whitefield, Prestwich and part of Radcliffe, a gentrifying commuter belt for Manchester professionals priced out of Chorlton and Didsbury. It has one of the highest Jewish populations in Britain, with a significant strictly Orthodox community around Kersal and Broughton Park.</t>
  </si>
  <si>
    <t>Cumbria's only city, a former Roman garrison and mill town that now anchors a wide rural hinterland including Brampton and Longtown. It has a large student population from the University of Cumbria and is overwhelmingly white.</t>
  </si>
  <si>
    <t>An affluent Stockport commuter suburb of Greater Manchester, including Bramhall, Cheadle Hulme and Heald Green, with one of the highest owner-occupation rates in the country. It has a notably large Jewish community and low levels of social housing.</t>
  </si>
  <si>
    <t>Combines the historic Roman city centre of Chester, now popular with students and young professionals, with the separate town of Neston on the Dee estuary, linked by a thin rural strip. Younger and more highly qualified than its southern neighbour.</t>
  </si>
  <si>
    <t>A rural southwest Cheshire seat of villages and small market towns such as Tarporley and Malpas, plus the salt-mining town of Winsford, historically Liverpool overspill and demographically distinct from the surrounding countryside. High owner-occupation and low social housing overall.</t>
  </si>
  <si>
    <t>A Lancashire market town with substantial rural surroundings, including the elevated moorland of Rivington and Winter Hill, and newer developments like Buckshaw Village on a former munitions site. An ageing, overwhelmingly white and largely home-owning population.</t>
  </si>
  <si>
    <t>A rural southeast Cheshire seat of small towns including Congleton, Sandbach and Alsager, with a manufacturing history in silk, lorries and, more recently, airbags and golf balls. Affluent, elderly and overwhelmingly white, with the Jodrell Bank telescope visible on the horizon.</t>
  </si>
  <si>
    <t>Contrasts the railway town of Crewe, built almost entirely around its works and now more diverse and deprived, with the affluent, historic market town of Nantwich and its half-timbered centre. Rolls-Royce and Bentley have long been major local employers.</t>
  </si>
  <si>
    <t>An industrial seat at the foot of the Wirral, dominated by the Stanlow oil refinery, a large Vauxhall car plant, docks and chemical works. Despite comparatively high home ownership, it has a strong working-class, Merseyside-oriented character.</t>
  </si>
  <si>
    <t>An affluent, settled seaside seat on the Lancashire coast around Lytham St Annes, with a notably elderly population and one of the highest owner-occupation rates in the region. BAE Systems' Warton aerospace site and Royal Lytham's Open Championship golf course are major local features.</t>
  </si>
  <si>
    <t>Combines diverse, working-class inner-Manchester districts such as Longsight, Gorton and Levenshulme - the latter now home to a large British Asian community - with the more suburban Tameside town of Denton. A young, ethnically mixed and relatively deprived seat.</t>
  </si>
  <si>
    <t>A commuter suburb on the southeastern edge of Greater Manchester, taking in Marple, Romiley and Bredbury toward the Peak District. Affluent and largely white, with high owner-occupation and a strong contingent of one-person pensioner households.</t>
  </si>
  <si>
    <t>Two former cotton-mill towns in Rochdale borough, separated by green belt, with the Scout Moor wind farm on the Pennine moors to the north. Contains pockets of real affluence around Norden and Bamford alongside more deprived estates, and lacks tram access despite its Greater Manchester location.</t>
  </si>
  <si>
    <t>An East Lancashire mill-town seat centred on Accrington, taking in Oswaldtwistle, Rishton and Great Harwood in the Pennine foothills. Built on textiles and the famous 'Accrington Brick', with a significant Pakistani community concentrated in inner Accrington.</t>
  </si>
  <si>
    <t>A Merseyside borough built largely from post-war Liverpool overspill estates around Kirkby, Huyton and Prescot. Overwhelmingly white and working-class, with comparatively high social housing and a notable Safari Park at Knowsley Hall.</t>
  </si>
  <si>
    <t>Combines the university city of Lancaster - liberal and youthful, home to Lancaster Castle and a large student population - with rural, more conservative villages around Garstang in the Wyre valley. Skerton's working-class riverside contrasts with the city's more middle-class core.</t>
  </si>
  <si>
    <t>A flat, former coal-mining and cotton-milling area of Greater Manchester between Manchester and Liverpool, notably lacking a railway station in its largest town, Leigh. Overwhelmingly white, working-class, and below average on qualifications.</t>
  </si>
  <si>
    <t>Spans southern Liverpool from affluent Woolton and Allerton to the working-class Speke-Garston estates near the airport, historically cut off from the rest of the city. Home to major Ford/Jaguar Land Rover operations and the Tudor-era Speke Hall.</t>
  </si>
  <si>
    <t>Liverpool's city centre and waterfront seat, taking in the regenerated docklands, Anfield and the historic Toxteth/Dingle area. A young, highly educated but sharply unequal seat with a large private-rented population and notably low turnout.</t>
  </si>
  <si>
    <t>A solidly working-class north Liverpool seat around Aintree racecourse, with extensive terraced housing and long-standing high social housing levels. Historically shaped by sectarian Protestant-Catholic politics, now one of the safest seats in the country.</t>
  </si>
  <si>
    <t>Spans diverse south Liverpool areas from working-class Kensington and Fairfield, home to many non-English speakers, to leafier Aigburth and Childwall, historically home to the city's Jewish community. A young, ethnically diverse seat with a large private-rented population.</t>
  </si>
  <si>
    <t>Combines large council estates - Croxteth, Norris Green, Page Moss and Knotty Ash - with private suburban housing around West Derby Village. Overwhelmingly white and working-class, and the filming location of Channel 4's Brookside.</t>
  </si>
  <si>
    <t>A former silk-manufacturing town in Cheshire, now a Manchester commuter base, with affluent surrounding villages including Prestbury, known for its footballer residents. An ageing, well-qualified and largely white, home-owning population.</t>
  </si>
  <si>
    <t>A former coal-mining area of Wigan borough, taking in Ashton-in-Makerfield, Hindley and Orrell. Overwhelmingly white and working-class, with below-average qualifications and high rates of routine occupations.</t>
  </si>
  <si>
    <t>Manchester's inner-city core, taking in the city centre, Cheetham (with a large Pakistani community) and areas around the Etihad Stadium, plus Failsworth over the Oldham border. High private renting, low home ownership and a large student population.</t>
  </si>
  <si>
    <t>A young, densely populated inner-city seat taking in Rusholme's 'Curry Mile', Fallowfield's student housing, Moss Side and Hulme. One of the most ethnically diverse seats in the country, with large Pakistani and Black communities and very high private renting.</t>
  </si>
  <si>
    <t>A leafy, youthful south Manchester seat covering Chorlton-cum-Hardy, Didsbury and Withington, popular with university and NHS professionals. One of the most highly qualified seats in the country, with a reputation for craft beer bars and an alternative, liberal character.</t>
  </si>
  <si>
    <t>Centred on the 'salt towns' of Northwich, Winsford and Middlewich, shaped for centuries by salt extraction and the chemical industry it spawned. Includes subsidence lakes known locally as 'flashes', and has more routine occupations and fewer qualifications than surrounding rural Cheshire.</t>
  </si>
  <si>
    <t>A cross-border seat pairing the seaside resort of Morecambe, with a faded west end and deprived pockets, with rural Lunesdale villages such as Kirkby Lonsdale toward Cumbria. An elderly population, with affluent retirement areas contrasting with genuine seafront deprivation.</t>
  </si>
  <si>
    <t>Sharply divided between deprived, majority-Asian inner Oldham wards and the affluent Pennine villages of Saddleworth, known for their Whit Friday brass band contests. One of the starkest class and ethnic contrasts of any English seat.</t>
  </si>
  <si>
    <t>Takes in western Oldham, the former textile town of Chadderton and Royton, with sharp contrasts between the ex-mill town centre - home to large Bangladeshi and Pakistani communities - and more affluent, largely white outer wards such as Royton North.</t>
  </si>
  <si>
    <t>Combines the former mill towns of Nelson and Colne, the latter with a large Pakistani population, with the market town of Clitheroe and rural Ribble Valley villages beneath Pendle Hill. A historic centre of the Lancashire witch trials.</t>
  </si>
  <si>
    <t>A vast, sparsely populated Cumbrian seat spanning the Lake District fells, the Solway coast and former coal-mining villages inland from Workington. Elderly, overwhelmingly white and affluent in its rural core, with pockets of post-industrial deprivation nearer the coast.</t>
  </si>
  <si>
    <t>A former cotton town in Lancashire, now a compact city built around the University of Central Lancashire, with a large South Asian population and newer housing estates at Cottam. Below-average home ownership and a young, ethnically diverse profile.</t>
  </si>
  <si>
    <t>A large, rural and affluent seat of Lancashire moorland and the Forest of Bowland, with high owner-occupation and qualifications well above average. Includes the aerospace works at Samlesbury and the town of Bamber Bridge.</t>
  </si>
  <si>
    <t>A Pennine mill town in Greater Manchester, birthplace of the Co-operative Movement, sharply divided between a heavily Asian and Muslim inner core and the almost entirely white, semi-rural Littleborough. Working-class, with low qualifications and incomes.</t>
  </si>
  <si>
    <t>A chain of former cotton and footwear-manufacturing towns strung along the Rossendale valley - Rawtenstall, Bacup, Waterfoot - together with Darwen. Overwhelmingly white and increasingly a Manchester commuter area via the M66.</t>
  </si>
  <si>
    <t>Pairs the post-war new town of Runcorn, with high social housing and a large chemical works, with the far more affluent, largely rural towns of Frodsham and Helsby across sandstone hills to the west. A sharply divided seat either side of the Mersey.</t>
  </si>
  <si>
    <t>Takes in the regenerated MediaCity and Salford Quays waterfront, now home to BBC and ITV studios, alongside older inner-city areas and a historically strong Jewish community around Broughton Park. A young, diverse and heavily private-renting seat.</t>
  </si>
  <si>
    <t>An affluent stretch of Sefton borough combining Crosby, Formby and Maghull, with very high home ownership and low social housing. One of the most middle-class Labour-voting seats in the country.</t>
  </si>
  <si>
    <t>Takes in the former Leyland Motors town of Leyland, now largely housing estates, along with Bamber Bridge, Lostock Hall and the flatter farmland around Longton. A settled, largely white, home-owning seat with above-average qualifications.</t>
  </si>
  <si>
    <t>A genteel Victorian seaside resort on the Lancashire coast, reluctant to identify with Merseyside, with an elderly population and one of the lowest rates of social housing in the country. Includes flat, rural 'marsh towns' such as Tarleton across the River Douglas.</t>
  </si>
  <si>
    <t>Takes in St Helens itself along with Rainford, Billinge and Newton-le-Willows, a traditional, largely white working-class seat with an unusually high rate of Christian affiliation. Rainford is a notably affluent commuter suburb within an otherwise industrial seat.</t>
  </si>
  <si>
    <t>Centred on St Helens, historically built on coal mining and Pilkington's glassworks, with Whiston, Prescot and Rainhill to the east. Working-class and overwhelmingly white, with rugby league a strong part of local identity.</t>
  </si>
  <si>
    <t>A Pennine-edge Tameside seat taking in Stalybridge, Hyde, Dukinfield and Mossley, with a manufacturing past and stone-terraced housing typical of the area. Overwhelmingly white and working-class, with one of Europe's largest floating solar farms on a nearby reservoir.</t>
  </si>
  <si>
    <t>A historic market and mill town straddling the Mersey south of Manchester, mixing affluent northern suburbs like Heaton Moor with more deprived areas such as Brinnington. Once known for silk and hat-making, it retains a well-preserved Georgian and medieval town centre.</t>
  </si>
  <si>
    <t>Takes in Old Trafford, Trafford Park - once Britain's largest industrial estate, now a major logistics and retail hub including the Trafford Centre - and the more residential suburbs of Urmston and Davyhulme. A mixed seat with pockets of real affluence alongside deprived estates like Partington.</t>
  </si>
  <si>
    <t>One of the most affluent seats outside London, taking in the wealthy commuter towns of Wilmslow, Alderley Edge and Knutsford near Manchester Airport. Home to major pharmaceutical, finance and insurance employers, with the historic Tatton Park estate as its centrepiece.</t>
  </si>
  <si>
    <t>The northeastern corner of the Wirral, facing Liverpool across the Mersey, with a social geography that shifts from grand houses on the upper slopes to working-class terraces in wards like Seacombe. Functions more within Liverpool's orbit than the rest of Wirral.</t>
  </si>
  <si>
    <t>The more working-class half of the Warrington new town, spanning from the industrial core to Birchwood and Culcheth. Below-average qualifications and a strong logistics and distribution-warehouse economy, including large Amazon operations.</t>
  </si>
  <si>
    <t>The more affluent, 'true Cheshire' half of Warrington new town, including Appleton, Stockton Heath and Grappenhall south of the Manchester Ship Canal. Higher home ownership and qualifications than its northern counterpart, with rugby league a strong local tradition.</t>
  </si>
  <si>
    <t>Combines the market town of Ormskirk with the New Town of Skelmersdale, built up from 1960s Liverpool overspill and still culturally closer to Merseyside than Lancashire. A largely white, working-class seat with a significant student population around Edge Hill University.</t>
  </si>
  <si>
    <t>A large, mountainous seat covering much of the southern Lake District around Windermere and Kendal. Elderly, affluent and dependent on tourism, with a notable EU-born workforce in hospitality.</t>
  </si>
  <si>
    <t>A West Cumbrian coastal seat combining the former mining and industrial towns of Whitehaven and Workington with Lake District fells inland. Overwhelmingly white and working-class, now heavily reliant on the Sellafield nuclear complex for employment.</t>
  </si>
  <si>
    <t>A cross-Mersey seat pairing the former chemical-industry town of Widnes with Halewood, home to a major Jaguar Land Rover car plant. Working-class, overwhelmingly white, and linked by the Mersey Gateway bridge.</t>
  </si>
  <si>
    <t>A former coal-mining town in Greater Manchester, with a strong pub culture and rural, more middle-class fringes toward Standish and Shevington. Overwhelmingly white and working-class, immortalised in George Orwell's 'The Road to Wigan Pier'.</t>
  </si>
  <si>
    <t>An affluent seat on the western Wirral coast, taking in Hoylake, West Kirby and Heswall, with high owner-occupation and an elderly population. Contrasts with the inland Woodchurch estate, historically one of the area's more deprived communities.</t>
  </si>
  <si>
    <t>Spans affluent Salford suburbs such as Worsley and Boothstown, along with more working-class riverside communities at Irlam and Cadishead on the Manchester Ship Canal. Close to the national average on most measures, with large tracts of green space including Chat Moss.</t>
  </si>
  <si>
    <t>Sharply contrasts the middle-class commuter suburb of Sale with Wythenshawe, once Europe's largest council estate, split by Manchester Airport. Sale has high qualifications and home ownership; Wythenshawe has substantial social housing and lower incomes.</t>
  </si>
  <si>
    <t>Covers the northern half of Aberdeen, from the university area of Old Aberdeen to the airport and Bridge of Don. Heavily tied to the oil industry, with a large student and rented population, and significant contrasts in deprivation across its wards.</t>
  </si>
  <si>
    <t>Southern Aberdeen, from affluent western suburbs like Cults and Milltimber to more industrial and coastal areas in the east. The local economy is closely tied to North Sea oil and gas, and Aberdeen Airport doubles as one of the world's busiest heliports for rig workers. A socially mixed seat, with some of Scotland's wealthiest and most deprived areas close together.</t>
  </si>
  <si>
    <t>A rural, coastal seat along Scotland's northeast, taking in fishing ports such as Peterhead, Fraserburgh and Buckie that still land nearly half of all Scottish fish catches. Over 40% of residents speak the Doric dialect, and prosperous farming villages sit alongside more deprived fishing communities.</t>
  </si>
  <si>
    <t>A central Scotland seat combining the town of Airdrie with smaller communities including Shotts, on the M8 corridor east of Glasgow. Once dependent on weaving, coal and iron, it now relies on light industry and logistics, with a notably mixed religious make-up for the area.</t>
  </si>
  <si>
    <t>An oddly-shaped Central Scotland seat split by the Firth of Forth, combining Clackmannanshire towns like Alloa with the industrial town of Grangemouth, home to Scotland's only oil refinery. A working-class seat with a strong heritage in coal, textiles and brewing.</t>
  </si>
  <si>
    <t>A large rural seat of glens, mountains and farmland north of Dundee, taking in the towns of Forfar, Montrose and Brechin as well as the tourist resorts of Pitlochry and Aberfeldy. J.M. Barrie's birthplace of Kirriemuir lies within the seat, which has an older, largely owner-occupied population.</t>
  </si>
  <si>
    <t>Northeast of Dundee, running from the affluent seaside suburb of Broughty Ferry to the fishing port of Arbroath, famous for its smoked haddock, and the golfing town of Carnoustie. Combines Dundee's post-war housing estates with wealthier coastal Angus towns.</t>
  </si>
  <si>
    <t>A vast, sparsely populated Highland and island seat covering Argyll and Bute, including the islands of Islay, Mull and Bute, plus remote mainland areas like Ardnamurchan. Farming, fishing, whisky distilling and tourism dominate, and ferry links are a defining feature of daily life.</t>
  </si>
  <si>
    <t>Combines the seaside town of Ayr with rural Carrick to the south and former mining communities around Cumnock to the east. Golf tourism thrives around Turnberry, while ex-mining towns like New Cumnock remain among the more deprived parts of Ayrshire, and Robert Burns was born nearby in Alloway.</t>
  </si>
  <si>
    <t>A West Lothian seat of former mining and manufacturing towns - Bathgate, Whitburn, Armadale and Bo'ness - between Edinburgh and Glasgow, alongside the historic royal burgh of Linlithgow. Industries from shale oil to car and jeans manufacturing have come and gone, leaving a settled, working-class character.</t>
  </si>
  <si>
    <t>The Scottish Borders, taking in textile towns like Hawick and Galashiels, historically known for tweed and cashmere, plus smaller towns including Kelso, Melrose and Jedburgh. A rural, agricultural seat and home to Sir Walter Scott's house at Abbotsford.</t>
  </si>
  <si>
    <t>The UK's largest constituency by area, stretching from Britain's northernmost point at Dunnet Head across the vast Flow Country peatlands. Historically dependent on fishing and agriculture, with tourism now boosted by the North Coast 500 route; an elderly, sparsely populated seat with pockets of deprivation in towns like Wick and Thurso.</t>
  </si>
  <si>
    <t>Combines the former new town of Irvine with the golfing and coastal towns of Troon and Prestwick. A mixed seat contrasting Irvine's working-class character with the more affluent, service-based economy of its neighbours.</t>
  </si>
  <si>
    <t>A former industrial area east of Glasgow, once dominated by ironworks, now relying on its location between Glasgow and Edinburgh for light industry, retail and logistics. It has Scotland's largest Catholic population and hosts the country's biggest St Patrick's Day celebrations.</t>
  </si>
  <si>
    <t>Fife coastal towns including Kirkcaldy and Cowdenbeath, both shaped by coal mining and, in Kirkcaldy's case, linoleum manufacturing. Now a more diversified service economy, with retail parks and public-sector employment, alongside the birthplaces of economist Adam Smith and architect Robert Adam.</t>
  </si>
  <si>
    <t>The new town of Cumbernauld, built from 1955, together with the older industrial town of Kilsyth and part of Kirkintilloch. A mostly working-class seat with high home ownership, contrasting Cumbernauld's planned estates with Kilsyth's more traditional character.</t>
  </si>
  <si>
    <t>A rural south-west Scotland seat spanning the Galloway Forest and Southern Uplands, with the port town of Stranraer serving ferries to Belfast. Dumfries itself has pockets of both significant deprivation and affluence, and farming remains central to the wider economy.</t>
  </si>
  <si>
    <t>A large South of Scotland seat bordering England, taking in the spa towns of Peebles and Moffat, the market town of Biggar and Gretna Green at the border crossing. Rural and affluent, with agriculture and a legacy of textile and coal industries.</t>
  </si>
  <si>
    <t>The heart of Dundee, including the university, football grounds and West End tenements. Once built on jute manufacturing, the city has diversified, with a young, studentified population and significant public-sector employment.</t>
  </si>
  <si>
    <t>Scotland's ancient former capital, Dunfermline, granted city status in 2022, together with the port of Rosyth and the town of Dollar in Clackmannanshire. Once built on linen mills, the local economy now includes major employers such as Amazon.</t>
  </si>
  <si>
    <t>Scotland's oldest new town, East Kilbride, combined with the market town of Strathaven and former weaving town of Stonehouse. Manufacturing and office employment anchor the local economy, alongside a settled, largely owner-occupied population.</t>
  </si>
  <si>
    <t>One of Scotland's most affluent seats, combining the well-off Glasgow suburbs of Newton Mearns, Giffnock and Clarkston with the more working-class town of Barrhead. Home to a significant Jewish and Muslim population, alongside high rates of professional employment and home ownership.</t>
  </si>
  <si>
    <t>Runs from Edinburgh's historic Old Town, centred on tourism around the Royal Mile, to the coastal towns of Portobello and Musselburgh. Some outlying estates such as Craigmillar and Niddrie remain among the city's more deprived areas, contrasting with increasingly gentrified Portobello.</t>
  </si>
  <si>
    <t>Northern Edinburgh, running from the elegant New Town down to the port of Leith and the Firth of Forth. Leith has been extensively regenerated and gentrified in recent decades, though some council estates like Granton and Pilton remain deprived.</t>
  </si>
  <si>
    <t>Combines affluent Morningside and Marchmont with suburban areas and ex-council estates further south. A large student population clusters around the University of Edinburgh, and the EH10 postcode is reputedly Scotland's most expensive.</t>
  </si>
  <si>
    <t>Spans from the city centre to affluent southern suburbs like Colinton and Currie, and separately takes in working-class areas including Wester Hailes and Sighthill. Redford Barracks, home to Scottish army regiments, sits on the more affluent Pentland Hills fringe. A socially varied seat with a strong professional presence.</t>
  </si>
  <si>
    <t>Covers northwest Edinburgh, from upmarket Dean Village and Murrayfield through suburban Blackhall and Davidson's Mains to South Queensferry and the Forth bridges. An affluent, highly educated and professional seat, with Edinburgh Airport nearby.</t>
  </si>
  <si>
    <t>An old ironworking town in Scotland's Central Belt, now known for the Falkirk Wheel boat lift and the Kelpies sculptures. A working-class seat with a strong canal heritage, sitting between Edinburgh and Stirling.</t>
  </si>
  <si>
    <t>Glasgow's East End, from the cathedral and Glasgow Green out to Shettleston and Baillieston. Once an industrial powerhouse for engineering and textiles, it remains one of the city's more deprived areas despite ongoing regeneration.</t>
  </si>
  <si>
    <t>Glasgow's West End university quarter and city centre, plus more industrial northern neighbourhoods like Maryhill along the Forth and Clyde Canal. A young, highly studentified seat with a mix of gentrified tenements and areas of high deprivation.</t>
  </si>
  <si>
    <t>Northeast Glasgow, cut off from the rest of the city by the motorway network, taking in Springburn, Easterhouse and Barlinnie Prison. Once centred on locomotive and chemical manufacturing, it remains one of Scotland's most deprived seats, though areas like Dennistoun have gentrified rapidly.</t>
  </si>
  <si>
    <t>The city's southside, from grand tenements and mansions near Hampden Park to the housing estate of Castlemilk. A relatively affluent and educated seat overall, though with sharp internal contrasts in deprivation.</t>
  </si>
  <si>
    <t>Govan's former shipbuilding heartland, plus the large housing estate of Pollok and the wealthier, highly diverse Pollokshields. Ibrox Stadium and a major hospital now anchor the area's economy, and pockets of affluence and deprivation often sit streets apart.</t>
  </si>
  <si>
    <t>Stretches from the affluent West End through middle-class suburbs to the large post-war housing estate of Drumchapel. Shipbuilding heritage survives at a naval yard in Scotstoun, alongside a growing student population near the university.</t>
  </si>
  <si>
    <t>Former Fife coalfield towns along the Rivers Ore and Leven, centred on the mid-century new town of Glenrothes. Coastal communities such as Methil and Buckhaven are among Scotland's more deprived areas, reflecting the decline of mining and heavy industry.</t>
  </si>
  <si>
    <t>Rural Aberdeenshire towns including Inverurie, Huntly and Ellon, on the northern fringe of Aberdeen. Prosperous and heavily dependent on the fortunes of the North Sea oil industry, with agriculture and whisky distilling also significant.</t>
  </si>
  <si>
    <t>Combines the town of Hamilton with rural Clydesdale around Lanark, including New Lanark, a UNESCO World Heritage former mill village. Hamilton itself is a regional hub for retail, local government and higher education, with a more rural, market-town character further south.</t>
  </si>
  <si>
    <t>The former shipbuilding towns of Greenock and Port Glasgow on the Clyde, together with the affluent village of Kilmacolm. Population and industry have declined sharply since the mid-20th century, leaving significant deprivation alongside pockets of wealth.</t>
  </si>
  <si>
    <t>One of the largest constituencies in the UK, spanning the Highlands from Loch Ness and Ben Nevis to the Isle of Skye, with Inverness itself home to over half the electorate. Tourism dominates, from Highland scenery to the Jacobite steam train, and Skye has one of the highest concentrations of Gaelic speakers in the country.</t>
  </si>
  <si>
    <t>Centred on the industrial town of Kilmarnock, once known for whisky, carpets and locomotive manufacturing, with the smaller Loudoun towns of Darvel, Newmilns and Galston nearby. A working-class seat that has struggled with industrial decline.</t>
  </si>
  <si>
    <t>A new town seat west of Edinburgh, built from 1962 to absorb overspill from Glasgow and Edinburgh. Retail, logistics and tech employment cluster around the town, alongside former mining and shale-oil communities such as Broxburn and Uphall.</t>
  </si>
  <si>
    <t>A rural East Lothian seat running along the coast from Musselburgh to Dunbar. Former mining towns like Prestonpans and Tranent in the west give way to affluent golfing communities around North Berwick, which has some of the highest house prices in Scotland.</t>
  </si>
  <si>
    <t>Affluent commuter suburbs northwest of Glasgow, including Bearsden, Milngavie and Bishopbriggs, plus more rural villages toward the Campsie Fells. One of the most prosperous and highly educated seats in Scotland, with very little social housing.</t>
  </si>
  <si>
    <t>A commuter area south of Edinburgh centred on former mining towns including Dalkeith, Bonnyrigg and Newtongrange. It has grown rapidly with new housing in recent years, and includes pockets of affluence around Roslin, home of the historic Rosslyn Chapel.</t>
  </si>
  <si>
    <t>A large, rural seat along the River Spey, taking in Elgin, Nairn and the Cairngorms ski resort of Aviemore. Scotland's whisky country, with distilleries including Glenfiddich and Glenlivet, and RAF Lossiemouth is a major local employer. An elderly, settled population with high home ownership.</t>
  </si>
  <si>
    <t>A North Lanarkshire seat built on the former Ravenscraig steelworks, once one of Europe's largest, alongside the market town of Carluke. Industrial decline has left a still-working-class population with significant social housing.</t>
  </si>
  <si>
    <t>The Outer Hebrides, connected by ferry and causeway across Lewis, Harris and the Uists. It has the highest proportion of Gaelic speakers of any UK constituency, a strong crofting and fishing tradition, and Harris Tweed remains a notable local industry.</t>
  </si>
  <si>
    <t>Combines the Isle of Arran with former industrial coastal towns including Ardrossan, Saltcoats and Kilwinning, once home to shipyards and explosives manufacturing, and the inland Garnock Valley. A working-class seat spanning coast, island and rural upland.</t>
  </si>
  <si>
    <t>The East Neuk fishing villages and the university town of St Andrews, home to Scotland's oldest university and the birthplace of golf. An affluent, highly educated seat with a large student population.</t>
  </si>
  <si>
    <t>Two remote Scottish archipelagos with a strong Scandinavian heritage, reflected in place names and the Up Helly Aa fire festival. The economy combines fishing, agriculture, tourism and renewable energy, and home ownership is unusually high.</t>
  </si>
  <si>
    <t>Combines the town of Paisley with suburban and rural Renfrewshire around Glasgow Airport, including the more affluent Bridge of Weir. Paisley's industrial and political history runs deep, while deprivation persists in estates such as Ferguslie Park.</t>
  </si>
  <si>
    <t>The southern half of Paisley, once famous worldwide for its textile industry and the Paisley pattern, together with the town of Johnstone. A working-class seat with healthcare, education and Glasgow Airport as major employers.</t>
  </si>
  <si>
    <t>Scotland's historic former capital, Perth, together with rural Kinross-shire and Highland Perthshire toward Pitlochry. The city itself is socially divided between affluent southern suburbs and more deprived northern estates, while the wider area has a strong hunting, shooting and tourism economy.</t>
  </si>
  <si>
    <t>Blends the Glasgow-adjacent town of Rutherglen with Cambuslang, Blantyre and Bothwell, along the M74 corridor. Once an industrial area of coal, iron and steel, it now relies heavily on commuting into Glasgow, with a sharp contrast between working-class Blantyre and affluent Bothwell and Uddingston.</t>
  </si>
  <si>
    <t>Runs from the Trossachs highlands and Loch Lomond fringe down to the Forth Valley, centred on Stirling, a historic university city dominated by its castle and the Wallace Monument. Tourism is significant, with the Trossachs acting as a gateway to the Highlands.</t>
  </si>
  <si>
    <t>A prosperous, rural Aberdeenshire seat following Royal Deeside - including Balmoral Castle - through picturesque towns like Aboyne and Ballater, plus the coastal resort of Stonehaven and farming country toward Angus. An affluent, elderly and highly owner-occupied seat, among the least deprived in Scotland.</t>
  </si>
  <si>
    <t>Runs along the Clyde from Glasgow's edge through Clydebank, once a major shipbuilding and sewing-machine manufacturing town, to Dumbarton and the Vale of Leven. A working-class seat with a significant Catholic population and a strong industrial history.</t>
  </si>
  <si>
    <t>The 'home of the British Army', combining the garrison town of Aldershot with Farnborough, long associated with aviation and its famous airshow. A significant Gurkha and Nepalese community reflects the military connection, and the seat has a notably large Buddhist population for England.</t>
  </si>
  <si>
    <t>A large, affluent West Sussex seat covering much of the South Downs, centred on the small towns of Arundel, with its historic castle, and Petworth. Overwhelmingly white and owner-occupied, it draws heavily on tourism and country-estate heritage.</t>
  </si>
  <si>
    <t>A Kent railway town at a busy rail junction, extending east towards the Channel Tunnel, with a mix of new private housing estates and more traditional working-class neighbourhoods. Surrounding villages add a more rural character.</t>
  </si>
  <si>
    <t>Buckinghamshire's rapidly expanded county town, historically known for breeding the Aylesbury duck, combining affluent areas such as Bedgrove with more run-down council estates like Southcourt. Surrounding villages in the Vale of Aylesbury add a more rural, traditional character.</t>
  </si>
  <si>
    <t>An Oxfordshire town in the upper Cherwell valley, with a modern industrial base, surrounded by Cotswold villages such as Chipping Norton. It has a notable South Asian community in the Grimsbury area.</t>
  </si>
  <si>
    <t>A former market town transformed from the 1960s into a major London-overspill expansion town, with a sprawling, modern core. It has a working population with strong employment rates and a fairly average demographic profile for the South East.</t>
  </si>
  <si>
    <t>An affluent Buckinghamshire commuter seat of small towns and villages between the M40 and M25, including Marlow on the Thames and the exceptionally wealthy Gerrards Cross. Overwhelmingly owner-occupied and professional, with only small pockets of less prosperous housing.</t>
  </si>
  <si>
    <t>A coastal East Sussex seat between Hastings and Eastbourne, taking in the historic site of the Battle of Hastings at Battle Abbey and Rudyard Kipling's former home at Bateman's. It has one of the highest proportions of pensioners in the country.</t>
  </si>
  <si>
    <t>A fast-growing Oxfordshire seat combining the expanding town of Bicester, known for its designer shopping outlet, with the small town of Woodstock, home to Blenheim Palace, and the commuter village of Kidlington. Affluent and largely owner-occupied.</t>
  </si>
  <si>
    <t>A West Sussex seaside constituency combining the resort towns of Bognor Regis and Littlehampton with surrounding coastal villages. It has one of the most elderly populations in the country and a strong retirement and tourism character.</t>
  </si>
  <si>
    <t>A post-war new town amid Berkshire pine forests, now home to major technology firms along the M4 corridor. It also includes Sandhurst, home of the Royal Military Academy, and the prestigious Wellington College.</t>
  </si>
  <si>
    <t>Combining Brighton's Kemptown, known for its LGBT community and student population, with the council estates of Moulsecoomb and Whitehawk and the more affluent coastal towns of Rottingdean, Saltdean and Peacehaven further east. A socially varied seat along the Sussex coast.</t>
  </si>
  <si>
    <t>Central Brighton, taking in the Royal Pavilion, seafront and the Lanes shopping district, alongside the University of Sussex campus. Known for its large LGBT community and student population, it has an unusually young, highly educated and diverse profile, often described as 'London by the sea'.</t>
  </si>
  <si>
    <t>Combining the historic market town of Buckingham with Bletchley, part of Milton Keynes and once the wartime home of the codebreakers at Bletchley Park. It bridges a modern, ethnically mixed New Town population with more traditional rural Buckinghamshire.</t>
  </si>
  <si>
    <t>The historic cathedral city of Canterbury, whose large student population, drawn by two universities, gives it a younger profile than most of Kent. It also takes in the coastal towns of Whitstable and Tankerton to the north.</t>
  </si>
  <si>
    <t>An odd, barbell-shaped Kent seat combining the working-class naval town of Chatham with the more rural, modest villages of Aylesford and Snodland to the south. It has a lower rate of degree qualifications than most of the South East.</t>
  </si>
  <si>
    <t>A wealthy Chiltern Hills seat combining the commuter town of Chesham, with pockets of more modest housing, and the increasingly affluent Amersham and Chalfonts to the south. Highly owner-occupied and professional, it is one of the most prosperous corners of Buckinghamshire.</t>
  </si>
  <si>
    <t>A cathedral city in West Sussex, with the Goodwood estate, home to horse and motor racing, and the seaside town of Selsey nearby. Affluent and elderly, it draws on tourism, racing and a significant public-sector presence.</t>
  </si>
  <si>
    <t>A post-war new town built around Gatwick Airport, a major local employer. More ethnically diverse and higher-renting than the rest of West Sussex, with a mix of council-built estates and newer private housing.</t>
  </si>
  <si>
    <t>A fast-growing Kent town on the edge of Greater London, near the Dartford Crossing, Bluewater shopping centre and Ebbsfleet International station. Increasingly popular with London commuters, it has become notably more ethnically diverse in recent years.</t>
  </si>
  <si>
    <t>A mixed Oxfordshire seat combining the railway town of Didcot, a former coal power station site, with the historic market town of Wantage, birthplace of King Alfred the Great. It is also home to major scientific research centres at Harwell and Culham.</t>
  </si>
  <si>
    <t>A Surrey Hills constituency taking in the market town of Dorking, beneath Box Hill and Leith Hill, and the more workaday town of Horley near Gatwick Airport. Affluent and elderly overall, it also has a noted brewing and vineyard heritage around Dorking.</t>
  </si>
  <si>
    <t>Kent's historic Channel port, centred on Dover beneath the White Cliffs, and the seaside town of Deal, with former mining villages inland from the old Kent coalfield. It has a working-class character and below-average qualifications.</t>
  </si>
  <si>
    <t>A modern, planned suburban seat east of Reading, combining Earley and Woodley, neither of which existed as significant towns before the twentieth century. Home to part of Reading University's campus, it has a notably diverse population for Berkshire.</t>
  </si>
  <si>
    <t>An affluent, wooded West Sussex seat centred on the towns of East Grinstead and Uckfield, with private schools such as Ardingly nearby. East Grinstead is also home to the UK headquarters of the Church of Scientology.</t>
  </si>
  <si>
    <t>A prosperous, rural Hampshire seat centred on the market towns of Alton and Petersfield, with literary connections to Jane Austen at Chawton and naturalist Gilbert White at Selborne. Affluent and owner-occupied, it has a quiet, largely off-the-beaten-track character.</t>
  </si>
  <si>
    <t>A leafy, affluent Surrey seat along the North Downs, centred on Caterham and Oxted with the village of Lingfield and its racecourse. Highly owner-occupied and car-dependent, with only small pockets of social housing.</t>
  </si>
  <si>
    <t>The eastern part of the Isle of Thanet, taking in the seaside towns of Ramsgate and Broadstairs and part of Margate. A traditional but declining resort economy has left it more working-class and higher-renting than most of the South East.</t>
  </si>
  <si>
    <t>A Sussex coastal seat combining Shoreham, with its boat harbour and small airfield, and the eastern part of Worthing. It has an elderly, largely owner-occupying population and a mix of dormitory and retirement housing.</t>
  </si>
  <si>
    <t>A genteel Victorian seaside resort on the Sussex coast, built up by the Dukes of Devonshire, with a notably elderly population, especially in the affluent Meads area. It retains an old-fashioned resort character with theatres and seafront gardens.</t>
  </si>
  <si>
    <t>A Victorian railway town north of Southampton, taking in the commuter suburbs of Chandler's Ford and Fair Oak. It has a solidly middle-class, owner-occupying character with pockets of social housing.</t>
  </si>
  <si>
    <t>An affluent Surrey commuter seat built around Epsom, Ewell and its famous racecourse, extending to Ashtead and Leatherhead. Wealthy and heavily owner-occupied, it has an unusually strong tradition of independent 'Residents Association' politics rather than party loyalty.</t>
  </si>
  <si>
    <t>Part of Surrey's 'stockbroker belt', combining the exclusive gated estates around Esher and Sandown Park racecourse with the more mixed, ordinary suburbs of Walton, Molesey and Hersham. It is exceptionally affluent and highly qualified overall, though with pockets of social housing.</t>
  </si>
  <si>
    <t>A largely suburban Hampshire seat combining Fareham and Portchester with Waterlooville and Cowplain to the north. Mostly owner-occupied and modestly middle-class, with little in the way of striking wealth or deprivation.</t>
  </si>
  <si>
    <t>A cross-border Surrey and Hampshire seat combining the historic market town of Farnham, with its Norman castle, and the hillside town of Haslemere with the much less affluent former garrison town of Bordon, redeveloped since its army camp closed. The Surrey towns are noticeably wealthier than the Hampshire side.</t>
  </si>
  <si>
    <t>An overwhelmingly rural Kent seat with no large town, centred on the historic market town of Faversham, home to Britain's oldest brewer, Shepherd Neame. Orchards and market gardening dominate the surrounding countryside, and the population is notably elderly.</t>
  </si>
  <si>
    <t>A Kent coastal seat centred on Folkestone and Hythe, home to the Channel Tunnel terminal, with the flat, sparsely populated Romney Marsh, sometimes called 'the fifth continent' for its isolated character, to the south. Qualifications are below average and private renting is notably high.</t>
  </si>
  <si>
    <t>A Medway towns seat combining Gillingham, with its terraced housing and football club, and the more suburban, owner-occupied Rainham to the east. It has a growing Black population and a fairly even social mix.</t>
  </si>
  <si>
    <t>A wealthy, rural Surrey seat centred on Godalming and Cranleigh, home to the private schools Charterhouse and Cranleigh School. Mostly affluent and owner-occupied, with a scattering of picture-postcard villages, though the Ash salient to the north has a more working-class, Camberley-facing character.</t>
  </si>
  <si>
    <t>A naval town across the water from Portsmouth, with a strong Royal Navy and defence presence. It combines working-class areas such as Rowner with more affluent seaside communities at Lee-on-Solent and Alverstoke, and has an older population.</t>
  </si>
  <si>
    <t>A Thames-side Kent seat combining the industrial river town of Gravesend and Northfleet with rural villages such as Meopham towards the North Downs. It has one of the largest Sikh communities of any UK seat, alongside a traditionally working-class, industrial character.</t>
  </si>
  <si>
    <t>Surrey's county town, combining a wealthy commuter core and the University of Surrey with more working-class estates such as Park Barn and Bellfields. It has a large student population and a strong tradition of local environmental and anti-development activism.</t>
  </si>
  <si>
    <t>A suburban seat along the River Hamble between Southampton and Fareham, centred on the growing town of Hedge End and the villages of Botley and Hamble-le-Rice, known for sailing. It has a comfortably off, owner-occupying population without being especially wealthy.</t>
  </si>
  <si>
    <t>A Sussex coastal seat combining the faded Victorian resort of Hastings, with its historic fishing fleet on the Stade beach, and the medieval Cinque Port town of Rye. It has a mix of working-class seaside areas and more affluent rural villages.</t>
  </si>
  <si>
    <t>Combining the town of Havant and the large post-war council estate of Leigh Park with the seaside communities of Hayling Island and the old fishing village of Emsworth. It has an older, working-class population and one of the region's highest rates of social housing.</t>
  </si>
  <si>
    <t>An affluent Oxfordshire seat combining the rowing town of Henley-on-Thames with Thame and the Chiltern Hills, and villages used as filming locations for Midsomer Murders. Overwhelmingly professional and owner-occupied, it is solidly upper-middle-class commuter territory.</t>
  </si>
  <si>
    <t>A Kent coastal seat combining the seaside resort of Herne Bay with the historic Cinque Port of Sandwich, whose harbour silted up centuries ago. It has an elderly, largely white population and a tourism-dependent economy.</t>
  </si>
  <si>
    <t>A prosperous, fast-growing West Sussex town, surrounded by forest and private schools including Christ's Hospital. Highly owner-occupied and professional, with the RSPCA's national headquarters based nearby in Southwater.</t>
  </si>
  <si>
    <t>The western part of Brighton and Hove, combining the more sedate residential character of Hove with the industrial, working-class area of Portslade near Shoreham harbour. Once a Conservative stronghold, it has become notably younger and more professional.</t>
  </si>
  <si>
    <t>The eastern half of the Isle of Wight, taking in Ryde and the seaside resorts of Sandown and Shanklin. Tourism-dependent and served by ferries and a small railway, it has one of the oldest populations of any English seat.</t>
  </si>
  <si>
    <t>The western half of the Isle of Wight, combining the county town of Newport and the yachting centre of Cowes with the more remote, rural villages of West Wight around Freshwater. It has an elderly population and a strong sailing and tourism tradition.</t>
  </si>
  <si>
    <t>A South Downs seat centred on the historic town of Lewes, known for its bonfire night celebrations, alongside the working-class ferry port of Newhaven and the ageing resort of Seaford. Surrounding villages are notably wealthy.</t>
  </si>
  <si>
    <t>An affluent Berkshire town on the Thames, taking in the villages of Cookham and Bray. Overwhelmingly professional and owner-occupied, it ranks among the wealthiest constituencies in the country.</t>
  </si>
  <si>
    <t>Kent's county town, Maidstone, on the River Medway, alongside the suburban Mallings and Aylesford. Once known for brewing, toffee-making and paper manufacturing, it now has a more commuter-oriented economy and a notable Gurkha community.</t>
  </si>
  <si>
    <t>An unusually rural Buckinghamshire seat with no large towns, spanning the Vale of Aylesbury's farmland and the plush villages of the Chiltern Hills, and home to Chequers, the Prime Minister's country residence. It has a prosperous, largely middle-class and settled character.</t>
  </si>
  <si>
    <t>A prosperous West Sussex seat centred on the commuter towns of Burgess Hill and Haywards Heath, with the Prime Meridian running through it. Highly professional and owner-occupied, with picturesque villages such as Cuckfield and Lindfield.</t>
  </si>
  <si>
    <t>The core of the planned new town of Milton Keynes, known for its grid-like roads and roundabouts and home to the Open University's headquarters. It has a young, ethnically diverse population and a wide mix of housing types.</t>
  </si>
  <si>
    <t>The northern part of Milton Keynes, taking in the historic railway town of Wolverton and market town of Stony Stratford, along with newer suburban estates and rural villages further north. It has a wide social mix, from affluent villages to more working-class newer developments.</t>
  </si>
  <si>
    <t>Combining the Waterside towns of Totton and Hythe, dominated by the giant Fawley oil refinery, with the quieter New Forest villages of Beaulieu and Brockenhurst. Affluent and heavily owner-occupied, with a notably elderly population.</t>
  </si>
  <si>
    <t>Covering much of the New Forest itself, with its heathland, wild ponies and Crown land, alongside the coastal towns of New Milton and Lymington. It has an exceptionally elderly population and functions largely as a retirement and tourism area.</t>
  </si>
  <si>
    <t>A West Berkshire seat centred on Newbury, with the racehorse-training village of Lambourn and the former Greenham Common airbase nearby. Affluent, rural and overwhelmingly professional, it is classic Home Counties commuter territory.</t>
  </si>
  <si>
    <t>An affluent, leafy Hampshire seat around Fleet and Hook, with the Roman ruins of Silchester nearby. It has one of the best-educated and most car-owning populations in the country, and one of the lowest rates of deprivation.</t>
  </si>
  <si>
    <t>A rural north Hampshire seat centred on Andover, a post-war expansion town, with Highclere Castle, the filming location for Downton Abbey, nearby. Overwhelmingly white with above-average social housing.</t>
  </si>
  <si>
    <t>The eastern half of Oxford, taking in the university's historic core as well as the former Cowley car works and the large Blackbird Leys housing estate. It is ethnically diverse and has a large student population alongside significant social housing.</t>
  </si>
  <si>
    <t>Combining north Oxford's university suburbs, home to every Oxford college, with the historic market town of Abingdon to the south. Highly educated and professional, it has a large student population and strong links to nearby science research sites.</t>
  </si>
  <si>
    <t>Covering the northern part of Portsea Island and mainland suburbs such as Cosham and Drayton, this Portsmouth seat is largely white and working-class. Paulsgrove, a large council estate, is among the most deprived areas, contrasting with more settled owner-occupied areas elsewhere.</t>
  </si>
  <si>
    <t>A dense, historic naval constituency at the southern tip of Portsea Island, home to the Royal Navy dockyard, HMS Victory and the seaside resort of Southsea. The University of Portsmouth gives it a large student population, and it is markedly more diverse and transient than Portsmouth North.</t>
  </si>
  <si>
    <t>The core of Reading, a large Berkshire town with a long-established university and a modern economy built on digital and technology firms. It has a substantial private-rented and student population, more diverse and urban than the town's outer suburbs.</t>
  </si>
  <si>
    <t>Combining Reading's western suburbs with rural West Berkshire villages such as Pangbourne and Bradfield. It includes the Atomic Weapons Establishment at Aldermaston, and mixes affluent riverside areas with more ordinary suburban estates.</t>
  </si>
  <si>
    <t>An affluent commuter seat in eastern Surrey near the M25, centred on Reigate and Redhill beneath the North Downs. It has a strongly professional, owner-occupying population and some of the priciest housing in the region.</t>
  </si>
  <si>
    <t>A historic Medway seat centred on the cathedral city of Rochester, with its Norman castle and strong Charles Dickens associations, alongside Strood and the rural Hoo peninsula. It has a fairly ordinary, working-class character.</t>
  </si>
  <si>
    <t>Combining the historic market town of Romsey, with the Palmerston and Mountbatten family seat at Broadlands, and affluent northern suburbs of Southampton. It has a prosperous, professional character and rural Test Valley villages further out.</t>
  </si>
  <si>
    <t>A Surrey seat combining Chertsey and Egham with the wealthy town of Weybridge, home to exclusive private estates and the Wentworth golf course. It also includes Runnymede meadow, site of the Magna Carta, and Royal Holloway University, alongside more mixed, ex-council housing around Addlestone.</t>
  </si>
  <si>
    <t>An affluent West Kent commuter town close to the Surrey border, and home to Winston Churchill's former estate at Chartwell. Swanley, in the north of the seat, is markedly more working-class than wealthy Sevenoaks itself.</t>
  </si>
  <si>
    <t>A Kent seat spanning Sittingbourne, once known for brickmaking and paper mills, and the Isle of Sheppey, with the declining dockyard town of Sheerness and the caravan parks of Leysdown-on-Sea. It has a working-class character and below-average qualifications.</t>
  </si>
  <si>
    <t>A diverse, working-class Berkshire town close to London, with a large South Asian population and significant Muslim and Sikh communities. Its industrial trading estate, once home to the Mars chocolate factory, has long given it a functional, unglamorous character.</t>
  </si>
  <si>
    <t>The eastern half of Southampton across the River Itchen, including the former shipbuilding area of Woolston and the redeveloped Ocean Village waterfront. It is more working-class and ethnically homogeneous than neighbouring Southampton Test, with an older population.</t>
  </si>
  <si>
    <t>The western half of Southampton, taking in the university campus at Portswood and the residential wards of Shirley and Millbrook. It has a young, studenty population and is more ethnically diverse than its Itchen neighbour across the river.</t>
  </si>
  <si>
    <t>A Surrey seat wedged against Heathrow Airport, taking in Staines, Ashford and Sunbury. Airport-related employment shapes the local economy, and it is noticeably more ethnically diverse near the airport than in its more affluent riverside towns.</t>
  </si>
  <si>
    <t>An affluent, heavily wooded Surrey seat centred on Camberley and Frimley, home to the Sandhurst military academy and a strong army presence. Highly owner-occupied with very high car ownership, it has a settled, suburban commuter character.</t>
  </si>
  <si>
    <t>A rural East Sussex seat with no large towns, taking in Crowborough, Hailsham and the northern edge of Ashdown Forest, the setting for A.A. Milne's Winnie the Pooh stories. Affluent and heavily owner-occupied, with a notably elderly population.</t>
  </si>
  <si>
    <t>A wooded, rural Kent seat along the Medway valley, with hop gardens, orchards and oast houses giving it a classic 'Garden of England' character. It also takes in grand estates such as Hever Castle and Penshurst Place, and has a well-off, well-educated population.</t>
  </si>
  <si>
    <t>A fashionable former Georgian spa town, whose association with prim conservatism gave rise to the phrase 'Disgusted of Tunbridge Wells'. Its well-regarded grammar schools draw an affluent, professional commuter population.</t>
  </si>
  <si>
    <t>A newly created, affluent rural Kent seat of market towns and villages such as Tenterden and Cranbrook, with extensive woodland and orchards. It has a notably elderly population and includes Sissinghurst Castle Gardens.</t>
  </si>
  <si>
    <t>A wealthy, historic cathedral city, extending into the pretty Meon Valley villages and small towns to the east. Highly educated and professional, it also has a significant student population from the University of Winchester.</t>
  </si>
  <si>
    <t>Home to Windsor Castle and Eton College, this Berkshire seat also takes in the racecourse town of Ascot and exclusive estates such as Virginia Water. It is socially varied, ranging from very wealthy areas to more ordinary social housing near Slough.</t>
  </si>
  <si>
    <t>A west Oxfordshire market town built on historic wool wealth, extending into the Cotswolds and taking in the RAF base at Brize Norton. Affluent and largely rural, with picturesque towns such as Burford and Lechlade.</t>
  </si>
  <si>
    <t>A cosmopolitan Surrey town with a large Asian population and a significant Muslim community centred on one of England's oldest mosques. It combines wealthy villages such as Pyrford with high-rise estates like Sheerwater, and was the setting for the Martian invasion in H.G. Wells's War of the Worlds.</t>
  </si>
  <si>
    <t>An affluent stockbroker-belt seat of villages and small towns east of Reading, including Finchampstead, Twyford and Wargrave. Overwhelmingly owner-occupied and highly professional, it is one of the least deprived constituencies in the country.</t>
  </si>
  <si>
    <t>The western part of the seaside resort of Worthing, extending into nearby coastal villages. Traditionally a retirement destination, it has recently seen an influx of younger residents drawn by relatively affordable housing and a large private-rented sector.</t>
  </si>
  <si>
    <t>Centred on High Wycombe, once a centre of the furniture-making industry, with wooded Chiltern villages such as Turville, used as a filming location for The Vicar of Dibley, beyond. It has a significant and long-established Pakistani community alongside more rural, traditional areas.</t>
  </si>
  <si>
    <t>A UNESCO World Heritage spa city known for its Georgian architecture and Roman baths, home to two universities and a correspondingly large student population. An affluent, highly educated seat reliant on tourism, retail and public services.</t>
  </si>
  <si>
    <t>The more prosperous half of Bournemouth's seafront, including the wealthy suburb of Queen's Park alongside more deprived areas such as Boscombe. Tourism and banking, including a large JP Morgan office, are the main employers.</t>
  </si>
  <si>
    <t>The more diverse half of the seaside town of Bournemouth, with a large student population drawn by its university. Tourism and banking are the main employers, alongside pockets of deprivation around West Howe.</t>
  </si>
  <si>
    <t>A working-class Somerset town historically built around a cellophane factory, now taking in the seaside commuter town of Burnham-on-Sea. Inter-war council estates sit alongside more affluent western suburbs.</t>
  </si>
  <si>
    <t>Bristol's wealthy, liberal core, covering Clifton, Redland and Montpellier along with the university and city centre. An exceptionally young, highly educated and heavily private-renting seat, with a large student population.</t>
  </si>
  <si>
    <t>Spans both banks of the River Avon, from the diverse, multicultural inner-city wards of Easton and Lawrence Hill to the more homogeneous suburban areas of Brislington and Stockwood. Much of the seat grew out of the old east Bristol coalfield.</t>
  </si>
  <si>
    <t>Combining older, working-class areas of Bristol such as Eastville and Lockleaze with the former mining town of Kingswood in South Gloucestershire. A mixed suburban seat of council estates and inter-war housing.</t>
  </si>
  <si>
    <t>Runs from the wealthy Downs and Stoke Bishop in the south to Avonmouth's docks and the working-class Lawrence Weston estate in the north. A mixed seat combining large houses, inter-war council estates and light industry.</t>
  </si>
  <si>
    <t>The most suburban of Bristol's seats, covering the southern edge of the city from gentrified inner areas like Southville to outer council estates such as Hartcliffe and Withywood. More working-class and ethnically homogeneous than the rest of Bristol.</t>
  </si>
  <si>
    <t>Twin former mining towns in Cornwall, built on tin and copper extraction that collapsed with the closure of South Crofty mine, now reliant on small businesses. Also takes in the port town of Hayle.</t>
  </si>
  <si>
    <t>A sprawling, rural mid-Devon seat with no single centre, linking the wool towns of Crediton and Ashburton with the Dartmoor market town of Okehampton. Small businesses and commuting to Exeter and Plymouth dominate the economy.</t>
  </si>
  <si>
    <t>A Regency spa town known for horse racing and its literature festival, combining wealthy Georgian suburbs such as Montpellier with council estates like Hester's Way. A well-educated, professional seat with sharp internal contrasts in affluence.</t>
  </si>
  <si>
    <t>A west Wiltshire commuter seat centred on the market town of Chippenham, with the historic wool town of Calne and the military-linked town of Corsham nearby. A fairly typical, middle-class constituency within easy reach of Bath, Bristol and Swindon.</t>
  </si>
  <si>
    <t>A Dorset seaside seat taking in the historic town of Christchurch and East Dorset commuter settlements such as Ferndown. One of the oldest and most home-owning constituencies in the country, with Bournemouth Airport nearby.</t>
  </si>
  <si>
    <t>A long, rural strip of Wiltshire running from the edge of Swindon down through the Vale of Pewsey to the Salisbury Avon valley, dominated by Salisbury Plain's army ranges. It also includes Stonehenge and the ancient monument at Avebury.</t>
  </si>
  <si>
    <t>Devon's university city and administrative hub, home to the Met Office and a large student population. Combines a historic centre - much rebuilt after WWII bombing - with modern suburbs and the riverside town of Topsham.</t>
  </si>
  <si>
    <t>Combines the seaside town of Exmouth, more working-class and youthful than its neighbours, with the genteel resort of Budleigh Salterton and Exeter's eastern suburbs including Topsham. An ageing, largely affluent seat just outside Exeter.</t>
  </si>
  <si>
    <t>A South Gloucestershire seat on Bristol's northern fringe, mixing the new commuter town of Bradley Stoke with older, working-class Filton and Patchway, long associated with aerospace engineering at BAE and Rolls-Royce. A large defence and MoD presence remains nearby.</t>
  </si>
  <si>
    <t>A wooded, once heavily industrial constituency in western Gloucestershire, built on coal mining and iron working and still home to a handful of traditional 'freeminers'. Centred on Cinderford, Coleford and Lydney, near the Welsh border.</t>
  </si>
  <si>
    <t>A north-east Somerset seat centred on Frome, a historic wool town with a growing arts and alternative scene, taking in the former Somerset coalfield around Midsomer Norton and Radstock. More affluent and professional than the coalfield's industrial past suggests.</t>
  </si>
  <si>
    <t>A rural Somerset seat taking in the shoe-making town of Street, the mystical hilltop town of Glastonbury and the increasingly fashionable, wealthy town of Bruton. Notably elderly, affluent and overwhelmingly white.</t>
  </si>
  <si>
    <t>A cathedral city with Roman origins and a historic docks trade, now more reliant on healthcare and public-sector employment. Includes a significant Gujarati Muslim community around Barton and Tredworth, and ranks among England's more deprived seats.</t>
  </si>
  <si>
    <t>An affluent, rural east Devon seat combining the lace-making town of Honiton with the genteel coastal resort of Sidmouth and smaller towns including Axminster and Seaton. Notably elderly, with dramatic red cliffs along its coastline.</t>
  </si>
  <si>
    <t>Combines the market towns of Melksham, Devizes and Bradford-on-Avon in Wiltshire. Melksham retains a manufacturing base including tyre and rail-brake factories, while Bradford-on-Avon's historic wool industry has given way to tourism.</t>
  </si>
  <si>
    <t>Combining outer suburban Poole and Bournemouth with rural mid-Dorset market towns such as Wareham and Wimborne Minster. A relatively affluent, aging area popular with commuters, and one of the least ethnically diverse constituencies in the country.</t>
  </si>
  <si>
    <t>A Devon coastal seat combining the old railway town of Newton Abbot with the seaside towns of Dawlish and Teignmouth and the growing village of Kingsteignton. Tourism and small businesses dominate the local economy, alongside a notably elderly population.</t>
  </si>
  <si>
    <t>A long stretch of Cornwall's rugged north coast, taking in Bodmin, Wadebridge and Bude, plus the fishing villages of Padstow and Port Isaac. An elderly, overwhelmingly white seat with little large-scale industry beyond tourism.</t>
  </si>
  <si>
    <t>An affluent, largely rural constituency of Cotswold villages and stone-built market towns such as Moreton-in-Marsh, plus the town-like villages of Brockworth and Churchdown between Gloucester and Cheltenham. Notably older and wealthier than the national average.</t>
  </si>
  <si>
    <t>Covers the 'Golden Coast' beaches around Saunton and Croyde and the towns of Barnstaple and Ilfracombe. A tourism-dependent, elderly and overwhelmingly white seat with a long-standing Liberal tradition.</t>
  </si>
  <si>
    <t>A rural seat of market towns - Blandford Forum, Shaftesbury and Gillingham - amid the Blackmore Vale and Cranborne Chase. Notably elderly and agricultural, with a large army camp at Blandford.</t>
  </si>
  <si>
    <t>Spanning the suburban fringe between Bristol and Bath, taking in the commuter town of Keynsham and former coalfield villages such as Timsbury and Paulton. A prosperous, largely white-collar seat with high owner-occupation.</t>
  </si>
  <si>
    <t>A commuter belt southwest of Bristol taking in Portishead, Clevedon and Nailsea, with Bristol Airport and Portbury Docks nearby. An affluent, highly owner-occupied seat with an elderly population.</t>
  </si>
  <si>
    <t>The more working-class, suburban north of Plymouth, dominated by council-built estates and home to Derriford Hospital. Naval and armed-forces employment remains significant nearby.</t>
  </si>
  <si>
    <t>Central Plymouth, covering the Hoe seafront, the historic naval Dockyards and the city centre, with a very large student population from Plymouth University. Much of the seat was rebuilt after heavy wartime bombing.</t>
  </si>
  <si>
    <t>A large coastal town west of Bournemouth built around a major harbour, with tourism, banking and freight shipping as key industries. Long one of the more affluent Dorset seats, with high owner-occupation.</t>
  </si>
  <si>
    <t>A cathedral city with a large military hospital as its biggest employer, taking in the village of Wilton, once famous for carpet-making, and the market town of Tisbury. An affluent, well-qualified and historic seat near the Dorset border.</t>
  </si>
  <si>
    <t>A wealthy, rural seat straddling the Gloucestershire-Wiltshire border, centred on the historic market town of Cirencester, a former Roman settlement, along with Tetbury and Malmesbury. A popular commuter and second-home area for Swindon, Bath and Bristol.</t>
  </si>
  <si>
    <t>Covers the yachting towns of Dartmouth and Salcombe and the alternative-minded town of Totnes, along with the fishing port of Brixham. A wealthy, elderly seat reliant on tourism, fishing and small business.</t>
  </si>
  <si>
    <t>Covers the seaside resort of Weymouth, the Isle of Portland - home to two prisons and a former naval base - and the smaller resort of Swanage. Tourism and quarrying are long-standing local industries, alongside below-average education levels.</t>
  </si>
  <si>
    <t>A rural seat along the Cornish side of the Tamar, taking in the commuter towns of Saltash and Torpoint, opposite Plymouth, and the fishing town of Looe. Notably elderly and overwhelmingly white, with little large-scale industry.</t>
  </si>
  <si>
    <t>Suburban Plymouth commuter territory east of the city, covering Plympton, Plymstock and the growing town of Ivybridge, along with the yachting villages of Newton Ferrers and Noss Mayo. An affluent, elderly and overwhelmingly white seat.</t>
  </si>
  <si>
    <t>Centred on the county town of Trowbridge along with Warminster and Westbury, with Salisbury Plain and its military ranges - including the abandoned village of Imber - to the east. A settled, largely white and rural constituency with a strong army presence around Warminster.</t>
  </si>
  <si>
    <t>Combines the former china-clay mining town of St Austell, now home to the Eden Project, with the surfing resort of Newquay on Cornwall's north coast, and fishing villages such as Mevagissey to the south. Tourism has largely replaced the area's industrial past.</t>
  </si>
  <si>
    <t>England's most south-westerly seat, taking in Penzance, Land's End and the Isles of Scilly. Tourism and small businesses dominate a formerly tin-mining economy, alongside significant seasonal deprivation.</t>
  </si>
  <si>
    <t>The Stroud Valleys, a former textile-milling district in Gloucestershire, running from Dursley and Stonehouse through Cotswold villages to Wotton-under-Edge. Known for a strong alternative and nonconformist culture alongside continuing manufacturing employment.</t>
  </si>
  <si>
    <t>The more suburban and rural half of Swindon, extending north through Haydon Wick to the small town of Highworth and villages towards the Gloucestershire border. Historically linked to the Pressed Steel and BMW car works, it is more owner-occupied than Swindon South.</t>
  </si>
  <si>
    <t>Covers Swindon's urban core and town centre, historically shaped by the Great Western Railway works and now home to Nationwide's headquarters. More ethnically diverse than the north of the town, with a notable Goan community.</t>
  </si>
  <si>
    <t>Somerset's county town, home to major public-sector employers including the county council and a large hospital, alongside the smaller town of Wellington, known for its public school. Takes in villages in the Quantock and Blackdown Hills.</t>
  </si>
  <si>
    <t>A prosperous, historic market town in northern Gloucestershire, taking in Bishop's Cleeve and the northern edges of Cheltenham and Gloucester, plus Cheltenham Racecourse. A well-off, commuter-oriented seat with a strong farming tradition.</t>
  </si>
  <si>
    <t>A South Gloucestershire seat running from the Severn Estuary through the market town of Thornbury to the former coal-mining, now commuter, town of Yate. It also takes in the more affluent Cotswold town of Chipping Sodbury.</t>
  </si>
  <si>
    <t>A large, rural Devon-Somerset seat stretching from the market town of Tiverton, on the River Exe, to the Bristol Channel resort of Minehead, dominated by a large Butlin's holiday camp, and into Exmoor National Park. Notably elderly and overwhelmingly white.</t>
  </si>
  <si>
    <t>Covers the seaside resort towns of Torquay and Paignton on Devon's 'English Riviera'. A largely retired population with below-average professional employment, historically reliant on tourism.</t>
  </si>
  <si>
    <t>Devon's largest constituency by area, taking in the port town of Bideford, the market town of Tavistock and much of Dartmoor. Tourism and agriculture dominate a once-industrial economy built on shipbuilding and mining.</t>
  </si>
  <si>
    <t>Pairs Cornwall's county town, Truro, a former tin-mining port, with the university town and port of Falmouth beneath Pendennis Castle. A growing student population and public-sector employment shape the seat's character.</t>
  </si>
  <si>
    <t>A rural Somerset seat spanning the Somerset Levels and the Mendip Hills, including Cheddar Gorge and Wookey Hole, with Wells - England's smallest city - and Shepton Mallet as its main towns. Also home to the Glastonbury Festival site at Pilton; notably elderly and affluent.</t>
  </si>
  <si>
    <t>Dorset's largest constituency by area, covering the Jurassic Coast and taking in Dorchester, Bridport and the seaside town of Lyme Regis. A notably elderly, rural seat with little heavy industry.</t>
  </si>
  <si>
    <t>A Victorian seaside resort on the Bristol Channel, increasingly a dormitory town for Bristol, with tourism, care work and light industry as main employers. Notably elderly, with the former RAF Locking site now home to a helicopter museum.</t>
  </si>
  <si>
    <t>A south Somerset seat centred on the market town of Yeovil, historically known for glove-making and now for helicopter manufacturing, taking in Chard, Crewkerne and Ilminster to the west. A fairly typical rural and small-town constituency.</t>
  </si>
  <si>
    <t>A working-class South Wales seat centred on the steel town of Port Talbot, once home to Britain's largest steelworks, and the former mining valley town of Maesteg. It has low qualification levels and a strong industrial heritage, and produced actors Richard Burton and Anthony Hopkins.</t>
  </si>
  <si>
    <t>An industrial North Wales seat along the Dee estuary, dominated by steelworks and heavy industry around Connah's Quay and Shotton. It is the least Welsh-born constituency in Wales, reflecting its close ties to nearby England.</t>
  </si>
  <si>
    <t>A North Wales coastal seat combining the seaside resort of Llandudno with the university city of Bangor, where students make up a large share of the population. Inland, English-speaking coastal towns give way to more mountainous, Welsh-speaking communities.</t>
  </si>
  <si>
    <t>Two South Wales valleys built on iron and coal, including Ebbw Vale and Tredegar, now among the most post-industrial and deprived seats in Britain. Qualification levels are low and long-term illness is common, a legacy of the area's mining past.</t>
  </si>
  <si>
    <t>A large, sparsely populated Mid Wales seat combining the Brecon Beacons and spa towns such as Llandrindod Wells with former mining valleys added from Neath. It has an unusually high rate of self-employment and a strong agricultural base.</t>
  </si>
  <si>
    <t>A South Wales seat combining the town of Bridgend with the seaside resort of Porthcawl, historically home to a large wartime munitions factory and, more recently, a Ford engine plant. Its demographic profile is fairly average for Wales, neither especially affluent nor deprived.</t>
  </si>
  <si>
    <t>A largely rural, Welsh-speaking Carmarthenshire seat with no large towns, taking in Ammanford, Llandeilo and Llandovery. It has a notably elderly population and a strong farming tradition.</t>
  </si>
  <si>
    <t>A former mining seat in the lower Rhymney Valley centred on the market town of Caerphilly, home to one of Britain's largest medieval castles and the cheese once made locally, now produced in England. Its ex-mining communities give it a strongly working-class character.</t>
  </si>
  <si>
    <t>The eastern side of the Welsh capital, spanning affluent suburbs such as Cyncoed and Roath alongside more deprived inner-city and 1960s estate areas like Trowbridge and Llanrumney. It has a young, ethnically mixed population.</t>
  </si>
  <si>
    <t>An affluent, mostly suburban seat in north Cardiff, taking in Lisvane, Rhiwbina and Llanishen. It has high owner-occupation, a well-qualified, professional population and a large commuter base into the city centre.</t>
  </si>
  <si>
    <t>Cardiff's waterfront seat, taking in the redeveloped Cardiff Bay and Senedd alongside working-class inner-city areas like Butetown and Grangetown, plus the genteel Victorian seaside town of Penarth. Once a major coal-exporting port, it now has a young, ethnically diverse population with a large student presence.</t>
  </si>
  <si>
    <t>Cardiff's western side, running from the diverse inner-city Riverside area through gentrifying Canton and Pontcanna to more deprived former council estates at Ely and Caerau, and affluent northern villages near St Fagans. It has an unusually young population for a British seat.</t>
  </si>
  <si>
    <t>A rural, coastal Mid Wales seat taking in Aberystwyth and Cardigan, with a strong Welsh-speaking majority and a large student population thanks to Aberystwyth and Lampeter's universities. Tourism, agriculture and the Fishguard ferry port support the local economy.</t>
  </si>
  <si>
    <t>A North Wales seat running from the seaside resort of Prestatyn through the county town of Mold to Llangollen. It is notably elderly and affluent for the region, combining industrial Flint with retiree-heavy coastal towns and rural farmland.</t>
  </si>
  <si>
    <t>A North Wales coastal seat stretching from the seaside towns of Rhyl and Colwyn Bay - the former among the most deprived areas in Wales - to more affluent inland towns such as Denbigh, where the Welsh language remains stronger.</t>
  </si>
  <si>
    <t>A mountainous North West Wales seat taking in Snowdonia, Caernarfon and the former slate town of Blaenau Ffestiniog. It has one of the highest proportions of Welsh speakers in the country, alongside a large elderly and second-home-owning population, and relies heavily on tourism.</t>
  </si>
  <si>
    <t>A peninsula west of Swansea and Britain's first Area of Outstanding Natural Beauty, combining the well-to-do coastal village of Mumbles with former mining communities and Swansea's suburbs inland. It has a notably elderly, settled and highly owner-occupied population.</t>
  </si>
  <si>
    <t>A former industrial town in western Carmarthenshire built on coal, tin and steel, extending into more rural, Welsh-speaking areas inland. It has a working-class character and an elderly population, with owner-occupation well above average.</t>
  </si>
  <si>
    <t>A South Wales valleys seat built on the once-vast Cyfarthfa and Dowlais ironworks, among the largest in the world in the 19th century, and the Cynon Valley town of Aberdare. Now post-industrial, it has low qualification levels and ranks among the more deprived seats in Britain.</t>
  </si>
  <si>
    <t>Wales's south-western tip, taking in the historic port of Milford Haven, Tudor Pembroke and the seaside resort of Tenby, plus St Davids, Britain's smallest city. Known as 'Little England beyond Wales' for its English-speaking character, the area relies on dairy farming, tourism and a major oil and gas terminal.</t>
  </si>
  <si>
    <t>Wales's most anglicised constituency, bordering England along the Wye Valley and taking in the market towns of Chepstow, Monmouth and Abergavenny. It is affluent and elderly with a professional population, and many residents commute into Bristol and south-west England.</t>
  </si>
  <si>
    <t>A large, sparsely populated Mid Wales constituency of small market towns including Newtown, Britain's smallest designated New Town, and Welshpool. Historically among the most agricultural seats in the country, it remains overwhelmingly white and rural, with a settled, owner-occupying population.</t>
  </si>
  <si>
    <t>A former coal and metalworking seat centred on the market town of Neath, extending into working-class eastern Swansea suburbs. Industrial decline has left comparatively low qualification levels, though commuter links to Cardiff support relatively strong local earnings.</t>
  </si>
  <si>
    <t>The eastern side of Newport, Wales's third city, taking in the Roman town of Caerleon alongside working-class estates such as Ringland. It has a young population and a notable South Asian community.</t>
  </si>
  <si>
    <t>Combining former mining valleys around Blackwood and Risca with western suburbs of Newport. The valleys area has one of the highest rates of religious non-affiliation in Britain, a legacy of the decline of its once-strong Nonconformist chapel culture.</t>
  </si>
  <si>
    <t>A South Wales valleys seat combining the former mining town of Pontypridd, birthplace of Tom Jones, with more rural, Vale of Glamorgan-style villages such as Llantrisant. It has a mixed, working-class character and a notable student population around Treforest.</t>
  </si>
  <si>
    <t>The classic South Wales mining valleys, including the Rhondda Fawr and Fach and the Ogmore valley, once home to dozens of collieries. It now has low qualification levels, high long-term illness, and one of the highest rates of religious non-affiliation in Britain.</t>
  </si>
  <si>
    <t>Swansea's city centre and western suburbs, from the well-to-do Uplands and Sketty to more industrial areas like Morriston and Cwmbwrla. It has a large student population and comparatively high levels of social renting.</t>
  </si>
  <si>
    <t>A South Wales valleys seat running from the former mining town of Blaenavon, home to the Big Pit museum, through Pontypool to Cwmbran, Wales's only post-war new town. Once dependent on coal and iron, it now has a working-class, light-manufacturing economy.</t>
  </si>
  <si>
    <t>A mix of farmland and coastline south of Cardiff, centred on the former coal port of Barry alongside the market town of Cowbridge and the Glamorgan Heritage Coast. A large Aston Martin car factory and Cardiff Airport are notable local employers.</t>
  </si>
  <si>
    <t>North Wales's largest town, with a long history of coal, iron and steel, and unusually low Welsh-language use for Wales. Modern employment centres on food manufacturing and light industry, and the town's football club drew global attention after a celebrity takeover.</t>
  </si>
  <si>
    <t>An island constituency off the north Wales coast, taking in the port town of Holyhead and a more Welsh-speaking interior around Llangefni. Tourism, retirement and agriculture dominate the economy following the decline of Amlwch's historic copper mining, and the seat has a notably elderly population.</t>
  </si>
  <si>
    <t>A Walsall borough seat combining the former mining town of Brownhills with the more affluent, suburban areas of Aldridge and Streetly, on Birmingham's northern fringe. It has a high rate of home ownership and a working-class character, with comparatively low graduate numbers.</t>
  </si>
  <si>
    <t>A leafy, middle-class South Birmingham seat centred on the university and cricket ground, taking in the wealthy suburb of Harborne and the more mixed Quinton, alongside the council estates of Bartley Green. It's notably diverse and highly educated, with substantial South Asian and Black communities.</t>
  </si>
  <si>
    <t>A working-class North Birmingham seat combining the inter-war council estate of Kingstanding with the redeveloped Castle Vale estate. It has a diverse population, with significant Black and South Asian communities, and comparatively low graduate numbers.</t>
  </si>
  <si>
    <t>A diverse, inner South Birmingham seat spanning affluent, leafy Moseley and the historic Muslim-majority area of Sparkbrook, one of only two such seats in Britain. It combines a large South Asian population with pockets of severe deprivation.</t>
  </si>
  <si>
    <t>A sharply divided seat combining Muslim-majority inner Birmingham areas like Alum Rock with white, middle-class peripheral estates and the separate, historic suburb of Castle Bromwich. It has some of the lowest graduate rates and professional employment in the country.</t>
  </si>
  <si>
    <t>Birmingham's city-centre seat, taking in the Jewellery Quarter and a mix of regenerated canalside development with deprived inner areas such as Winson Green. It has a young, highly diverse population with a large Muslim majority and some of the highest social housing rates outside London.</t>
  </si>
  <si>
    <t>A working-class South West Birmingham seat built around the former Longbridge car plant, alongside more affluent Northfield and peripheral estates at Frankley and Rubery. Graduate rates and professional employment are below average.</t>
  </si>
  <si>
    <t>A diverse, working-class North Birmingham seat combining the inner-city areas of Handsworth and Aston with the more suburban Perry Barr and Oscott. It has a large South Asian population, with substantial Muslim and Sikh communities, and one of the country's least white constituencies.</t>
  </si>
  <si>
    <t>A varied South Birmingham seat spanning the student area around the university, the model Quaker-built estate of Bournville, and more working-class Billesley and Druids Heath. It has a large student population and an otherwise fairly average demographic profile.</t>
  </si>
  <si>
    <t>A working-class South East Birmingham seat taking in Small Heath, with its large Muslim community, alongside more suburban and affluent Sheldon. Graduate rates and professional employment are below average.</t>
  </si>
  <si>
    <t>An affluent Worcestershire seat combining the town of Bromsgrove, historically a nail-making centre, with commuter villages toward Birmingham and the Lickey and Clent Hills. It has high rates of home ownership and professional employment.</t>
  </si>
  <si>
    <t>A Staffordshire seat combining the brewing town of Burton-on-Trent, historically home to Bass and Marston's, with the market town of Uttoxeter and rural villages toward the Peak District. It has an average, fairly working-class demographic profile.</t>
  </si>
  <si>
    <t>A former coal-mining district in Staffordshire, centred on the towns of Cannock and Rugeley, with surrounding heathland. It has a strongly working-class character and comparatively low graduate numbers.</t>
  </si>
  <si>
    <t>A working-class seat covering Coventry's northern and eastern suburbs, including Foleshill and Wyken, with a large South Asian population including significant Muslim and Sikh communities. Graduate rates are below average.</t>
  </si>
  <si>
    <t>Combining Coventry's more affluent western suburbs with the deprived inner areas of Radford and Holbrook, plus a slice of surrounding greenbelt. It has a mixed population, with Sikh and Muslim communities concentrated in its more working-class wards.</t>
  </si>
  <si>
    <t>Coventry's most middle-class seat, combining the city centre and university with affluent southern suburbs such as Earlsdon and Finham. It has an above-average graduate rate and a notable Sikh community.</t>
  </si>
  <si>
    <t>Combining the spa town of Droitwich, built on ancient salt deposits, with the market town of Evesham amid the fruit-growing Vale of Evesham. It has a notably elderly population and a strong agricultural economy.</t>
  </si>
  <si>
    <t>The historic 'capital of the Black Country', built on coal and iron and centred on its medieval castle. It has a strongly working-class character with comparatively low graduate numbers.</t>
  </si>
  <si>
    <t>A Black Country town historically built on nail-making and coal, now largely a Birmingham and Dudley commuter area. It has an average, fairly working-class demographic profile.</t>
  </si>
  <si>
    <t>A rural, agricultural seat centred on Hereford cathedral city and the market town of Ross-on-Wye, near the Welsh border. It has a notably elderly population and an economy built on cattle farming and orchards.</t>
  </si>
  <si>
    <t>An affluent Warwickshire seat wrapped around Leamington and Warwick, centred on the commuter town of Kenilworth and its ruined castle, with smaller towns such as Southam. It has high rates of home ownership and professional employment.</t>
  </si>
  <si>
    <t>Combining suburban Dudley towns such as Kingswinford with rural South Staffordshire villages including Codsall and Wombourne. It's an affluent, largely retired seat with strong local identities and little in common with nearby Wolverhampton or Dudley.</t>
  </si>
  <si>
    <t>A historic cathedral city, birthplace of Samuel Johnson, combined with the former mining town of Burntwood. It's an affluent and largely homogeneous seat, with Burntwood notably more working-class than Lichfield itself.</t>
  </si>
  <si>
    <t>A sharply divided seat combining affluent commuter villages such as Meriden and Dorridge with the large, deprived Chelmsley Wood council estate. Home ownership and professional employment are high outside the estate.</t>
  </si>
  <si>
    <t>A Staffordshire town historically built on coal, pottery and iron, now anchored by Keele University, with affluent suburbs such as Westlands alongside former mining villages. It has a fairly average, working-class demographic profile.</t>
  </si>
  <si>
    <t>A rural, agricultural seat around Leominster and Ledbury, the latter known for its cider production, near the Welsh border. It has a notably elderly population and limited public transport.</t>
  </si>
  <si>
    <t>A remote, rural seat of small market towns including Oswestry and Whitchurch, the latter known for its cheese, near the Welsh border. Farming plays an outsized role in the local economy, and the population is notably elderly.</t>
  </si>
  <si>
    <t>Combining former coal-mining towns such as Polesworth and the working-class town of Bedworth with rural, more affluent commuter villages toward Birmingham. It has a working-class character and below-average qualifications.</t>
  </si>
  <si>
    <t>A former coalfield town in North Warwickshire, with a large slag heap - locally known as 'Mount Judd' - as a visible legacy of its mining past. It has a mixed, fairly average demographic profile, more affluent to the east than the west.</t>
  </si>
  <si>
    <t>A Worcestershire new town expanded rapidly in the 1960s-80s, surrounded by rural villages toward Evesham. It has an average demographic profile and significant commuting to Birmingham.</t>
  </si>
  <si>
    <t>A Warwickshire railway town, best known for giving its name to the sport developed at its historic public school, surrounded by commuter villages. It has an above-average graduate rate and a fairly affluent, older population.</t>
  </si>
  <si>
    <t>A historic market town on the River Severn near the Welsh border, with a well-preserved medieval centre. It has an above-average graduate rate and a notably elderly population.</t>
  </si>
  <si>
    <t>A diverse, working-class Black Country seat with a long industrial history, now dominated by service and healthcare employment. It has substantial White, Asian and Black communities and comparatively low graduate numbers.</t>
  </si>
  <si>
    <t>An affluent, traditionally Conservative-leaning Birmingham suburb, combining central Solihull with commuter villages and the district of Shirley. It has very high rates of home ownership and professional employment, with a notable Hindu and Sikh community.</t>
  </si>
  <si>
    <t>A large, rural seat of market towns including Ludlow and Bridgnorth, stretching toward the Welsh border amid the Clee Hills. It has a notably elderly population reliant on agriculture and tourism.</t>
  </si>
  <si>
    <t>A Staffordshire county town at the junction of two rivers, with substantial public-sector employment from the county council. It's more middle-class than the surrounding area, with a mix of affluent and working-class suburbs.</t>
  </si>
  <si>
    <t>A rural upland seat bordering the Peak District, taking in the former textile town of Leek and the Alton Towers theme park. It has a notably elderly, overwhelmingly white population.</t>
  </si>
  <si>
    <t>The historic heart of the Potteries, once home to Wedgwood and Spode, now one of England's more deprived seats. Graduate rates and professional employment are among the lowest in the country.</t>
  </si>
  <si>
    <t>Covering two of the historic 'Five Towns' of the Potteries, Burslem and Tunstall, alongside former mining villages toward Kidsgrove. It has a strongly working-class character and low graduate numbers.</t>
  </si>
  <si>
    <t>Combining working-class Potteries towns such as Longton with the more affluent suburb of Trentham and its historic estate. It has an above-average rate of home ownership for the city.</t>
  </si>
  <si>
    <t>An oddly-shaped Staffordshire seat combining the market town of Stone with commuter villages such as Penkridge and former mining communities including Great Wyrley. It has a notably elderly, affluent population.</t>
  </si>
  <si>
    <t>A Black Country town historically built on glassmaking, now a mixed commuter and light-industrial seat on the edge of Dudley. It has an average demographic profile, with a notable Bangladeshi community in Lye.</t>
  </si>
  <si>
    <t>An affluent, rural Warwickshire seat beneath the Cotswolds, centred on Shakespeare's birthplace and taking in the Forest of Arden and small market towns. It has high rates of home ownership and professional employment, and a notably elderly population.</t>
  </si>
  <si>
    <t>An affluent, leafy Birmingham suburb built around its own historic park, retaining a distinct identity from the surrounding city. It has very high rates of home ownership and professional employment, with a growing Hindu and Sikh community.</t>
  </si>
  <si>
    <t>A Staffordshire town with Anglo-Saxon royal origins, expanded through post-war Birmingham overspill, alongside the wealthy village of Little Aston. It has a working-class character overall, with comparatively low graduate numbers.</t>
  </si>
  <si>
    <t>A Shropshire new town built around the historic ironworking sites of Coalbrookdale and Ironbridge, birthplace of the Industrial Revolution. It has a strongly working-class character with significant council housing.</t>
  </si>
  <si>
    <t>Covering the rural fringes of Telford beneath its namesake hill, taking in market towns such as Newport and Shifnal. It combines working-class urban wards with more affluent rural and commuter areas.</t>
  </si>
  <si>
    <t>A former Black Country industrial heartland built on coal, iron and steel, now among the most deprived seats in the country. Graduate rates and professional employment are notably low.</t>
  </si>
  <si>
    <t>A working-class Black Country seat combining Walsall, historically known for saddle and leather manufacturing, with the smaller town of Bloxwich. It has a substantial South Asian and Muslim population and comparatively low graduate numbers.</t>
  </si>
  <si>
    <t>Combining the historic town of Warwick, with its Norman castle, and the Regency spa town of Royal Leamington Spa. It's an affluent, well-qualified seat with a notable Sikh community concentrated in south Leamington.</t>
  </si>
  <si>
    <t>A Black Country seat spanning several Sandwell towns including Oldbury and Tividale, with a long industrial history now marked by post-industrial decline. It has a diverse population, including substantial Sikh and Muslim communities, and below-average qualifications.</t>
  </si>
  <si>
    <t>An affluent, elderly seat centred on the spa town of Malvern, home to Morgan Motors, and taking in rural villages beneath the Malvern Hills. It has high rates of home ownership and professional employment.</t>
  </si>
  <si>
    <t>A working-class Wolverhampton seat of council estates, whiter than the city's other constituencies, extending into more suburban Walsall wards. Graduate rates and professional employment are below average.</t>
  </si>
  <si>
    <t>A working-class Black Country seat taking in the former industrial towns of Bilston and Darlaston. It has significant Asian and Black communities and some of the lowest graduate rates in the country.</t>
  </si>
  <si>
    <t>Combining Wolverhampton's diverse inner-city wards with the affluent, historically separate suburb of Tettenhall. It has a large South Asian population, including a substantial Sikh community, alongside significant deprivation.</t>
  </si>
  <si>
    <t>A cathedral city on the River Severn, historically known for Worcester porcelain and Worcestershire sauce, with a growing university and student population. It has an average, fairly affluent demographic profile.</t>
  </si>
  <si>
    <t>Combining the historic carpet-making town of Kidderminster with Stourport-on-Severn and the affluent market town of Bewdley. It has a notably elderly population and an above-average rate of home ownership.</t>
  </si>
  <si>
    <t>Part of the old South Yorkshire coalfield, taking in Barnsley town and former mining villages such as Grimethorpe, setting for the film Brassed Off. A settled, overwhelmingly white and working-class seat, with low rates of higher education.</t>
  </si>
  <si>
    <t>Another former South Yorkshire coalfield seat, combining Barnsley's southern suburbs with ex-mining towns such as Wombwell, Goldthorpe and Thurnscoe. A working-class, overwhelmingly white seat with some of the lowest qualification levels and highest deprivation in the country.</t>
  </si>
  <si>
    <t>Combines the historic market town of Beverley, home to a famous medieval minster, with the flat farmland and seaside towns of Holderness, including Withernsea and Hornsea. An affluent, elderly and overwhelmingly white seat, with a more deprived, tourism-reliant coastal fringe.</t>
  </si>
  <si>
    <t>Northern and eastern Bradford, from Victorian inner-city wards to the more middle-class suburb of Idle and Thackley. A young, ethnically diverse seat with a large Muslim population and high deprivation.</t>
  </si>
  <si>
    <t>Southern Bradford, combining the working-class core around Wibsey with the outlying Pennine village of Queensbury and rural Tong. A working-class seat with lower qualifications and, compared to other Bradford seats, a smaller Muslim population.</t>
  </si>
  <si>
    <t>Central and western Bradford, from the Victorian core around Manningham to Pennine fringe villages such as Clayton and Thornton. England's most Muslim constituency, with a large Pakistani community, high deprivation and low rates of professional employment.</t>
  </si>
  <si>
    <t>Combines the seaside resort of Bridlington and Hornsea with the rolling chalk farmland of the Yorkshire Wolds. An elderly, overwhelmingly white and rural seat reliant on tourism and agriculture, with below-average qualifications.</t>
  </si>
  <si>
    <t>A largely rural North Lincolnshire seat centred on the port town of Immingham and the small market town of Brigg, taking in Wolds villages and Grimsby's commuter suburbs. An overwhelmingly white, older seat with high home ownership and comparatively low qualification levels.</t>
  </si>
  <si>
    <t>A Pennine West Yorkshire seat combining old mill towns in the steep Calder valley, including the increasingly gentrified Hebden Bridge, with the flatter towns of Elland and Brighouse to the east. A relatively affluent, professional seat known for its progressive, alternative character around Hebden Bridge.</t>
  </si>
  <si>
    <t>A Pennine seat around Huddersfield combining the mill towns of the Colne and Holme valleys, including Marsden and Holmfirth, the setting for Last of the Summer Wine, with western Huddersfield suburbs. A more middle-class, well-educated seat than much of West Yorkshire, with a strong textile heritage.</t>
  </si>
  <si>
    <t>A West Yorkshire seat in the old 'Heavy Woollen District', historically built on recycled wool textiles. Dewsbury and Batley have large, long-established South Asian communities, and the seat has a substantial Muslim population alongside high deprivation.</t>
  </si>
  <si>
    <t>Covers Doncaster's town centre and southern suburbs, from council estates to the more middle-class Tickhill and Bessacarr. Built on the railway industry - the Flying Scotsman and Mallard locomotives were built here - the seat has high deprivation in its central wards.</t>
  </si>
  <si>
    <t>Combines former mining towns east of Doncaster, including Thorne and Hatfield, with the flat, rural Isle of Axholme across the Lincolnshire border. A working-class, ageing seat with a mining heritage, though parts of the Isle of Axholme are more prosperous.</t>
  </si>
  <si>
    <t>Combines former mining towns such as Stainforth, Mexborough and Bentley with more affluent rural villages like Sprotbrough. A working-class seat with a strong mining heritage and below-average qualifications.</t>
  </si>
  <si>
    <t>Combines the inland river port of Goole, historically a hub for shipping, glass and clothing, with the market towns of Pocklington and Howden in the flat, low-lying East Riding countryside. A mixed seat with pockets of low qualification in Goole itself alongside more prosperous rural areas.</t>
  </si>
  <si>
    <t>Reunites the Humber estuary towns of Grimsby and Cleethorpes, once home to the world's largest fishing fleet before its collapse. A working-class seat with one of the highest shares of routine occupations in the country and below-average qualifications.</t>
  </si>
  <si>
    <t>A West Yorkshire mill town built on the wool trade, with the separate mill town of Sowerby Bridge to its west. A mixed seat with a significant, largely Muslim South Asian population concentrated in its poorer wards alongside more affluent, white areas.</t>
  </si>
  <si>
    <t>A genteel former spa town, still a conference and tourism hub, paired with the smaller, historic market town of Knaresborough on the River Nidd. An affluent, highly educated seat more akin to the southern Home Counties than the rest of Yorkshire.</t>
  </si>
  <si>
    <t>A former textile town in the Pennine foothills, home to a large university and a correspondingly large student population. A working-class, ethnically diverse seat with a significant South Asian and Muslim population, and pockets of high deprivation.</t>
  </si>
  <si>
    <t>Combines the working-class mill town of Keighley, with its large Muslim population, and the tourist village of Haworth, associated with the Bronte sisters, with the altogether more affluent, middle-class commuter town of Ilkley across Ilkley Moor. A sharply polarised seat, split between old textile heritage and Wharfedale gentility.</t>
  </si>
  <si>
    <t>Entirely urban, eastern Hull, adjoining the docks along the Humber. A working-class seat with one of the highest shares of routine occupations in the country and very low rates of higher education.</t>
  </si>
  <si>
    <t>Combines middle-class Hull neighbourhoods like the Avenues and Newland, once home to the poet Philip Larkin, with large council estates such as Bransholme and Orchard Park, and the more affluent commuter village of Cottingham. A mixed seat spanning high deprivation and suburban prosperity.</t>
  </si>
  <si>
    <t>Combines Hull's working-class western wards with the far more affluent East Riding suburbs of Willerby and Kirk Ella. A seat of sharp contrasts, with some of the lowest turnout and qualification levels in the country alongside prosperous commuter villages.</t>
  </si>
  <si>
    <t>Inner-city Leeds around the university and Headingley cricket ground, with the historic ruins of Kirkstall Abbey. Dominated by students, with the highest share of full-time students of any English or Welsh seat, low home ownership and high private renting.</t>
  </si>
  <si>
    <t>Stretches from the inner-city, working-class Harehills - home to Leeds's largest Muslim population - to suburban estates and commuter villages beyond the M1. A diverse, working-class seat with high deprivation in its inner wards.</t>
  </si>
  <si>
    <t>Combines the affluent northern suburbs of Roundhay and Alwoodley, home to much of Leeds's large Jewish community, with the more diverse and working-class Chapel Allerton to the south. A seat of sharp contrasts between prosperous, highly educated wards and areas of high deprivation.</t>
  </si>
  <si>
    <t>Affluent north-west Leeds suburbs and market towns including Otley and Guiseley, taking in Leeds Bradford Airport. One of the most prosperous parts of Leeds, with the highest owner-occupation and among the highest qualification levels in the city.</t>
  </si>
  <si>
    <t>The most working-class of the Leeds seats, covering inner-city Hunslet and Beeston and the council estates of Middleton, home to the world's oldest continuously working railway. A diverse, high-deprivation seat with low home ownership and high social renting.</t>
  </si>
  <si>
    <t>Combines the former mill town of Morley, part of Leeds's 'Heavy Woollen District', with working-class Farnley and Wortley to the west. A middling, mixed seat, neither strongly affluent nor deprived.</t>
  </si>
  <si>
    <t>Spans working-class inner Leeds around Armley with the more suburban town of Pudsey, historically split between Leeds and Bradford. A seat of sharp internal contrasts in wealth and qualifications.</t>
  </si>
  <si>
    <t>A West Yorkshire coalfield seat of former mining towns including Hemsworth, Featherstone and South Elmsall, with the larger town of Normanton offering easier commuting to Leeds. A working-class, overwhelmingly white seat with high deprivation.</t>
  </si>
  <si>
    <t>Combines Wakefield's more affluent southern suburbs with the old textile towns of Ossett and Horbury and the rural Pennine villages of Denby Dale and Skelmanthorpe. A comparatively prosperous, older seat for the area, with a strong industrial and mining heritage.</t>
  </si>
  <si>
    <t>Combines Sheffield's northern suburban fringe around Ecclesfield and High Green with the former steel town of Stocksbridge and the rural Pennine market town of Penistone. A comparatively prosperous seat with a strong industrial history but pockets of deprivation.</t>
  </si>
  <si>
    <t>A West Yorkshire coalfield seat combining the historic town of Pontefract, known for its liquorice 'Pontefract cakes', with the former mining and glass-making towns of Castleford and Knottingley. A working-class, overwhelmingly white seat with low qualification levels.</t>
  </si>
  <si>
    <t>Former mining communities straddling the Rotherham and Doncaster boroughs, including Rawmarsh, Swinton and Conisbrough, overlooked by Conisbrough Castle and the Wentworth Woodhouse estate. A working-class, overwhelmingly white seat with high social renting and low qualifications.</t>
  </si>
  <si>
    <t>A large, rural North Yorkshire seat spanning the Yorkshire Dales, the historic town of Richmond and the market town of Northallerton, alongside the huge Catterick army garrison. An affluent, elderly and overwhelmingly white seat reliant on tourism, agriculture and the military.</t>
  </si>
  <si>
    <t>Former mining towns south of Rotherham, including Maltby and Dinnington, alongside more middle-class suburbs such as Wickersley. A working-class seat with high home ownership but below-average qualifications.</t>
  </si>
  <si>
    <t>An industrial town on the River Don adjoining Sheffield, historically built on steel manufacturing and still associated with metal recycling. A working-class seat with high deprivation and social renting, though the redeveloped Waverley estate has brought a more middle-class population.</t>
  </si>
  <si>
    <t>North Yorkshire's coastal seat, combining the traditional seaside resorts of Scarborough and Whitby with rural moorland villages inland. An older, tourism-reliant seat, with a growing potash mine bringing new investment.</t>
  </si>
  <si>
    <t>A North Lincolnshire steel town, built around the Scunthorpe works, with a strongly working-class, industrial character. It has one of the highest shares of manufacturing employment in the country and below-average qualifications.</t>
  </si>
  <si>
    <t>A North Yorkshire market town with a former coalmining hinterland, taking in the more middle-class Kippax and Methley area near Leeds. A mixed, moderately working-class seat with a strong mining heritage.</t>
  </si>
  <si>
    <t>Covers north Sheffield's inter-war council estates and inner-city Burngreave, plus more mixed Hillsborough. A diverse, high-deprivation seat with England's largest Roma population, concentrated around Page Hall.</t>
  </si>
  <si>
    <t>Sheffield's city centre and inner-west, including the regenerated Kelham Island area and university district. An exceptionally young, highly educated, private-renting seat with one of the largest Chinese populations in the country.</t>
  </si>
  <si>
    <t>Sheffield's affluent western suburbs, from Ecclesall and Dore to the university areas of Broomhill and Endcliffe. One of the country's wealthiest and most highly educated seats, with very little social housing.</t>
  </si>
  <si>
    <t>South Sheffield, from the middle-class suburbs of Beauchief and Woodseats to the large post-war council estates of Gleadless Valley and Park Hill. A mixed, moderately working-class seat with a strong tradition of council housing.</t>
  </si>
  <si>
    <t>An eastern strip of Sheffield running from the former steelmaking district of Attercliffe to the ex-mining villages of Mosborough and Beighton, annexed from Derbyshire in 1974. A working-class, ethnically mixed seat with below-average qualifications.</t>
  </si>
  <si>
    <t>Combines the Bradford mill town of Shipley, including the model village of Saltaire, with the more affluent towns of Bingley and Baildon and rural Wharfedale villages. A moderately middle-class seat with a strong textile heritage.</t>
  </si>
  <si>
    <t>A large, rural North Yorkshire seat of dales, moorland and market towns, centred on Skipton and the small cathedral city of Ripon. An affluent, elderly and overwhelmingly white seat reliant on tourism and sheep farming.</t>
  </si>
  <si>
    <t>A West Yorkshire seat in the old Heavy Woollen District, taking in Heckmondwike, Cleckheaton and the more middle-class town of Mirfield. A mixed, moderately working-class seat with strong local town identities.</t>
  </si>
  <si>
    <t>A large, rural North Yorkshire seat of market towns including Thirsk, Malton and Pickering, stretching to the coastal town of Filey. An elderly, agricultural and tourism-reliant seat with modest household incomes despite an affluent appearance.</t>
  </si>
  <si>
    <t>Combines Wakefield's cathedral city centre with Outwood and Stanley to the north and Rothwell, separated from Leeds by the M1. A working-class seat with a mining heritage and below-average qualifications, part of Yorkshire's 'Rhubarb Triangle'.</t>
  </si>
  <si>
    <t>A patchwork rural seat stretching from prosperous Leeds suburbs and the racing town of Wetherby to North Yorkshire market towns like Tadcaster, known for its breweries, and Easingwold. An affluent, well-qualified and overwhelmingly white seat built on agriculture and equestrian interests.</t>
  </si>
  <si>
    <t>York's historic centre and inner suburbs, including council estates at Acomb and Tang Hall, uniquely surrounded on all sides by York Outer. A high-renting, highly studentified seat with a strong tourism and public-sector economy.</t>
  </si>
  <si>
    <t>The suburbs and villages encircling York, including the model village of New Earswick, built for Rowntree's chocolate factory workers. An affluent, highly owner-occupied seat with strong commuter and tourism links to the city.</t>
  </si>
  <si>
    <t>LAB</t>
  </si>
  <si>
    <t>CON</t>
  </si>
  <si>
    <t>Ref</t>
  </si>
  <si>
    <t>LD</t>
  </si>
  <si>
    <t>Grn</t>
  </si>
  <si>
    <t>PC</t>
  </si>
  <si>
    <t>Avreage</t>
  </si>
  <si>
    <t>Libear</t>
  </si>
  <si>
    <t>Blue</t>
  </si>
  <si>
    <t>Column23</t>
  </si>
  <si>
    <t>Superwealthy</t>
  </si>
  <si>
    <t>Column24</t>
  </si>
  <si>
    <t>Column25</t>
  </si>
  <si>
    <t>Column26</t>
  </si>
  <si>
    <t>Column27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</si>
</sst>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0.0%"/>
    <numFmt numFmtId="166" formatCode="0.000000"/>
    <numFmt numFmtId="167" formatCode="_-* #,##0.00_-;\-* #,##0.00_-;_-* &quot;-&quot;??_-;_-@_-"/>
  </numFmts>
  <fonts count="11">
    <font>
      <sz val="11"/>
      <color theme="1"/>
      <name val="Aptos Narrow"/>
      <family val="2"/>
      <scheme val="minor"/>
    </font>
    <font>
      <sz val="10"/>
      <color theme="1"/>
      <name val="Open Sans"/>
      <family val="2"/>
    </font>
    <font>
      <sz val="11"/>
      <color theme="1"/>
      <name val="Aptos Narrow"/>
      <family val="2"/>
      <scheme val="minor"/>
    </font>
    <font>
      <b/>
      <sz val="11"/>
      <color theme="0"/>
      <name val="Aptos Narrow"/>
      <family val="2"/>
      <scheme val="minor"/>
    </font>
    <font>
      <sz val="8"/>
      <name val="Aptos Narrow"/>
      <family val="2"/>
      <scheme val="minor"/>
    </font>
    <font>
      <sz val="9"/>
      <color theme="1"/>
      <name val="Open Sans"/>
      <family val="2"/>
    </font>
    <font>
      <sz val="10"/>
      <name val="Arial"/>
      <family val="2"/>
    </font>
    <font>
      <sz val="11"/>
      <color theme="1"/>
      <name val="Aerial"/>
      <family val="2"/>
    </font>
    <font>
      <b/>
      <sz val="14"/>
      <name val="Arial"/>
      <family val="2"/>
    </font>
    <font>
      <sz val="11"/>
      <name val="Aptos Narrow"/>
      <family val="2"/>
      <scheme val="minor"/>
    </font>
    <font>
      <sz val="11"/>
      <color theme="0"/>
      <name val="Aptos Narrow"/>
      <family val="2"/>
      <scheme val="minor"/>
    </font>
  </fonts>
  <fills count="18">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indexed="44"/>
        <bgColor indexed="64"/>
      </patternFill>
    </fill>
    <fill>
      <patternFill patternType="solid">
        <fgColor indexed="43"/>
        <bgColor indexed="64"/>
      </patternFill>
    </fill>
    <fill>
      <patternFill patternType="solid">
        <fgColor rgb="FFFF0000"/>
        <bgColor indexed="64"/>
      </patternFill>
    </fill>
    <fill>
      <patternFill patternType="solid">
        <fgColor rgb="FF0070C0"/>
        <bgColor indexed="64"/>
      </patternFill>
    </fill>
    <fill>
      <patternFill patternType="solid">
        <fgColor rgb="FFFFC000"/>
        <bgColor indexed="64"/>
      </patternFill>
    </fill>
    <fill>
      <patternFill patternType="solid">
        <fgColor rgb="FF00FFFF"/>
        <bgColor indexed="64"/>
      </patternFill>
    </fill>
    <fill>
      <patternFill patternType="solid">
        <fgColor rgb="FF92D050"/>
        <bgColor indexed="64"/>
      </patternFill>
    </fill>
    <fill>
      <patternFill patternType="solid">
        <fgColor rgb="FFFFFFCC"/>
        <bgColor indexed="64"/>
      </patternFill>
    </fill>
    <fill>
      <patternFill patternType="solid">
        <fgColor theme="2" tint="-9.9978637043366805E-2"/>
        <bgColor indexed="64"/>
      </patternFill>
    </fill>
    <fill>
      <patternFill patternType="solid">
        <fgColor theme="6"/>
        <bgColor indexed="64"/>
      </patternFill>
    </fill>
    <fill>
      <patternFill patternType="solid">
        <fgColor rgb="FF00B0F0"/>
        <bgColor indexed="64"/>
      </patternFill>
    </fill>
    <fill>
      <patternFill patternType="solid">
        <fgColor rgb="FFFF0066"/>
        <bgColor indexed="64"/>
      </patternFill>
    </fill>
    <fill>
      <patternFill patternType="solid">
        <fgColor theme="1" tint="4.9989318521683403E-2"/>
        <bgColor indexed="64"/>
      </patternFill>
    </fill>
    <fill>
      <patternFill patternType="solid">
        <fgColor rgb="FF33CCFF"/>
        <bgColor indexed="64"/>
      </patternFill>
    </fill>
  </fills>
  <borders count="6">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indexed="64"/>
      </left>
      <right style="thin">
        <color indexed="64"/>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s>
  <cellStyleXfs count="11">
    <xf numFmtId="0" fontId="0" fillId="0" borderId="0"/>
    <xf numFmtId="9" fontId="2" fillId="0" borderId="0"/>
    <xf numFmtId="0" fontId="1" fillId="0" borderId="0"/>
    <xf numFmtId="0" fontId="5" fillId="0" borderId="0"/>
    <xf numFmtId="0" fontId="6" fillId="0" borderId="0">
      <protection locked="0"/>
    </xf>
    <xf numFmtId="9" fontId="5" fillId="0" borderId="0"/>
    <xf numFmtId="0" fontId="7" fillId="0" borderId="0"/>
    <xf numFmtId="0" fontId="8" fillId="0" borderId="0">
      <protection locked="0"/>
    </xf>
    <xf numFmtId="0" fontId="6" fillId="4" borderId="3">
      <alignment horizontal="center" vertical="center"/>
      <protection locked="0"/>
    </xf>
    <xf numFmtId="0" fontId="6" fillId="5" borderId="0">
      <protection locked="0"/>
    </xf>
    <xf numFmtId="167" fontId="2" fillId="0" borderId="0"/>
  </cellStyleXfs>
  <cellXfs count="65">
    <xf numFmtId="0" fontId="0" fillId="0" borderId="0" xfId="0"/>
    <xf numFmtId="164" fontId="0" fillId="0" borderId="0" xfId="0" applyNumberFormat="1"/>
    <xf numFmtId="0" fontId="0" fillId="0" borderId="1" xfId="0" applyBorder="1"/>
    <xf numFmtId="0" fontId="0" fillId="0" borderId="2" xfId="0" applyBorder="1"/>
    <xf numFmtId="0" fontId="0" fillId="2" borderId="1" xfId="0" applyFill="1" applyBorder="1"/>
    <xf numFmtId="0" fontId="0" fillId="2" borderId="2" xfId="0" applyFill="1" applyBorder="1"/>
    <xf numFmtId="0" fontId="3" fillId="3" borderId="2" xfId="0" applyFont="1" applyFill="1" applyBorder="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9" fillId="11" borderId="0" xfId="0" applyFont="1" applyFill="1"/>
    <xf numFmtId="0" fontId="0" fillId="12" borderId="0" xfId="0" applyFill="1"/>
    <xf numFmtId="0" fontId="0" fillId="13" borderId="0" xfId="0" applyFill="1"/>
    <xf numFmtId="165" fontId="0" fillId="6" borderId="0" xfId="1" applyNumberFormat="1" applyFont="1" applyFill="1"/>
    <xf numFmtId="0" fontId="0" fillId="2" borderId="0" xfId="0" applyFill="1"/>
    <xf numFmtId="164" fontId="0" fillId="6" borderId="0" xfId="0" applyNumberFormat="1" applyFill="1"/>
    <xf numFmtId="164" fontId="0" fillId="7" borderId="0" xfId="0" applyNumberFormat="1" applyFill="1"/>
    <xf numFmtId="164" fontId="0" fillId="9" borderId="0" xfId="0" applyNumberFormat="1" applyFill="1"/>
    <xf numFmtId="164" fontId="0" fillId="8" borderId="0" xfId="0" applyNumberFormat="1" applyFill="1"/>
    <xf numFmtId="164" fontId="0" fillId="10" borderId="0" xfId="0" applyNumberFormat="1" applyFill="1"/>
    <xf numFmtId="164" fontId="0" fillId="12" borderId="0" xfId="0" applyNumberFormat="1" applyFill="1"/>
    <xf numFmtId="164" fontId="9" fillId="11" borderId="0" xfId="0" applyNumberFormat="1" applyFont="1" applyFill="1"/>
    <xf numFmtId="164" fontId="0" fillId="13" borderId="0" xfId="0" applyNumberFormat="1" applyFill="1"/>
    <xf numFmtId="1" fontId="0" fillId="6" borderId="0" xfId="0" applyNumberFormat="1" applyFill="1"/>
    <xf numFmtId="1" fontId="0" fillId="7" borderId="0" xfId="0" applyNumberFormat="1" applyFill="1"/>
    <xf numFmtId="1" fontId="0" fillId="9" borderId="0" xfId="0" applyNumberFormat="1" applyFill="1"/>
    <xf numFmtId="1" fontId="0" fillId="8" borderId="0" xfId="0" applyNumberFormat="1" applyFill="1"/>
    <xf numFmtId="1" fontId="0" fillId="10" borderId="0" xfId="0" applyNumberFormat="1" applyFill="1"/>
    <xf numFmtId="1" fontId="0" fillId="12" borderId="0" xfId="0" applyNumberFormat="1" applyFill="1"/>
    <xf numFmtId="1" fontId="9" fillId="11" borderId="0" xfId="0" applyNumberFormat="1" applyFont="1" applyFill="1"/>
    <xf numFmtId="1" fontId="0" fillId="13" borderId="0" xfId="0" applyNumberFormat="1" applyFill="1"/>
    <xf numFmtId="164" fontId="0" fillId="6" borderId="2" xfId="0" applyNumberFormat="1" applyFill="1" applyBorder="1"/>
    <xf numFmtId="164" fontId="0" fillId="7" borderId="2" xfId="0" applyNumberFormat="1" applyFill="1" applyBorder="1"/>
    <xf numFmtId="164" fontId="0" fillId="9" borderId="2" xfId="0" applyNumberFormat="1" applyFill="1" applyBorder="1"/>
    <xf numFmtId="164" fontId="0" fillId="8" borderId="2" xfId="0" applyNumberFormat="1" applyFill="1" applyBorder="1"/>
    <xf numFmtId="164" fontId="0" fillId="10" borderId="2" xfId="0" applyNumberFormat="1" applyFill="1" applyBorder="1"/>
    <xf numFmtId="164" fontId="0" fillId="12" borderId="2" xfId="0" applyNumberFormat="1" applyFill="1" applyBorder="1"/>
    <xf numFmtId="164" fontId="9" fillId="11" borderId="2" xfId="0" applyNumberFormat="1" applyFont="1" applyFill="1" applyBorder="1"/>
    <xf numFmtId="164" fontId="0" fillId="13" borderId="2" xfId="0" applyNumberFormat="1" applyFill="1" applyBorder="1"/>
    <xf numFmtId="0" fontId="0" fillId="6" borderId="2" xfId="0" applyFill="1" applyBorder="1"/>
    <xf numFmtId="0" fontId="0" fillId="8" borderId="2" xfId="0" applyFill="1" applyBorder="1"/>
    <xf numFmtId="0" fontId="0" fillId="10" borderId="2" xfId="0" applyFill="1" applyBorder="1"/>
    <xf numFmtId="1" fontId="0" fillId="0" borderId="0" xfId="0" applyNumberFormat="1"/>
    <xf numFmtId="0" fontId="0" fillId="0" borderId="4" xfId="0" applyBorder="1"/>
    <xf numFmtId="0" fontId="0" fillId="0" borderId="5" xfId="0" applyBorder="1"/>
    <xf numFmtId="9" fontId="0" fillId="0" borderId="0" xfId="1" applyFont="1"/>
    <xf numFmtId="165" fontId="0" fillId="0" borderId="0" xfId="1" applyNumberFormat="1" applyFont="1"/>
    <xf numFmtId="165" fontId="0" fillId="0" borderId="0" xfId="0" applyNumberFormat="1"/>
    <xf numFmtId="0" fontId="0" fillId="0" borderId="0" xfId="0" applyAlignment="1">
      <alignment wrapText="1"/>
    </xf>
    <xf numFmtId="166" fontId="0" fillId="0" borderId="0" xfId="0" applyNumberFormat="1"/>
    <xf numFmtId="0" fontId="0" fillId="0" borderId="0" xfId="1" applyNumberFormat="1" applyFont="1"/>
    <xf numFmtId="9" fontId="0" fillId="0" borderId="0" xfId="0" applyNumberFormat="1"/>
    <xf numFmtId="0" fontId="0" fillId="14" borderId="0" xfId="0" applyFill="1"/>
    <xf numFmtId="165" fontId="0" fillId="14" borderId="0" xfId="1" applyNumberFormat="1" applyFont="1" applyFill="1"/>
    <xf numFmtId="0" fontId="0" fillId="2" borderId="0" xfId="0" applyFill="1" applyAlignment="1">
      <alignment wrapText="1"/>
    </xf>
    <xf numFmtId="0" fontId="0" fillId="15" borderId="0" xfId="0" applyFill="1"/>
    <xf numFmtId="0" fontId="10" fillId="16" borderId="0" xfId="0" applyFont="1" applyFill="1"/>
    <xf numFmtId="0" fontId="9" fillId="17" borderId="0" xfId="0" applyFont="1" applyFill="1"/>
    <xf numFmtId="0" fontId="10" fillId="16" borderId="2" xfId="0" applyFont="1" applyFill="1" applyBorder="1"/>
    <xf numFmtId="0" fontId="9" fillId="17" borderId="2" xfId="0" applyFont="1" applyFill="1" applyBorder="1"/>
    <xf numFmtId="0" fontId="0" fillId="15" borderId="2" xfId="0" applyFill="1" applyBorder="1"/>
    <xf numFmtId="0" fontId="0" fillId="0" borderId="0" xfId="0" applyAlignment="1">
      <alignment vertical="center" wrapText="1"/>
    </xf>
    <xf numFmtId="165" fontId="2" fillId="0" borderId="0" xfId="1" applyNumberFormat="1"/>
  </cellXfs>
  <cellStyles count="11">
    <cellStyle name="cells" xfId="9" xr:uid="{00000000-0005-0000-0000-000009000000}"/>
    <cellStyle name="column field" xfId="8" xr:uid="{00000000-0005-0000-0000-000008000000}"/>
    <cellStyle name="Comma 2" xfId="10" xr:uid="{00000000-0005-0000-0000-00000A000000}"/>
    <cellStyle name="heading" xfId="7" xr:uid="{00000000-0005-0000-0000-000007000000}"/>
    <cellStyle name="Normal" xfId="0" builtinId="0"/>
    <cellStyle name="Normal 2" xfId="2" xr:uid="{00000000-0005-0000-0000-000002000000}"/>
    <cellStyle name="Normal 2 2" xfId="4" xr:uid="{00000000-0005-0000-0000-000004000000}"/>
    <cellStyle name="Normal 3" xfId="3" xr:uid="{00000000-0005-0000-0000-000003000000}"/>
    <cellStyle name="Normal 4" xfId="6" xr:uid="{00000000-0005-0000-0000-000006000000}"/>
    <cellStyle name="Percent" xfId="1" builtinId="5"/>
    <cellStyle name="Percent 2" xfId="5" xr:uid="{00000000-0005-0000-0000-000005000000}"/>
  </cellStyles>
  <dxfs count="16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0" formatCode="Genera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164" formatCode="0.0"/>
      <fill>
        <patternFill patternType="solid">
          <fgColor indexed="64"/>
          <bgColor theme="6"/>
        </patternFill>
      </fill>
    </dxf>
    <dxf>
      <numFmt numFmtId="164" formatCode="0.0"/>
      <fill>
        <patternFill patternType="solid">
          <fgColor indexed="64"/>
          <bgColor theme="6"/>
        </patternFill>
      </fill>
    </dxf>
    <dxf>
      <numFmt numFmtId="164" formatCode="0.0"/>
    </dxf>
    <dxf>
      <numFmt numFmtId="164" formatCode="0.0"/>
    </dxf>
    <dxf>
      <numFmt numFmtId="164" formatCode="0.0"/>
    </dxf>
    <dxf>
      <numFmt numFmtId="164" formatCode="0.0"/>
    </dxf>
    <dxf>
      <numFmt numFmtId="0" formatCode="General"/>
    </dxf>
    <dxf>
      <fill>
        <patternFill patternType="solid">
          <fgColor indexed="64"/>
          <bgColor theme="6"/>
        </patternFill>
      </fill>
    </dxf>
    <dxf>
      <numFmt numFmtId="0" formatCode="General"/>
      <fill>
        <patternFill patternType="solid">
          <fgColor indexed="64"/>
          <bgColor theme="6"/>
        </patternFill>
      </fill>
    </dxf>
    <dxf>
      <font>
        <strike val="0"/>
        <condense val="0"/>
        <extend val="0"/>
        <outline val="0"/>
        <shadow val="0"/>
        <vertAlign val="baseline"/>
        <sz val="11"/>
        <color auto="1"/>
        <name val="Aptos Narrow"/>
        <family val="2"/>
        <scheme val="minor"/>
      </font>
      <fill>
        <patternFill patternType="solid">
          <fgColor indexed="64"/>
          <bgColor rgb="FFFFFFCC"/>
        </patternFill>
      </fill>
    </dxf>
    <dxf>
      <font>
        <strike val="0"/>
        <condense val="0"/>
        <extend val="0"/>
        <outline val="0"/>
        <shadow val="0"/>
        <vertAlign val="baseline"/>
        <sz val="11"/>
        <color auto="1"/>
        <name val="Aptos Narrow"/>
        <family val="2"/>
        <scheme val="minor"/>
      </font>
      <numFmt numFmtId="0" formatCode="General"/>
      <fill>
        <patternFill patternType="solid">
          <fgColor indexed="64"/>
          <bgColor rgb="FFFFFFCC"/>
        </patternFill>
      </fill>
    </dxf>
    <dxf>
      <fill>
        <patternFill patternType="solid">
          <fgColor indexed="64"/>
          <bgColor theme="2" tint="-9.9978637043366805E-2"/>
        </patternFill>
      </fill>
    </dxf>
    <dxf>
      <numFmt numFmtId="0" formatCode="General"/>
      <fill>
        <patternFill patternType="solid">
          <fgColor indexed="64"/>
          <bgColor theme="2" tint="-9.9978637043366805E-2"/>
        </patternFill>
      </fill>
    </dxf>
    <dxf>
      <fill>
        <patternFill patternType="solid">
          <fgColor indexed="64"/>
          <bgColor rgb="FF92D050"/>
        </patternFill>
      </fill>
    </dxf>
    <dxf>
      <numFmt numFmtId="0" formatCode="General"/>
      <fill>
        <patternFill patternType="solid">
          <fgColor indexed="64"/>
          <bgColor rgb="FF92D050"/>
        </patternFill>
      </fill>
    </dxf>
    <dxf>
      <fill>
        <patternFill patternType="solid">
          <fgColor indexed="64"/>
          <bgColor rgb="FFFFC000"/>
        </patternFill>
      </fill>
    </dxf>
    <dxf>
      <numFmt numFmtId="0" formatCode="General"/>
      <fill>
        <patternFill patternType="solid">
          <fgColor indexed="64"/>
          <bgColor rgb="FFFFC000"/>
        </patternFill>
      </fill>
    </dxf>
    <dxf>
      <fill>
        <patternFill patternType="solid">
          <fgColor indexed="64"/>
          <bgColor rgb="FF00FFFF"/>
        </patternFill>
      </fill>
    </dxf>
    <dxf>
      <numFmt numFmtId="0" formatCode="General"/>
      <fill>
        <patternFill patternType="solid">
          <fgColor indexed="64"/>
          <bgColor rgb="FF00FFFF"/>
        </patternFill>
      </fill>
    </dxf>
    <dxf>
      <fill>
        <patternFill patternType="solid">
          <fgColor indexed="64"/>
          <bgColor rgb="FF0070C0"/>
        </patternFill>
      </fill>
    </dxf>
    <dxf>
      <numFmt numFmtId="0" formatCode="General"/>
      <fill>
        <patternFill patternType="solid">
          <fgColor indexed="64"/>
          <bgColor rgb="FF0070C0"/>
        </patternFill>
      </fill>
    </dxf>
    <dxf>
      <fill>
        <patternFill patternType="solid">
          <fgColor indexed="64"/>
          <bgColor rgb="FFFF0000"/>
        </patternFill>
      </fill>
    </dxf>
    <dxf>
      <numFmt numFmtId="0" formatCode="General"/>
      <fill>
        <patternFill patternType="solid">
          <fgColor indexed="64"/>
          <bgColor rgb="FFFF0000"/>
        </patternFill>
      </fill>
    </dxf>
    <dxf>
      <numFmt numFmtId="0" formatCode="General"/>
      <fill>
        <patternFill patternType="solid">
          <fgColor indexed="64"/>
          <bgColor rgb="FFFF0066"/>
        </patternFill>
      </fill>
    </dxf>
    <dxf>
      <font>
        <strike val="0"/>
        <outline val="0"/>
        <shadow val="0"/>
        <vertAlign val="baseline"/>
        <sz val="11"/>
        <color auto="1"/>
        <name val="Aptos Narrow"/>
        <family val="2"/>
        <scheme val="minor"/>
      </font>
      <fill>
        <patternFill patternType="solid">
          <fgColor indexed="64"/>
          <bgColor rgb="FF33CCFF"/>
        </patternFill>
      </fill>
    </dxf>
    <dxf>
      <numFmt numFmtId="0" formatCode="General"/>
      <fill>
        <patternFill patternType="solid">
          <fgColor indexed="64"/>
          <bgColor rgb="FF92D050"/>
        </patternFill>
      </fill>
    </dxf>
    <dxf>
      <numFmt numFmtId="0" formatCode="General"/>
      <fill>
        <patternFill patternType="solid">
          <fgColor indexed="64"/>
          <bgColor rgb="FFFFC000"/>
        </patternFill>
      </fill>
    </dxf>
    <dxf>
      <font>
        <strike val="0"/>
        <outline val="0"/>
        <shadow val="0"/>
        <vertAlign val="baseline"/>
        <sz val="11"/>
        <color theme="0"/>
        <name val="Aptos Narrow"/>
        <family val="2"/>
        <scheme val="minor"/>
      </font>
      <numFmt numFmtId="0" formatCode="General"/>
      <fill>
        <patternFill patternType="solid">
          <fgColor indexed="64"/>
          <bgColor theme="1" tint="4.9989318521683403E-2"/>
        </patternFill>
      </fill>
    </dxf>
    <dxf>
      <numFmt numFmtId="0" formatCode="General"/>
      <fill>
        <patternFill patternType="solid">
          <fgColor indexed="64"/>
          <bgColor rgb="FFFF0000"/>
        </patternFill>
      </fill>
    </dxf>
    <dxf>
      <font>
        <strike val="0"/>
        <condense val="0"/>
        <extend val="0"/>
        <outline val="0"/>
        <shadow val="0"/>
        <vertAlign val="baseline"/>
        <sz val="11"/>
        <color theme="1"/>
        <name val="Aptos Narrow"/>
        <family val="2"/>
        <scheme val="minor"/>
      </font>
    </dxf>
    <dxf>
      <border outline="0">
        <left/>
        <right/>
        <top style="thin">
          <color theme="4" tint="0.39997558519241921"/>
        </top>
        <bottom/>
      </border>
    </dxf>
    <dxf>
      <alignment horizontal="general" wrapText="1"/>
    </dxf>
    <dxf>
      <border outline="0">
        <left/>
        <right/>
        <top style="thin">
          <color theme="4" tint="0.39997558519241921"/>
        </top>
        <bottom/>
      </border>
    </dxf>
    <dxf>
      <font>
        <strike val="0"/>
        <condense val="0"/>
        <extend val="0"/>
        <outline val="0"/>
        <shadow val="0"/>
        <vertAlign val="baseline"/>
        <sz val="11"/>
        <color theme="1"/>
        <name val="Aptos Narrow"/>
        <family val="2"/>
        <scheme val="minor"/>
      </font>
      <border outline="0">
        <left/>
        <right/>
        <top style="thin">
          <color theme="4" tint="0.39997558519241921"/>
        </top>
        <bottom style="thin">
          <color theme="4" tint="0.39997558519241921"/>
        </bottom>
      </border>
    </dxf>
    <dxf>
      <border outline="0">
        <left/>
        <right/>
        <top style="thin">
          <color theme="4" tint="0.39997558519241921"/>
        </top>
        <bottom/>
      </border>
    </dxf>
    <dxf>
      <font>
        <strike val="0"/>
        <condense val="0"/>
        <extend val="0"/>
        <outline val="0"/>
        <shadow val="0"/>
        <vertAlign val="baseline"/>
        <sz val="11"/>
        <color theme="1"/>
        <name val="Aptos Narrow"/>
        <family val="2"/>
        <scheme val="minor"/>
      </font>
      <border>
        <left/>
        <right/>
        <top style="thin">
          <color theme="4" tint="0.39997558519241921"/>
        </top>
        <bottom style="thin">
          <color theme="4" tint="0.39997558519241921"/>
        </bottom>
        <vertical/>
        <horizontal/>
      </border>
    </dxf>
    <dxf>
      <border outline="0">
        <left style="thin">
          <color theme="4" tint="0.39997558519241921"/>
        </left>
        <right/>
        <top style="thin">
          <color theme="4" tint="0.39997558519241921"/>
        </top>
        <bottom/>
      </border>
    </dxf>
    <dxf>
      <font>
        <strike val="0"/>
        <condense val="0"/>
        <extend val="0"/>
        <outline val="0"/>
        <shadow val="0"/>
        <vertAlign val="baseline"/>
        <sz val="11"/>
        <color theme="1"/>
        <name val="Aptos Narrow"/>
        <family val="2"/>
        <scheme val="minor"/>
      </font>
      <border>
        <left style="thin">
          <color theme="4" tint="0.39997558519241921"/>
        </left>
        <right/>
        <top style="thin">
          <color theme="4" tint="0.39997558519241921"/>
        </top>
        <bottom style="thin">
          <color theme="4" tint="0.39997558519241921"/>
        </bottom>
        <vertical/>
        <horizontal/>
      </border>
    </dxf>
    <dxf>
      <numFmt numFmtId="165" formatCode="0.0%"/>
      <fill>
        <patternFill patternType="solid">
          <fgColor indexed="64"/>
          <bgColor rgb="FFFF0000"/>
        </patternFill>
      </fill>
    </dxf>
    <dxf>
      <numFmt numFmtId="165" formatCode="0.0%"/>
      <fill>
        <patternFill patternType="solid">
          <fgColor indexed="64"/>
          <bgColor rgb="FF00B0F0"/>
        </patternFill>
      </fill>
    </dxf>
    <dxf>
      <numFmt numFmtId="0" formatCode="General"/>
    </dxf>
    <dxf>
      <fill>
        <patternFill patternType="solid">
          <fgColor indexed="64"/>
          <bgColor rgb="FFFF0000"/>
        </patternFill>
      </fill>
    </dxf>
    <dxf>
      <fill>
        <patternFill patternType="solid">
          <fgColor indexed="64"/>
          <bgColor rgb="FF00B0F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condense val="0"/>
        <extend val="0"/>
        <outline val="0"/>
        <shadow val="0"/>
        <vertAlign val="baseline"/>
        <sz val="11"/>
        <color theme="1"/>
        <name val="Aptos Narrow"/>
        <family val="2"/>
        <scheme val="minor"/>
      </font>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font>
        <strike val="0"/>
        <condense val="0"/>
        <extend val="0"/>
        <outline val="0"/>
        <shadow val="0"/>
        <vertAlign val="baseline"/>
        <sz val="11"/>
        <color theme="1"/>
        <name val="Aptos Narrow"/>
        <family val="2"/>
        <scheme val="minor"/>
      </font>
      <numFmt numFmtId="165" formatCode="0.0%"/>
    </dxf>
    <dxf>
      <numFmt numFmtId="165" formatCode="0.0%"/>
    </dxf>
    <dxf>
      <font>
        <strike val="0"/>
        <condense val="0"/>
        <extend val="0"/>
        <outline val="0"/>
        <shadow val="0"/>
        <vertAlign val="baseline"/>
        <sz val="11"/>
        <color theme="1"/>
        <name val="Aptos Narrow"/>
        <family val="2"/>
        <scheme val="minor"/>
      </font>
      <numFmt numFmtId="165" formatCode="0.0%"/>
    </dxf>
    <dxf>
      <numFmt numFmtId="165" formatCode="0.0%"/>
    </dxf>
    <dxf>
      <font>
        <strike val="0"/>
        <condense val="0"/>
        <extend val="0"/>
        <outline val="0"/>
        <shadow val="0"/>
        <vertAlign val="baseline"/>
        <sz val="11"/>
        <color theme="1"/>
        <name val="Aptos Narrow"/>
        <family val="2"/>
        <scheme val="minor"/>
      </font>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3" formatCode="0%"/>
    </dxf>
    <dxf>
      <numFmt numFmtId="13" formatCode="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0.0%"/>
    </dxf>
    <dxf>
      <font>
        <strike val="0"/>
        <condense val="0"/>
        <extend val="0"/>
        <outline val="0"/>
        <shadow val="0"/>
        <vertAlign val="baseline"/>
        <sz val="11"/>
        <color theme="1"/>
        <name val="Aptos Narrow"/>
        <family val="2"/>
        <scheme val="minor"/>
      </font>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0" formatCode="General"/>
    </dxf>
    <dxf>
      <fill>
        <patternFill>
          <bgColor theme="2"/>
        </patternFill>
      </fill>
      <border>
        <left/>
        <right/>
        <top/>
        <bottom style="thin">
          <color theme="4"/>
        </bottom>
        <vertical/>
        <horizontal/>
      </border>
    </dxf>
    <dxf>
      <fill>
        <patternFill>
          <bgColor theme="0"/>
        </patternFill>
      </fill>
      <border>
        <left/>
        <right/>
        <top/>
        <bottom/>
        <vertical/>
        <horizontal/>
      </border>
    </dxf>
  </dxfs>
  <tableStyles count="2" defaultTableStyle="TableStyleMedium2" defaultPivotStyle="PivotStyleLight16">
    <tableStyle name="HoC" pivot="0" count="2" xr9:uid="{00000000-0011-0000-FFFF-FFFF00000000}">
      <tableStyleElement type="wholeTable" dxfId="161"/>
      <tableStyleElement type="headerRow" dxfId="160"/>
    </tableStyle>
    <tableStyle name="Table Style 1" pivot="0" count="0" xr9:uid="{00000000-0011-0000-FFFF-FFFF01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205740</xdr:colOff>
      <xdr:row>276</xdr:row>
      <xdr:rowOff>0</xdr:rowOff>
    </xdr:from>
    <xdr:to>
      <xdr:col>24</xdr:col>
      <xdr:colOff>488286</xdr:colOff>
      <xdr:row>320</xdr:row>
      <xdr:rowOff>130249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5941040" y="182880"/>
          <a:ext cx="6988146" cy="8176969"/>
        </a:xfrm>
        <a:prstGeom prst="rect">
          <a:avLst/>
        </a:prstGeom>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4" displayName="Table14" ref="B1:BM634" totalsRowCount="1">
  <autoFilter ref="B1:BM633" xr:uid="{00000000-0009-0000-0100-000001000000}"/>
  <sortState xmlns:xlrd2="http://schemas.microsoft.com/office/spreadsheetml/2017/richdata2" ref="B2:BM633">
    <sortCondition descending="1" ref="C1:C633"/>
  </sortState>
  <tableColumns count="64">
    <tableColumn id="1" xr3:uid="{00000000-0010-0000-0000-000001000000}" name="Seat"/>
    <tableColumn id="32" xr3:uid="{00000000-0010-0000-0000-000020000000}" name="Superwealthy" dataDxfId="159"/>
    <tableColumn id="29" xr3:uid="{00000000-0010-0000-0000-00001D000000}" name="Rural"/>
    <tableColumn id="30" xr3:uid="{00000000-0010-0000-0000-00001E000000}" name="LGBT" dataDxfId="158" dataCellStyle="Percent"/>
    <tableColumn id="5" xr3:uid="{00000000-0010-0000-0000-000005000000}" name="White" dataDxfId="157" totalsRowDxfId="156" dataCellStyle="Percent"/>
    <tableColumn id="6" xr3:uid="{00000000-0010-0000-0000-000006000000}" name="Asian" dataDxfId="155" totalsRowDxfId="154" dataCellStyle="Percent"/>
    <tableColumn id="7" xr3:uid="{00000000-0010-0000-0000-000007000000}" name="Black"/>
    <tableColumn id="8" xr3:uid="{00000000-0010-0000-0000-000008000000}" name="White British" dataDxfId="153" totalsRowDxfId="152" dataCellStyle="Percent"/>
    <tableColumn id="9" xr3:uid="{00000000-0010-0000-0000-000009000000}" name="White Other" dataDxfId="151" totalsRowDxfId="150"/>
    <tableColumn id="10" xr3:uid="{00000000-0010-0000-0000-00000A000000}" name="Indian"/>
    <tableColumn id="11" xr3:uid="{00000000-0010-0000-0000-00000B000000}" name="Pakistani2" dataDxfId="149" totalsRowDxfId="148" dataCellStyle="Percent"/>
    <tableColumn id="12" xr3:uid="{00000000-0010-0000-0000-00000C000000}" name="Bangladeshi2"/>
    <tableColumn id="13" xr3:uid="{00000000-0010-0000-0000-00000D000000}" name="Chinese"/>
    <tableColumn id="14" xr3:uid="{00000000-0010-0000-0000-00000E000000}" name="Arab"/>
    <tableColumn id="15" xr3:uid="{00000000-0010-0000-0000-00000F000000}" name="Mixed" dataDxfId="147" totalsRowDxfId="146" dataCellStyle="Percent"/>
    <tableColumn id="24" xr3:uid="{00000000-0010-0000-0000-000018000000}" name="Other Ethnicity" dataDxfId="145" totalsRowDxfId="144" dataCellStyle="Percent"/>
    <tableColumn id="16" xr3:uid="{00000000-0010-0000-0000-000010000000}" name="Christian" dataDxfId="143">
      <calculatedColumnFormula>SUMIF(#REF!,Table14[[#This Row],[Seat]],#REF!)</calculatedColumnFormula>
    </tableColumn>
    <tableColumn id="17" xr3:uid="{00000000-0010-0000-0000-000011000000}" name="No Religion" dataDxfId="142">
      <calculatedColumnFormula>SUMIF(#REF!,Table14[[#This Row],[Seat]],#REF!)</calculatedColumnFormula>
    </tableColumn>
    <tableColumn id="18" xr3:uid="{00000000-0010-0000-0000-000012000000}" name="Muslim" dataDxfId="141">
      <calculatedColumnFormula>SUMIF(#REF!,Table14[[#This Row],[Seat]],#REF!)</calculatedColumnFormula>
    </tableColumn>
    <tableColumn id="25" xr3:uid="{00000000-0010-0000-0000-000019000000}" name="Hindi" dataDxfId="140">
      <calculatedColumnFormula>SUMIF(#REF!,Table14[[#This Row],[Seat]],#REF!)</calculatedColumnFormula>
    </tableColumn>
    <tableColumn id="19" xr3:uid="{00000000-0010-0000-0000-000013000000}" name="Jewish" dataDxfId="139">
      <calculatedColumnFormula>SUMIF(#REF!,Table14[[#This Row],[Seat]],#REF!)</calculatedColumnFormula>
    </tableColumn>
    <tableColumn id="20" xr3:uid="{00000000-0010-0000-0000-000014000000}" name="Sikh" dataDxfId="138">
      <calculatedColumnFormula>SUMIF(#REF!,Table14[[#This Row],[Seat]],#REF!)</calculatedColumnFormula>
    </tableColumn>
    <tableColumn id="21" xr3:uid="{00000000-0010-0000-0000-000015000000}" name="Bhuddist" dataDxfId="137">
      <calculatedColumnFormula>SUMIF(#REF!,Table14[[#This Row],[Seat]],#REF!)</calculatedColumnFormula>
    </tableColumn>
    <tableColumn id="36" xr3:uid="{00000000-0010-0000-0000-000024000000}" name="Veterans" dataDxfId="136" totalsRowDxfId="135" dataCellStyle="Percent"/>
    <tableColumn id="37" xr3:uid="{00000000-0010-0000-0000-000025000000}" name="0 to 17" dataDxfId="134" totalsRowDxfId="133" dataCellStyle="Percent"/>
    <tableColumn id="38" xr3:uid="{00000000-0010-0000-0000-000026000000}" name="18 to 24" dataDxfId="132" totalsRowDxfId="131" dataCellStyle="Percent"/>
    <tableColumn id="41" xr3:uid="{00000000-0010-0000-0000-000029000000}" name="65+" dataDxfId="130" totalsRowDxfId="129" dataCellStyle="Percent"/>
    <tableColumn id="42" xr3:uid="{00000000-0010-0000-0000-00002A000000}" name="No Qualifications" dataDxfId="128" totalsRowDxfId="127" dataCellStyle="Percent"/>
    <tableColumn id="43" xr3:uid="{00000000-0010-0000-0000-00002B000000}" name="Degrees" dataDxfId="126" totalsRowDxfId="125" dataCellStyle="Percent"/>
    <tableColumn id="44" xr3:uid="{00000000-0010-0000-0000-00002C000000}" name="PublicSector" dataDxfId="124" totalsRowDxfId="123" dataCellStyle="Percent"/>
    <tableColumn id="45" xr3:uid="{00000000-0010-0000-0000-00002D000000}" name="Managerial/Professional" dataDxfId="122" totalsRowDxfId="121" dataCellStyle="Percent"/>
    <tableColumn id="46" xr3:uid="{00000000-0010-0000-0000-00002E000000}" name="Intermediate" dataDxfId="120" totalsRowDxfId="119" dataCellStyle="Percent"/>
    <tableColumn id="47" xr3:uid="{00000000-0010-0000-0000-00002F000000}" name="Routine" dataDxfId="118" totalsRowDxfId="117" dataCellStyle="Percent"/>
    <tableColumn id="27" xr3:uid="{00000000-0010-0000-0000-00001B000000}" name="SocialRent" dataDxfId="116" totalsRowDxfId="115" dataCellStyle="Percent"/>
    <tableColumn id="26" xr3:uid="{00000000-0010-0000-0000-00001A000000}" name="PrivateRent" dataDxfId="114" totalsRowDxfId="113" dataCellStyle="Percent"/>
    <tableColumn id="22" xr3:uid="{00000000-0010-0000-0000-000016000000}" name="Owner-Occupation" dataDxfId="112" totalsRowDxfId="111" dataCellStyle="Percent"/>
    <tableColumn id="23" xr3:uid="{00000000-0010-0000-0000-000017000000}" name="Column1" dataDxfId="110" dataCellStyle="Percent"/>
    <tableColumn id="49" xr3:uid="{00000000-0010-0000-0000-000031000000}" name="Column2" dataDxfId="109" totalsRowDxfId="108" dataCellStyle="Percent"/>
    <tableColumn id="50" xr3:uid="{00000000-0010-0000-0000-000032000000}" name="Column3" dataDxfId="107" totalsRowDxfId="106" dataCellStyle="Percent"/>
    <tableColumn id="51" xr3:uid="{00000000-0010-0000-0000-000033000000}" name="Column4" dataDxfId="105" totalsRowDxfId="104" dataCellStyle="Percent"/>
    <tableColumn id="52" xr3:uid="{00000000-0010-0000-0000-000034000000}" name="Column5" dataDxfId="103" totalsRowDxfId="102" dataCellStyle="Percent"/>
    <tableColumn id="53" xr3:uid="{00000000-0010-0000-0000-000035000000}" name="Column6" dataDxfId="101" totalsRowDxfId="100" dataCellStyle="Percent"/>
    <tableColumn id="54" xr3:uid="{00000000-0010-0000-0000-000036000000}" name="Column7" dataDxfId="99" totalsRowDxfId="98" dataCellStyle="Percent"/>
    <tableColumn id="55" xr3:uid="{00000000-0010-0000-0000-000037000000}" name="Column8" dataDxfId="97" totalsRowDxfId="96" dataCellStyle="Percent"/>
    <tableColumn id="56" xr3:uid="{00000000-0010-0000-0000-000038000000}" name="Column9" dataDxfId="95" totalsRowDxfId="94" dataCellStyle="Percent"/>
    <tableColumn id="57" xr3:uid="{00000000-0010-0000-0000-000039000000}" name="Column10" dataDxfId="93" totalsRowDxfId="92" dataCellStyle="Percent"/>
    <tableColumn id="58" xr3:uid="{00000000-0010-0000-0000-00003A000000}" name="Column11" dataDxfId="91" totalsRowDxfId="90" dataCellStyle="Percent"/>
    <tableColumn id="59" xr3:uid="{00000000-0010-0000-0000-00003B000000}" name="Column12" dataDxfId="89" totalsRowDxfId="88" dataCellStyle="Percent"/>
    <tableColumn id="60" xr3:uid="{00000000-0010-0000-0000-00003C000000}" name="Column13" dataDxfId="87" dataCellStyle="Percent"/>
    <tableColumn id="61" xr3:uid="{00000000-0010-0000-0000-00003D000000}" name="Column14" dataDxfId="86" dataCellStyle="Percent"/>
    <tableColumn id="62" xr3:uid="{00000000-0010-0000-0000-00003E000000}" name="Column15" dataDxfId="85" dataCellStyle="Percent"/>
    <tableColumn id="63" xr3:uid="{00000000-0010-0000-0000-00003F000000}" name="Column16" dataDxfId="84" dataCellStyle="Percent"/>
    <tableColumn id="64" xr3:uid="{00000000-0010-0000-0000-000040000000}" name="Column17" dataDxfId="83" dataCellStyle="Percent"/>
    <tableColumn id="65" xr3:uid="{00000000-0010-0000-0000-000041000000}" name="Column18" dataDxfId="82" dataCellStyle="Percent"/>
    <tableColumn id="66" xr3:uid="{00000000-0010-0000-0000-000042000000}" name="Column19" dataDxfId="81" dataCellStyle="Percent"/>
    <tableColumn id="67" xr3:uid="{00000000-0010-0000-0000-000043000000}" name="Column20" dataDxfId="80" dataCellStyle="Percent"/>
    <tableColumn id="75" xr3:uid="{00000000-0010-0000-0000-00004B000000}" name="Column21" dataDxfId="79" dataCellStyle="Percent"/>
    <tableColumn id="68" xr3:uid="{00000000-0010-0000-0000-000044000000}" name="Column22" dataDxfId="78" dataCellStyle="Percent"/>
    <tableColumn id="69" xr3:uid="{00000000-0010-0000-0000-000045000000}" name="Column23" dataDxfId="77" dataCellStyle="Percent"/>
    <tableColumn id="70" xr3:uid="{00000000-0010-0000-0000-000046000000}" name="Column24" dataDxfId="76" dataCellStyle="Percent"/>
    <tableColumn id="71" xr3:uid="{00000000-0010-0000-0000-000047000000}" name="Column25" dataDxfId="75" dataCellStyle="Percent"/>
    <tableColumn id="72" xr3:uid="{00000000-0010-0000-0000-000048000000}" name="Column26" dataDxfId="74" dataCellStyle="Percent"/>
    <tableColumn id="73" xr3:uid="{00000000-0010-0000-0000-000049000000}" name="Column27" dataDxfId="73" dataCellStyle="Percent"/>
    <tableColumn id="74" xr3:uid="{00000000-0010-0000-0000-00004A000000}" name="Column28" dataDxfId="72" dataCellStyle="Perc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0" displayName="Table20" ref="AO638:AT645" totalsRowShown="0">
  <autoFilter ref="AO638:AT645" xr:uid="{00000000-0009-0000-0100-000002000000}"/>
  <tableColumns count="6">
    <tableColumn id="1" xr3:uid="{00000000-0010-0000-0100-000001000000}" name="Muslims"/>
    <tableColumn id="2" xr3:uid="{00000000-0010-0000-0100-000002000000}" name="Dem" dataDxfId="71"/>
    <tableColumn id="3" xr3:uid="{00000000-0010-0000-0100-000003000000}" name="Rep" dataDxfId="70"/>
    <tableColumn id="4" xr3:uid="{00000000-0010-0000-0100-000004000000}" name="Not Voting" dataDxfId="69">
      <calculatedColumnFormula>100-Table20[[#This Row],[Rep]]-Table20[[#This Row],[Dem]]</calculatedColumnFormula>
    </tableColumn>
    <tableColumn id="5" xr3:uid="{00000000-0010-0000-0100-000005000000}" name="Column1" dataDxfId="68" dataCellStyle="Percent">
      <calculatedColumnFormula>Table20[[#This Row],[Dem]]/(100-Table20[[#This Row],[Not Voting]])</calculatedColumnFormula>
    </tableColumn>
    <tableColumn id="6" xr3:uid="{00000000-0010-0000-0100-000006000000}" name="Column2" dataDxfId="67" dataCellStyle="Percent">
      <calculatedColumnFormula>1-Table20[[#This Row],[Column1]]</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4" displayName="Table4" ref="A1:B276" totalsRowShown="0">
  <autoFilter ref="A1:B276" xr:uid="{00000000-0009-0000-0100-000003000000}"/>
  <tableColumns count="2">
    <tableColumn id="1" xr3:uid="{00000000-0010-0000-0200-000001000000}" name="Column1"/>
    <tableColumn id="2" xr3:uid="{00000000-0010-0000-0200-000002000000}" name="Column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11" displayName="Table11" ref="A1:BQ634" totalsRowCount="1">
  <autoFilter ref="A1:BQ633" xr:uid="{00000000-0009-0000-0100-000004000000}"/>
  <sortState xmlns:xlrd2="http://schemas.microsoft.com/office/spreadsheetml/2017/richdata2" ref="A2:BQ633">
    <sortCondition ref="C1:C633"/>
  </sortState>
  <tableColumns count="69">
    <tableColumn id="1" xr3:uid="{00000000-0010-0000-0300-000001000000}" name="Seat" dataDxfId="66" totalsRowDxfId="65"/>
    <tableColumn id="2" xr3:uid="{00000000-0010-0000-0300-000002000000}" name="County" dataDxfId="64" totalsRowDxfId="63"/>
    <tableColumn id="3" xr3:uid="{00000000-0010-0000-0300-000003000000}" name="Region" dataDxfId="62" totalsRowDxfId="61"/>
    <tableColumn id="63" xr3:uid="{00000000-0010-0000-0300-00003F000000}" name="Column22" dataDxfId="60" totalsRowDxfId="59"/>
    <tableColumn id="19" xr3:uid="{00000000-0010-0000-0300-000013000000}" name="Column23" dataDxfId="58"/>
    <tableColumn id="4" xr3:uid="{00000000-0010-0000-0300-000004000000}" name="Muslim"/>
    <tableColumn id="5" xr3:uid="{00000000-0010-0000-0300-000005000000}" name="Left"/>
    <tableColumn id="6" xr3:uid="{00000000-0010-0000-0300-000006000000}" name="Progressives"/>
    <tableColumn id="7" xr3:uid="{00000000-0010-0000-0300-000007000000}" name="Average"/>
    <tableColumn id="8" xr3:uid="{00000000-0010-0000-0300-000008000000}" name="Liberal"/>
    <tableColumn id="9" xr3:uid="{00000000-0010-0000-0300-000009000000}" name="Blues"/>
    <tableColumn id="10" xr3:uid="{00000000-0010-0000-0300-00000A000000}" name="Reforms"/>
    <tableColumn id="39" xr3:uid="{00000000-0010-0000-0300-000027000000}" name="Column20" totalsRowFunction="custom" dataDxfId="57">
      <calculatedColumnFormula>Table11[[#This Row],[Progressives]]*0.67+Table11[[#This Row],[Muslim]]*0.64+Table11[[#This Row],[Left]]*0.35+Table11[[#This Row],[Average]]*0.52+Table11[[#This Row],[Reforms]]*0.2</calculatedColumnFormula>
      <totalsRowFormula>AVERAGE(Table11[Column20])</totalsRowFormula>
    </tableColumn>
    <tableColumn id="62" xr3:uid="{00000000-0010-0000-0300-00003E000000}" name="Column21" totalsRowFunction="custom" dataDxfId="56">
      <calculatedColumnFormula>Table11[[#This Row],[Average]]*0.34+Table11[[#This Row],[Liberal]]*0.45+Table11[[#This Row],[Blues]]+Table11[[#This Row],[Reforms]]*0.6</calculatedColumnFormula>
      <totalsRowFormula>AVERAGE(Table11[Column21])</totalsRowFormula>
    </tableColumn>
    <tableColumn id="67" xr3:uid="{00000000-0010-0000-0300-000043000000}" name="Column214" totalsRowFunction="custom" dataDxfId="55">
      <calculatedColumnFormula>Table11[[#This Row],[Liberal]]*0.55+Table11[[#This Row],[Progressives]]*0.07+Table11[[#This Row],[Average]]*0.14</calculatedColumnFormula>
      <totalsRowFormula>AVERAGE(Table11[Column214])</totalsRowFormula>
    </tableColumn>
    <tableColumn id="68" xr3:uid="{00000000-0010-0000-0300-000044000000}" name="Column215" totalsRowFunction="custom" dataDxfId="54">
      <calculatedColumnFormula>Table11[[#This Row],[Muslim]]*0.06+Table11[[#This Row],[Left]]*0.44+Table11[[#This Row],[Progressives]]*0.26</calculatedColumnFormula>
      <totalsRowFormula>AVERAGE(Table11[Column215])</totalsRowFormula>
    </tableColumn>
    <tableColumn id="69" xr3:uid="{00000000-0010-0000-0300-000045000000}" name="Column216" totalsRowFunction="custom" dataDxfId="53">
      <totalsRowFormula>AVERAGE(Table11[Column216])</totalsRowFormula>
    </tableColumn>
    <tableColumn id="66" xr3:uid="{00000000-0010-0000-0300-000042000000}" name="Column213" totalsRowFunction="custom" dataDxfId="52">
      <calculatedColumnFormula>Table11[[#This Row],[Muslim]]*0.3+Table11[[#This Row],[Left]]*0.21+Table11[[#This Row],[Reforms]]*0.2</calculatedColumnFormula>
      <totalsRowFormula>AVERAGE(Table11[Column213])</totalsRowFormula>
    </tableColumn>
    <tableColumn id="65" xr3:uid="{00000000-0010-0000-0300-000041000000}" name="Column212"/>
    <tableColumn id="11" xr3:uid="{00000000-0010-0000-0300-00000B000000}" name="Labour" dataDxfId="51" totalsRowDxfId="50"/>
    <tableColumn id="12" xr3:uid="{00000000-0010-0000-0300-00000C000000}" name="Conservative" dataDxfId="49" totalsRowDxfId="48"/>
    <tableColumn id="13" xr3:uid="{00000000-0010-0000-0300-00000D000000}" name="Reform" dataDxfId="47" totalsRowDxfId="46"/>
    <tableColumn id="14" xr3:uid="{00000000-0010-0000-0300-00000E000000}" name="LibDem" dataDxfId="45" totalsRowDxfId="44"/>
    <tableColumn id="15" xr3:uid="{00000000-0010-0000-0300-00000F000000}" name="Green" dataDxfId="43" totalsRowDxfId="42"/>
    <tableColumn id="16" xr3:uid="{00000000-0010-0000-0300-000010000000}" name="Oth" dataDxfId="41" totalsRowDxfId="40"/>
    <tableColumn id="17" xr3:uid="{00000000-0010-0000-0300-000011000000}" name="SNP" dataDxfId="39" totalsRowDxfId="38"/>
    <tableColumn id="18" xr3:uid="{00000000-0010-0000-0300-000012000000}" name="PD" dataDxfId="37" totalsRowDxfId="36"/>
    <tableColumn id="20" xr3:uid="{00000000-0010-0000-0300-000014000000}" name="Column1">
      <calculatedColumnFormula>RAND()</calculatedColumnFormula>
    </tableColumn>
    <tableColumn id="21" xr3:uid="{00000000-0010-0000-0300-000015000000}" name="Column2" dataDxfId="35"/>
    <tableColumn id="22" xr3:uid="{00000000-0010-0000-0300-000016000000}" name="Column3"/>
    <tableColumn id="23" xr3:uid="{00000000-0010-0000-0300-000017000000}" name="Column4"/>
    <tableColumn id="24" xr3:uid="{00000000-0010-0000-0300-000018000000}" name="Column5"/>
    <tableColumn id="25" xr3:uid="{00000000-0010-0000-0300-000019000000}" name="Column6"/>
    <tableColumn id="26" xr3:uid="{00000000-0010-0000-0300-00001A000000}" name="Column7"/>
    <tableColumn id="27" xr3:uid="{00000000-0010-0000-0300-00001B000000}" name="Column8"/>
    <tableColumn id="28" xr3:uid="{00000000-0010-0000-0300-00001C000000}" name="Column9"/>
    <tableColumn id="29" xr3:uid="{00000000-0010-0000-0300-00001D000000}" name="Column10"/>
    <tableColumn id="38" xr3:uid="{00000000-0010-0000-0300-000026000000}" name="Column102"/>
    <tableColumn id="30" xr3:uid="{00000000-0010-0000-0300-00001E000000}" name="Column11"/>
    <tableColumn id="31" xr3:uid="{00000000-0010-0000-0300-00001F000000}" name="Column12"/>
    <tableColumn id="32" xr3:uid="{00000000-0010-0000-0300-000020000000}" name="Column13"/>
    <tableColumn id="33" xr3:uid="{00000000-0010-0000-0300-000021000000}" name="Column14"/>
    <tableColumn id="34" xr3:uid="{00000000-0010-0000-0300-000022000000}" name="Column15"/>
    <tableColumn id="35" xr3:uid="{00000000-0010-0000-0300-000023000000}" name="Column16"/>
    <tableColumn id="36" xr3:uid="{00000000-0010-0000-0300-000024000000}" name="Column17" dataDxfId="34" totalsRowDxfId="33">
      <calculatedColumnFormula>Table11[[#This Row],[Column9]]-Table11[[#This Row],[SNP]]</calculatedColumnFormula>
    </tableColumn>
    <tableColumn id="37" xr3:uid="{00000000-0010-0000-0300-000025000000}" name="Column18" dataDxfId="32" totalsRowDxfId="31">
      <calculatedColumnFormula>Table11[[#This Row],[Column10]]-Table11[[#This Row],[PD]]</calculatedColumnFormula>
    </tableColumn>
    <tableColumn id="64" xr3:uid="{00000000-0010-0000-0300-000040000000}" name="Column182" dataDxfId="30" totalsRowDxfId="29">
      <calculatedColumnFormula>MAX(Table11[[#This Row],[Column3]:[Column10]])-LARGE(Table11[[#This Row],[Column3]:[Column10]],2)</calculatedColumnFormula>
    </tableColumn>
    <tableColumn id="40" xr3:uid="{00000000-0010-0000-0300-000028000000}" name="Column19" dataDxfId="28">
      <calculatedColumnFormula>Table11[[#This Row],[Column3]]*Table11[[#This Row],[Column2]]</calculatedColumnFormula>
    </tableColumn>
    <tableColumn id="41" xr3:uid="{00000000-0010-0000-0300-000029000000}" name="Column32" totalsRowFunction="custom" dataDxfId="27" totalsRowDxfId="26">
      <calculatedColumnFormula>TRUNC(Table11[[#This Row],[Column3]]*Table11[[#This Row],[Column28]]/100)</calculatedColumnFormula>
      <totalsRowFormula>SUM(Table11[Column32])</totalsRowFormula>
    </tableColumn>
    <tableColumn id="42" xr3:uid="{00000000-0010-0000-0300-00002A000000}" name="Column43" totalsRowFunction="custom" dataDxfId="25" totalsRowDxfId="24">
      <calculatedColumnFormula>TRUNC(Table11[[#This Row],[Column4]]*Table11[[#This Row],[Column29]]/100)</calculatedColumnFormula>
      <totalsRowFormula>SUM(Table11[Column43])</totalsRowFormula>
    </tableColumn>
    <tableColumn id="43" xr3:uid="{00000000-0010-0000-0300-00002B000000}" name="Column54" totalsRowFunction="custom" dataDxfId="23" totalsRowDxfId="22">
      <calculatedColumnFormula>TRUNC(Table11[[#This Row],[Column5]]*Table11[[#This Row],[Column30]]/100)</calculatedColumnFormula>
      <totalsRowFormula>SUM(Table11[Column54])</totalsRowFormula>
    </tableColumn>
    <tableColumn id="44" xr3:uid="{00000000-0010-0000-0300-00002C000000}" name="Column65" totalsRowFunction="custom" dataDxfId="21" totalsRowDxfId="20">
      <calculatedColumnFormula>TRUNC(Table11[[#This Row],[Column6]]*Table11[[#This Row],[Column31]]/100)</calculatedColumnFormula>
      <totalsRowFormula>SUM(Table11[Column65])</totalsRowFormula>
    </tableColumn>
    <tableColumn id="45" xr3:uid="{00000000-0010-0000-0300-00002D000000}" name="Column76" totalsRowFunction="custom" dataDxfId="19" totalsRowDxfId="18">
      <calculatedColumnFormula>TRUNC(Table11[[#This Row],[Column7]]*Table11[[#This Row],[Column312]]/100)</calculatedColumnFormula>
      <totalsRowFormula>SUM(Table11[Column76])</totalsRowFormula>
    </tableColumn>
    <tableColumn id="46" xr3:uid="{00000000-0010-0000-0300-00002E000000}" name="Column87" totalsRowFunction="custom" dataDxfId="17" totalsRowDxfId="16">
      <calculatedColumnFormula>TRUNC(Table11[[#This Row],[Column8]]*Table11[[#This Row],[Column313]]/100)</calculatedColumnFormula>
      <totalsRowFormula>SUM(Table11[Column87])</totalsRowFormula>
    </tableColumn>
    <tableColumn id="47" xr3:uid="{00000000-0010-0000-0300-00002F000000}" name="Column98" totalsRowFunction="custom" dataDxfId="15" totalsRowDxfId="14">
      <calculatedColumnFormula>TRUNC(Table11[[#This Row],[Column9]]*Table11[[#This Row],[Column314]]/100)</calculatedColumnFormula>
      <totalsRowFormula>SUM(Table11[Column98])</totalsRowFormula>
    </tableColumn>
    <tableColumn id="48" xr3:uid="{00000000-0010-0000-0300-000030000000}" name="Column109" totalsRowFunction="custom" dataDxfId="13" totalsRowDxfId="12">
      <calculatedColumnFormula>TRUNC(Table11[[#This Row],[Column10]]*Table11[[#This Row],[Column30]]/100)</calculatedColumnFormula>
      <totalsRowFormula>SUM(Table11[Column109])</totalsRowFormula>
    </tableColumn>
    <tableColumn id="49" xr3:uid="{00000000-0010-0000-0300-000031000000}" name="Column28" totalsRowFunction="custom" dataDxfId="11" totalsRowDxfId="10">
      <calculatedColumnFormula>Table11[[#This Row],[Column2]]</calculatedColumnFormula>
      <totalsRowFormula>SUM(Table11[Column28])</totalsRowFormula>
    </tableColumn>
    <tableColumn id="50" xr3:uid="{00000000-0010-0000-0300-000032000000}" name="Column29" dataDxfId="9">
      <calculatedColumnFormula>Table11[[#This Row],[Column28]]</calculatedColumnFormula>
    </tableColumn>
    <tableColumn id="51" xr3:uid="{00000000-0010-0000-0300-000033000000}" name="Column30" dataDxfId="8">
      <calculatedColumnFormula>Table11[[#This Row],[Column29]]</calculatedColumnFormula>
    </tableColumn>
    <tableColumn id="52" xr3:uid="{00000000-0010-0000-0300-000034000000}" name="Column31" dataDxfId="7">
      <calculatedColumnFormula>Table11[[#This Row],[Column30]]</calculatedColumnFormula>
    </tableColumn>
    <tableColumn id="53" xr3:uid="{00000000-0010-0000-0300-000035000000}" name="Column312" dataDxfId="6">
      <calculatedColumnFormula>Table11[[#This Row],[Column31]]</calculatedColumnFormula>
    </tableColumn>
    <tableColumn id="54" xr3:uid="{00000000-0010-0000-0300-000036000000}" name="Column313" dataDxfId="5">
      <calculatedColumnFormula>Table11[[#This Row],[Column312]]</calculatedColumnFormula>
    </tableColumn>
    <tableColumn id="55" xr3:uid="{00000000-0010-0000-0300-000037000000}" name="Column314" dataDxfId="4">
      <calculatedColumnFormula>Table11[[#This Row],[Column313]]</calculatedColumnFormula>
    </tableColumn>
    <tableColumn id="56" xr3:uid="{00000000-0010-0000-0300-000038000000}" name="Column315" dataDxfId="3">
      <calculatedColumnFormula>Table11[[#This Row],[Column314]]</calculatedColumnFormula>
    </tableColumn>
    <tableColumn id="57" xr3:uid="{00000000-0010-0000-0300-000039000000}" name="Column316" dataDxfId="2">
      <calculatedColumnFormula>Table11[[#This Row],[Column315]]</calculatedColumnFormula>
    </tableColumn>
    <tableColumn id="58" xr3:uid="{00000000-0010-0000-0300-00003A000000}" name="Column317" dataDxfId="1">
      <calculatedColumnFormula>Table11[[#This Row],[Column31]]</calculatedColumnFormula>
    </tableColumn>
    <tableColumn id="59" xr3:uid="{00000000-0010-0000-0300-00003B000000}" name="Column318" dataDxfId="0">
      <calculatedColumnFormula>Table11[[#This Row],[Column312]]</calculatedColumnFormula>
    </tableColumn>
    <tableColumn id="60" xr3:uid="{00000000-0010-0000-0300-00003C000000}" name="Column319"/>
    <tableColumn id="61" xr3:uid="{00000000-0010-0000-0300-00003D000000}" name="Column32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M650"/>
  <sheetViews>
    <sheetView tabSelected="1" topLeftCell="B1" workbookViewId="0">
      <selection activeCell="D6" sqref="D6"/>
    </sheetView>
  </sheetViews>
  <sheetFormatPr defaultRowHeight="14.4"/>
  <cols>
    <col min="2" max="2" width="35" bestFit="1" customWidth="1"/>
    <col min="3" max="3" width="24.88671875" customWidth="1"/>
    <col min="4" max="4" width="28.88671875" customWidth="1"/>
    <col min="5" max="5" width="12.88671875" customWidth="1"/>
    <col min="6" max="6" width="8.109375" bestFit="1" customWidth="1"/>
    <col min="7" max="7" width="7.77734375" bestFit="1" customWidth="1"/>
    <col min="8" max="8" width="7.88671875" bestFit="1" customWidth="1"/>
    <col min="9" max="9" width="13.88671875" bestFit="1" customWidth="1"/>
    <col min="10" max="10" width="13.109375" bestFit="1" customWidth="1"/>
    <col min="38" max="38" width="7" customWidth="1"/>
    <col min="39" max="39" width="11.88671875" customWidth="1"/>
    <col min="41" max="41" width="9.88671875" customWidth="1"/>
    <col min="44" max="44" width="11.44140625" customWidth="1"/>
    <col min="45" max="46" width="10.33203125" customWidth="1"/>
    <col min="51" max="51" width="11.109375" bestFit="1" customWidth="1"/>
    <col min="53" max="53" width="10.109375" bestFit="1" customWidth="1"/>
  </cols>
  <sheetData>
    <row r="1" spans="2:65">
      <c r="B1" t="s">
        <v>0</v>
      </c>
      <c r="C1" t="s">
        <v>1570</v>
      </c>
      <c r="D1" t="s">
        <v>2</v>
      </c>
      <c r="E1" t="s">
        <v>3</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s="6" t="s">
        <v>47</v>
      </c>
      <c r="AN1" s="6" t="s">
        <v>48</v>
      </c>
      <c r="AO1" s="6" t="s">
        <v>49</v>
      </c>
      <c r="AP1" s="6" t="s">
        <v>1</v>
      </c>
      <c r="AQ1" s="6" t="s">
        <v>45</v>
      </c>
      <c r="AR1" s="6" t="s">
        <v>46</v>
      </c>
      <c r="AS1" s="6" t="s">
        <v>893</v>
      </c>
      <c r="AT1" t="s">
        <v>894</v>
      </c>
      <c r="AU1" t="s">
        <v>895</v>
      </c>
      <c r="AV1" t="s">
        <v>897</v>
      </c>
      <c r="AW1" t="s">
        <v>898</v>
      </c>
      <c r="AX1" t="s">
        <v>899</v>
      </c>
      <c r="AY1" s="6" t="s">
        <v>900</v>
      </c>
      <c r="AZ1" s="6" t="s">
        <v>901</v>
      </c>
      <c r="BA1" s="6" t="s">
        <v>902</v>
      </c>
      <c r="BB1" s="6" t="s">
        <v>903</v>
      </c>
      <c r="BC1" s="6" t="s">
        <v>904</v>
      </c>
      <c r="BD1" s="6" t="s">
        <v>906</v>
      </c>
      <c r="BE1" s="6" t="s">
        <v>879</v>
      </c>
      <c r="BF1" s="6" t="s">
        <v>880</v>
      </c>
      <c r="BG1" s="6" t="s">
        <v>878</v>
      </c>
      <c r="BH1" s="6" t="s">
        <v>1569</v>
      </c>
      <c r="BI1" s="6" t="s">
        <v>1571</v>
      </c>
      <c r="BJ1" s="6" t="s">
        <v>1572</v>
      </c>
      <c r="BK1" s="6" t="s">
        <v>1573</v>
      </c>
      <c r="BL1" s="6" t="s">
        <v>1574</v>
      </c>
      <c r="BM1" s="6" t="s">
        <v>915</v>
      </c>
    </row>
    <row r="2" spans="2:65">
      <c r="B2" t="s">
        <v>50</v>
      </c>
      <c r="C2">
        <v>28</v>
      </c>
      <c r="D2">
        <v>0</v>
      </c>
      <c r="E2" s="64">
        <v>6.2440656999999997E-2</v>
      </c>
      <c r="F2" s="48">
        <v>0.60028701600000001</v>
      </c>
      <c r="G2" s="48">
        <v>0.17839491299999999</v>
      </c>
      <c r="H2" s="48">
        <v>5.4133570999999998E-2</v>
      </c>
      <c r="I2" s="48">
        <v>0.31384969299999999</v>
      </c>
      <c r="J2" s="49">
        <v>0.28643732300000002</v>
      </c>
      <c r="K2" s="48">
        <v>4.9416158000000002E-2</v>
      </c>
      <c r="L2" s="48">
        <v>1.3143748E-2</v>
      </c>
      <c r="M2" s="48">
        <v>2.4178827999999999E-2</v>
      </c>
      <c r="N2" s="48">
        <v>4.2456722000000002E-2</v>
      </c>
      <c r="O2" s="48">
        <v>5.5008710000000002E-2</v>
      </c>
      <c r="P2" s="48">
        <v>6.1201356999999998E-2</v>
      </c>
      <c r="Q2" s="48">
        <v>0.10598344799999999</v>
      </c>
      <c r="R2" s="48">
        <v>0.38281894599999999</v>
      </c>
      <c r="S2" s="48">
        <v>0.285078471</v>
      </c>
      <c r="T2" s="48">
        <v>0.144331186</v>
      </c>
      <c r="U2" s="48">
        <v>2.9387986000000001E-2</v>
      </c>
      <c r="V2" s="48">
        <v>3.5238912999999997E-2</v>
      </c>
      <c r="W2" s="48">
        <v>3.5672310000000001E-3</v>
      </c>
      <c r="X2" s="48">
        <v>1.4735666E-2</v>
      </c>
      <c r="Y2" s="48">
        <v>2.5793047532177898E-2</v>
      </c>
      <c r="Z2" s="48">
        <v>0.118692236774935</v>
      </c>
      <c r="AA2" s="48">
        <v>0.1513024232940543</v>
      </c>
      <c r="AB2" s="48">
        <v>0.1502044627341802</v>
      </c>
      <c r="AC2" s="48">
        <v>0.10456600829157781</v>
      </c>
      <c r="AD2" s="48">
        <v>0.62202814624011737</v>
      </c>
      <c r="AE2" s="47">
        <v>0.09</v>
      </c>
      <c r="AF2" s="48">
        <v>0.48985200000000001</v>
      </c>
      <c r="AG2" s="48">
        <v>0.13780500000000001</v>
      </c>
      <c r="AH2" s="48">
        <v>0.118197</v>
      </c>
      <c r="AI2" s="48">
        <v>0.22561737800000001</v>
      </c>
      <c r="AJ2" s="48">
        <v>0.46954494800000002</v>
      </c>
      <c r="AK2" s="48">
        <v>0.29581770899999998</v>
      </c>
      <c r="AM2" s="48"/>
      <c r="AN2" s="48"/>
      <c r="AO2" s="48"/>
      <c r="AP2" s="48"/>
      <c r="AQ2" s="48"/>
      <c r="AR2" s="48"/>
      <c r="AS2" s="48"/>
      <c r="AT2" s="48"/>
      <c r="AU2" s="48"/>
      <c r="AV2" s="48"/>
      <c r="AW2" s="48"/>
      <c r="AX2" s="52"/>
      <c r="AY2" s="52"/>
      <c r="AZ2" s="52"/>
      <c r="BA2" s="52"/>
      <c r="BB2" s="52"/>
      <c r="BC2" s="52"/>
      <c r="BD2" s="52"/>
      <c r="BE2" s="52"/>
      <c r="BF2" s="52"/>
      <c r="BG2" s="52"/>
      <c r="BH2" s="52"/>
      <c r="BI2" s="52"/>
      <c r="BJ2" s="52"/>
      <c r="BK2" s="52"/>
      <c r="BL2" s="52"/>
      <c r="BM2" s="52"/>
    </row>
    <row r="3" spans="2:65">
      <c r="B3" t="s">
        <v>53</v>
      </c>
      <c r="C3">
        <v>25.6</v>
      </c>
      <c r="D3">
        <v>0</v>
      </c>
      <c r="E3" s="64">
        <v>4.8532170999999999E-2</v>
      </c>
      <c r="F3" s="48">
        <v>0.613830353</v>
      </c>
      <c r="G3" s="48">
        <v>0.13021586099999999</v>
      </c>
      <c r="H3" s="48">
        <v>8.0465738999999994E-2</v>
      </c>
      <c r="I3" s="48">
        <v>0.30314456899999997</v>
      </c>
      <c r="J3" s="49">
        <v>0.31068578400000002</v>
      </c>
      <c r="K3" s="48">
        <v>2.4408418000000001E-2</v>
      </c>
      <c r="L3" s="48">
        <v>9.7468090000000004E-3</v>
      </c>
      <c r="M3" s="48">
        <v>1.1598326000000001E-2</v>
      </c>
      <c r="N3" s="48">
        <v>3.1761801999999999E-2</v>
      </c>
      <c r="O3" s="48">
        <v>4.9230792000000002E-2</v>
      </c>
      <c r="P3" s="48">
        <v>6.9409320999999996E-2</v>
      </c>
      <c r="Q3" s="48">
        <v>0.10607839600000001</v>
      </c>
      <c r="R3" s="48">
        <v>0.45193726099999998</v>
      </c>
      <c r="S3" s="48">
        <v>0.26674594299999999</v>
      </c>
      <c r="T3" s="48">
        <v>0.1258166</v>
      </c>
      <c r="U3" s="48">
        <v>1.167324E-2</v>
      </c>
      <c r="V3" s="48">
        <v>1.9214558999999999E-2</v>
      </c>
      <c r="W3" s="48">
        <v>2.2804589999999999E-3</v>
      </c>
      <c r="X3" s="48">
        <v>1.2079658E-2</v>
      </c>
      <c r="Y3" s="48">
        <v>2.2716357698587999E-2</v>
      </c>
      <c r="Z3" s="48">
        <v>0.153359821131824</v>
      </c>
      <c r="AA3" s="48">
        <v>0.1235223268055487</v>
      </c>
      <c r="AB3" s="48">
        <v>0.16215372262122441</v>
      </c>
      <c r="AC3" s="48">
        <v>0.110198989784435</v>
      </c>
      <c r="AD3" s="48">
        <v>0.60555356846871211</v>
      </c>
      <c r="AE3" s="47">
        <v>0.09</v>
      </c>
      <c r="AF3" s="48">
        <v>0.46435799999999999</v>
      </c>
      <c r="AG3" s="48">
        <v>0.14901400000000001</v>
      </c>
      <c r="AH3" s="48">
        <v>0.14172299999999999</v>
      </c>
      <c r="AI3" s="48">
        <v>0.26012550800000001</v>
      </c>
      <c r="AJ3" s="48">
        <v>0.42514327800000001</v>
      </c>
      <c r="AK3" s="48">
        <v>0.30238849899999998</v>
      </c>
      <c r="AM3" s="48"/>
      <c r="AN3" s="48"/>
      <c r="AO3" s="48"/>
      <c r="AP3" s="48"/>
      <c r="AQ3" s="48"/>
      <c r="AR3" s="48"/>
      <c r="AS3" s="48"/>
      <c r="AT3" s="48"/>
      <c r="AU3" s="48"/>
      <c r="AV3" s="48"/>
      <c r="AW3" s="48"/>
      <c r="AX3" s="52"/>
      <c r="AY3" s="52"/>
      <c r="AZ3" s="52"/>
      <c r="BA3" s="52"/>
      <c r="BB3" s="52"/>
      <c r="BC3" s="52"/>
      <c r="BD3" s="52"/>
      <c r="BE3" s="52"/>
      <c r="BF3" s="52"/>
      <c r="BG3" s="52"/>
      <c r="BH3" s="52"/>
      <c r="BI3" s="52"/>
      <c r="BJ3" s="52"/>
      <c r="BK3" s="52"/>
      <c r="BL3" s="52"/>
      <c r="BM3" s="52"/>
    </row>
    <row r="4" spans="2:65">
      <c r="B4" t="s">
        <v>55</v>
      </c>
      <c r="C4">
        <v>20.399999999999999</v>
      </c>
      <c r="D4">
        <v>0</v>
      </c>
      <c r="E4" s="64">
        <v>4.6128016000000001E-2</v>
      </c>
      <c r="F4" s="48">
        <v>0.70411150600000005</v>
      </c>
      <c r="G4" s="48">
        <v>9.1551065000000001E-2</v>
      </c>
      <c r="H4" s="48">
        <v>7.9519402000000003E-2</v>
      </c>
      <c r="I4" s="48">
        <v>0.42048896400000002</v>
      </c>
      <c r="J4" s="49">
        <v>0.28362254199999998</v>
      </c>
      <c r="K4" s="48">
        <v>2.1954852E-2</v>
      </c>
      <c r="L4" s="48">
        <v>8.074098E-3</v>
      </c>
      <c r="M4" s="48">
        <v>6.2584720000000002E-3</v>
      </c>
      <c r="N4" s="48">
        <v>1.9486605000000001E-2</v>
      </c>
      <c r="O4" s="48">
        <v>2.6782576999999998E-2</v>
      </c>
      <c r="P4" s="48">
        <v>6.0660318999999997E-2</v>
      </c>
      <c r="Q4" s="48">
        <v>6.4157699999999998E-2</v>
      </c>
      <c r="R4" s="48">
        <v>0.50164408999999999</v>
      </c>
      <c r="S4" s="48">
        <v>0.28765300900000002</v>
      </c>
      <c r="T4" s="48">
        <v>8.6655678E-2</v>
      </c>
      <c r="U4" s="48">
        <v>1.1487713E-2</v>
      </c>
      <c r="V4" s="48">
        <v>1.0065345E-2</v>
      </c>
      <c r="W4" s="48">
        <v>1.9578479999999999E-3</v>
      </c>
      <c r="X4" s="48">
        <v>8.3417700000000001E-3</v>
      </c>
      <c r="Y4" s="48">
        <v>3.07748873977387E-2</v>
      </c>
      <c r="Z4" s="48">
        <v>0.160888518127765</v>
      </c>
      <c r="AA4" s="48">
        <v>0.12706751527792559</v>
      </c>
      <c r="AB4" s="48">
        <v>0.15822766303765101</v>
      </c>
      <c r="AC4" s="48">
        <v>0.10431128435232551</v>
      </c>
      <c r="AD4" s="48">
        <v>0.60582823591787838</v>
      </c>
      <c r="AE4" s="47">
        <v>0.28999999999999998</v>
      </c>
      <c r="AF4" s="48">
        <v>0.49590099999999998</v>
      </c>
      <c r="AG4" s="48">
        <v>0.14998300000000001</v>
      </c>
      <c r="AH4" s="48">
        <v>0.14516899999999999</v>
      </c>
      <c r="AI4" s="48">
        <v>0.25013328400000001</v>
      </c>
      <c r="AJ4" s="48">
        <v>0.38042099400000001</v>
      </c>
      <c r="AK4" s="48">
        <v>0.35685265199999999</v>
      </c>
      <c r="AM4" s="48"/>
      <c r="AN4" s="48"/>
      <c r="AO4" s="48"/>
      <c r="AP4" s="48"/>
      <c r="AQ4" s="48"/>
      <c r="AR4" s="48"/>
      <c r="AS4" s="48"/>
      <c r="AT4" s="48"/>
      <c r="AU4" s="48"/>
      <c r="AV4" s="48"/>
      <c r="AW4" s="48"/>
      <c r="AX4" s="52"/>
      <c r="AY4" s="52"/>
      <c r="AZ4" s="52"/>
      <c r="BA4" s="52"/>
      <c r="BB4" s="52"/>
      <c r="BC4" s="52"/>
      <c r="BD4" s="52"/>
      <c r="BE4" s="52"/>
      <c r="BF4" s="52"/>
      <c r="BG4" s="52"/>
      <c r="BH4" s="52"/>
      <c r="BI4" s="52"/>
      <c r="BJ4" s="52"/>
      <c r="BK4" s="52"/>
      <c r="BL4" s="52"/>
      <c r="BM4" s="52"/>
    </row>
    <row r="5" spans="2:65">
      <c r="B5" t="s">
        <v>57</v>
      </c>
      <c r="C5">
        <v>16.399999999999999</v>
      </c>
      <c r="D5">
        <v>0</v>
      </c>
      <c r="E5" s="64">
        <v>5.6934754999999997E-2</v>
      </c>
      <c r="F5" s="48">
        <v>0.65499052099999999</v>
      </c>
      <c r="G5" s="48">
        <v>0.13739615599999999</v>
      </c>
      <c r="H5" s="48">
        <v>6.9857376999999998E-2</v>
      </c>
      <c r="I5" s="48">
        <v>0.38660689100000001</v>
      </c>
      <c r="J5" s="49">
        <v>0.26838362999999998</v>
      </c>
      <c r="K5" s="48">
        <v>3.9150931E-2</v>
      </c>
      <c r="L5" s="48">
        <v>7.1953529999999998E-3</v>
      </c>
      <c r="M5" s="48">
        <v>3.0201657999999999E-2</v>
      </c>
      <c r="N5" s="48">
        <v>2.0345479999999999E-2</v>
      </c>
      <c r="O5" s="48">
        <v>2.1654502999999999E-2</v>
      </c>
      <c r="P5" s="48">
        <v>6.5588076999999995E-2</v>
      </c>
      <c r="Q5" s="48">
        <v>7.2167417999999997E-2</v>
      </c>
      <c r="R5" s="48">
        <v>0.32365698999999998</v>
      </c>
      <c r="S5" s="48">
        <v>0.35069257300000001</v>
      </c>
      <c r="T5" s="48">
        <v>0.115029559</v>
      </c>
      <c r="U5" s="48">
        <v>2.3519246000000001E-2</v>
      </c>
      <c r="V5" s="48">
        <v>7.5904965000000005E-2</v>
      </c>
      <c r="W5" s="48">
        <v>2.5067800000000001E-3</v>
      </c>
      <c r="X5" s="48">
        <v>1.1370345E-2</v>
      </c>
      <c r="Y5" s="48">
        <v>2.0342753718821199E-2</v>
      </c>
      <c r="Z5" s="48">
        <v>0.180960148159475</v>
      </c>
      <c r="AA5" s="48">
        <v>0.1100197074992221</v>
      </c>
      <c r="AB5" s="48">
        <v>0.16931853542163669</v>
      </c>
      <c r="AC5" s="48">
        <v>0.1001538777185064</v>
      </c>
      <c r="AD5" s="48">
        <v>0.64692244562987278</v>
      </c>
      <c r="AE5" s="47">
        <v>0.26</v>
      </c>
      <c r="AF5" s="48">
        <v>0.53589500000000001</v>
      </c>
      <c r="AG5" s="48">
        <v>0.138544</v>
      </c>
      <c r="AH5" s="48">
        <v>0.12504100000000001</v>
      </c>
      <c r="AI5" s="48">
        <v>0.22962935000000001</v>
      </c>
      <c r="AJ5" s="48">
        <v>0.38654274</v>
      </c>
      <c r="AK5" s="48">
        <v>0.37460880099999999</v>
      </c>
      <c r="AM5" s="48"/>
      <c r="AN5" s="48"/>
      <c r="AO5" s="48"/>
      <c r="AP5" s="48"/>
      <c r="AQ5" s="48"/>
      <c r="AR5" s="48"/>
      <c r="AS5" s="48"/>
      <c r="AT5" s="48"/>
      <c r="AU5" s="48"/>
      <c r="AV5" s="48"/>
      <c r="AW5" s="48"/>
      <c r="AX5" s="52"/>
      <c r="AY5" s="52"/>
      <c r="AZ5" s="52"/>
      <c r="BA5" s="52"/>
      <c r="BB5" s="52"/>
      <c r="BC5" s="52"/>
      <c r="BD5" s="52"/>
      <c r="BE5" s="52"/>
      <c r="BF5" s="52"/>
      <c r="BG5" s="52"/>
      <c r="BH5" s="52"/>
      <c r="BI5" s="52"/>
      <c r="BJ5" s="52"/>
      <c r="BK5" s="52"/>
      <c r="BL5" s="52"/>
      <c r="BM5" s="52"/>
    </row>
    <row r="6" spans="2:65">
      <c r="B6" t="s">
        <v>59</v>
      </c>
      <c r="C6">
        <v>10.4</v>
      </c>
      <c r="D6">
        <v>0</v>
      </c>
      <c r="E6" s="64">
        <v>3.4208186000000002E-2</v>
      </c>
      <c r="F6" s="48">
        <v>0.605080167</v>
      </c>
      <c r="G6" s="48">
        <v>0.171755452</v>
      </c>
      <c r="H6" s="48">
        <v>5.8821663000000003E-2</v>
      </c>
      <c r="I6" s="48">
        <v>0.36677317300000001</v>
      </c>
      <c r="J6" s="49">
        <v>0.23830699399999999</v>
      </c>
      <c r="K6" s="48">
        <v>7.0000872000000006E-2</v>
      </c>
      <c r="L6" s="48">
        <v>1.4247543999999999E-2</v>
      </c>
      <c r="M6" s="48">
        <v>6.7868099999999999E-3</v>
      </c>
      <c r="N6" s="48">
        <v>1.8180088E-2</v>
      </c>
      <c r="O6" s="48">
        <v>2.2223632E-2</v>
      </c>
      <c r="P6" s="48">
        <v>5.2597778999999997E-2</v>
      </c>
      <c r="Q6" s="48">
        <v>0.111744511999999</v>
      </c>
      <c r="R6" s="48">
        <v>0.30826072100000002</v>
      </c>
      <c r="S6" s="48">
        <v>0.211897532</v>
      </c>
      <c r="T6" s="48">
        <v>0.109254957</v>
      </c>
      <c r="U6" s="48">
        <v>4.8038880999999999E-2</v>
      </c>
      <c r="V6" s="48">
        <v>0.208401056</v>
      </c>
      <c r="W6" s="48">
        <v>4.0039009999999998E-3</v>
      </c>
      <c r="X6" s="48">
        <v>1.0291214E-2</v>
      </c>
      <c r="Y6" s="48">
        <v>2.1475670988687402E-2</v>
      </c>
      <c r="Z6" s="48">
        <v>0.232365879168204</v>
      </c>
      <c r="AA6" s="48">
        <v>9.3461033691655579E-2</v>
      </c>
      <c r="AB6" s="48">
        <v>0.20544596611799501</v>
      </c>
      <c r="AC6" s="48">
        <v>0.14369636238298381</v>
      </c>
      <c r="AD6" s="48">
        <v>0.53006703765498087</v>
      </c>
      <c r="AE6" s="47">
        <v>0.08</v>
      </c>
      <c r="AF6" s="48">
        <v>0.42773800000000001</v>
      </c>
      <c r="AG6" s="48">
        <v>0.18079300000000001</v>
      </c>
      <c r="AH6" s="48">
        <v>0.15781200000000001</v>
      </c>
      <c r="AI6" s="48">
        <v>0.107660664</v>
      </c>
      <c r="AJ6" s="48">
        <v>0.38297271700000002</v>
      </c>
      <c r="AK6" s="48">
        <v>0.501824928</v>
      </c>
      <c r="AM6" s="48"/>
      <c r="AN6" s="48"/>
      <c r="AO6" s="48"/>
      <c r="AP6" s="48"/>
      <c r="AQ6" s="48"/>
      <c r="AR6" s="48"/>
      <c r="AS6" s="48"/>
      <c r="AT6" s="48"/>
      <c r="AU6" s="48"/>
      <c r="AV6" s="48"/>
      <c r="AW6" s="48"/>
      <c r="AX6" s="52"/>
      <c r="AY6" s="52"/>
      <c r="AZ6" s="52"/>
      <c r="BA6" s="52"/>
      <c r="BB6" s="52"/>
      <c r="BC6" s="52"/>
      <c r="BD6" s="52"/>
      <c r="BE6" s="52"/>
      <c r="BF6" s="52"/>
      <c r="BG6" s="52"/>
      <c r="BH6" s="52"/>
      <c r="BI6" s="52"/>
      <c r="BJ6" s="52"/>
      <c r="BK6" s="52"/>
      <c r="BL6" s="52"/>
      <c r="BM6" s="52"/>
    </row>
    <row r="7" spans="2:65">
      <c r="B7" t="s">
        <v>61</v>
      </c>
      <c r="C7">
        <v>8.4</v>
      </c>
      <c r="D7">
        <v>0</v>
      </c>
      <c r="E7" s="64">
        <v>3.3680343000000001E-2</v>
      </c>
      <c r="F7" s="48">
        <v>0.76437828699999999</v>
      </c>
      <c r="G7" s="48">
        <v>0.108885578</v>
      </c>
      <c r="H7" s="48">
        <v>1.9787592E-2</v>
      </c>
      <c r="I7" s="48">
        <v>0.56844928400000005</v>
      </c>
      <c r="J7" s="49">
        <v>0.19592900299999991</v>
      </c>
      <c r="K7" s="48">
        <v>3.5691220000000003E-2</v>
      </c>
      <c r="L7" s="48">
        <v>1.0333320999999999E-2</v>
      </c>
      <c r="M7" s="48">
        <v>3.973664E-3</v>
      </c>
      <c r="N7" s="48">
        <v>2.3563918999999999E-2</v>
      </c>
      <c r="O7" s="48">
        <v>1.6988985000000002E-2</v>
      </c>
      <c r="P7" s="48">
        <v>8.8555490000000008E-3</v>
      </c>
      <c r="Q7" s="48">
        <v>7.0930460000000004E-3</v>
      </c>
      <c r="R7" s="48">
        <v>0.44406372199999999</v>
      </c>
      <c r="S7" s="48">
        <v>0.364635284</v>
      </c>
      <c r="T7" s="48">
        <v>5.7021635000000001E-2</v>
      </c>
      <c r="U7" s="48">
        <v>2.2909117E-2</v>
      </c>
      <c r="V7" s="48">
        <v>8.8801980000000006E-3</v>
      </c>
      <c r="W7" s="48">
        <v>6.1174699999999999E-3</v>
      </c>
      <c r="X7" s="48">
        <v>1.0189803000000001E-2</v>
      </c>
      <c r="Y7" s="48">
        <v>4.0354330708661401E-2</v>
      </c>
      <c r="Z7" s="48">
        <v>0.22819975943333101</v>
      </c>
      <c r="AA7" s="48">
        <v>7.8524179490435358E-2</v>
      </c>
      <c r="AB7" s="48">
        <v>0.21273795643189361</v>
      </c>
      <c r="AC7" s="48">
        <v>8.1977251851263852E-2</v>
      </c>
      <c r="AD7" s="48">
        <v>0.64103058412619207</v>
      </c>
      <c r="AE7" s="47">
        <v>0.2</v>
      </c>
      <c r="AF7" s="48">
        <v>0.55738600000000005</v>
      </c>
      <c r="AG7" s="48">
        <v>0.15833</v>
      </c>
      <c r="AH7" s="48">
        <v>0.111858</v>
      </c>
      <c r="AI7" s="48">
        <v>0.12598425199999999</v>
      </c>
      <c r="AJ7" s="48">
        <v>0.276443569</v>
      </c>
      <c r="AK7" s="48">
        <v>0.58987314099999999</v>
      </c>
      <c r="AM7" s="48"/>
      <c r="AN7" s="48"/>
      <c r="AO7" s="48"/>
      <c r="AP7" s="48"/>
      <c r="AQ7" s="48"/>
      <c r="AR7" s="48"/>
      <c r="AS7" s="48"/>
      <c r="AT7" s="48"/>
      <c r="AU7" s="48"/>
      <c r="AV7" s="48"/>
      <c r="AW7" s="48"/>
      <c r="AX7" s="52"/>
      <c r="AY7" s="52"/>
      <c r="AZ7" s="52"/>
      <c r="BA7" s="52"/>
      <c r="BB7" s="52"/>
      <c r="BC7" s="52"/>
      <c r="BD7" s="52"/>
      <c r="BE7" s="52"/>
      <c r="BF7" s="52"/>
      <c r="BG7" s="52"/>
      <c r="BH7" s="52"/>
      <c r="BI7" s="52"/>
      <c r="BJ7" s="52"/>
      <c r="BK7" s="52"/>
      <c r="BL7" s="52"/>
      <c r="BM7" s="52"/>
    </row>
    <row r="8" spans="2:65">
      <c r="B8" t="s">
        <v>63</v>
      </c>
      <c r="C8">
        <v>8</v>
      </c>
      <c r="D8">
        <v>0</v>
      </c>
      <c r="E8" s="64">
        <v>3.4209255000000001E-2</v>
      </c>
      <c r="F8" s="48">
        <v>0.68817972999999999</v>
      </c>
      <c r="G8" s="48">
        <v>0.17534896799999999</v>
      </c>
      <c r="H8" s="48">
        <v>3.5082474999999898E-2</v>
      </c>
      <c r="I8" s="48">
        <v>0.49729612200000001</v>
      </c>
      <c r="J8" s="49">
        <v>0.19088360800000001</v>
      </c>
      <c r="K8" s="48">
        <v>4.6821925E-2</v>
      </c>
      <c r="L8" s="48">
        <v>3.0770763999999999E-2</v>
      </c>
      <c r="M8" s="48">
        <v>7.128817E-3</v>
      </c>
      <c r="N8" s="48">
        <v>2.3705354000000001E-2</v>
      </c>
      <c r="O8" s="48">
        <v>1.2871726999999999E-2</v>
      </c>
      <c r="P8" s="48">
        <v>5.7728017999999999E-2</v>
      </c>
      <c r="Q8" s="48">
        <v>4.3660606999999997E-2</v>
      </c>
      <c r="R8" s="48">
        <v>0.46327699</v>
      </c>
      <c r="S8" s="48">
        <v>0.317019041</v>
      </c>
      <c r="T8" s="48">
        <v>7.4922550000000004E-2</v>
      </c>
      <c r="U8" s="48">
        <v>4.9712846999999998E-2</v>
      </c>
      <c r="V8" s="48">
        <v>5.4622530000000002E-3</v>
      </c>
      <c r="W8" s="48">
        <v>3.6143270000000001E-3</v>
      </c>
      <c r="X8" s="48">
        <v>9.8646670000000006E-3</v>
      </c>
      <c r="Y8" s="48">
        <v>3.4250485215207203E-2</v>
      </c>
      <c r="Z8" s="48">
        <v>0.21170641510111299</v>
      </c>
      <c r="AA8" s="48">
        <v>7.8350773715313543E-2</v>
      </c>
      <c r="AB8" s="48">
        <v>0.19484645252382521</v>
      </c>
      <c r="AC8" s="48">
        <v>9.8822577745820595E-2</v>
      </c>
      <c r="AD8" s="48">
        <v>0.60510291209778899</v>
      </c>
      <c r="AE8" s="47">
        <v>0.11</v>
      </c>
      <c r="AF8" s="48">
        <v>0.52987300000000004</v>
      </c>
      <c r="AG8" s="48">
        <v>0.165931</v>
      </c>
      <c r="AH8" s="48">
        <v>0.139041</v>
      </c>
      <c r="AI8" s="48">
        <v>8.8341401E-2</v>
      </c>
      <c r="AJ8" s="48">
        <v>0.29520960800000001</v>
      </c>
      <c r="AK8" s="48">
        <v>0.60959905000000003</v>
      </c>
      <c r="AM8" s="48"/>
      <c r="AN8" s="48"/>
      <c r="AO8" s="48"/>
      <c r="AP8" s="48"/>
      <c r="AQ8" s="48"/>
      <c r="AR8" s="48"/>
      <c r="AS8" s="48"/>
      <c r="AT8" s="48"/>
      <c r="AU8" s="48"/>
      <c r="AV8" s="48"/>
      <c r="AW8" s="48"/>
      <c r="AX8" s="52"/>
      <c r="AY8" s="52"/>
      <c r="AZ8" s="52"/>
      <c r="BA8" s="52"/>
      <c r="BB8" s="52"/>
      <c r="BC8" s="52"/>
      <c r="BD8" s="52"/>
      <c r="BE8" s="52"/>
      <c r="BF8" s="52"/>
      <c r="BG8" s="52"/>
      <c r="BH8" s="52"/>
      <c r="BI8" s="52"/>
      <c r="BJ8" s="52"/>
      <c r="BK8" s="52"/>
      <c r="BL8" s="52"/>
      <c r="BM8" s="52"/>
    </row>
    <row r="9" spans="2:65">
      <c r="B9" t="s">
        <v>65</v>
      </c>
      <c r="C9">
        <v>6.8</v>
      </c>
      <c r="D9">
        <v>0</v>
      </c>
      <c r="E9" s="64">
        <v>5.6636895E-2</v>
      </c>
      <c r="F9" s="48">
        <v>0.63348494200000005</v>
      </c>
      <c r="G9" s="48">
        <v>0.109988815</v>
      </c>
      <c r="H9" s="48">
        <v>0.11214832700000001</v>
      </c>
      <c r="I9" s="48">
        <v>0.387911899</v>
      </c>
      <c r="J9" s="49">
        <v>0.24557304299999999</v>
      </c>
      <c r="K9" s="48">
        <v>2.7574636E-2</v>
      </c>
      <c r="L9" s="48">
        <v>1.18472E-2</v>
      </c>
      <c r="M9" s="48">
        <v>6.1429919999999999E-3</v>
      </c>
      <c r="N9" s="48">
        <v>2.2704981999999999E-2</v>
      </c>
      <c r="O9" s="48">
        <v>3.0878431000000001E-2</v>
      </c>
      <c r="P9" s="48">
        <v>6.9741030999999995E-2</v>
      </c>
      <c r="Q9" s="48">
        <v>7.4636496999999996E-2</v>
      </c>
      <c r="R9" s="48">
        <v>0.43343858400000002</v>
      </c>
      <c r="S9" s="48">
        <v>0.32314958999999999</v>
      </c>
      <c r="T9" s="48">
        <v>0.116027566</v>
      </c>
      <c r="U9" s="48">
        <v>1.4608839E-2</v>
      </c>
      <c r="V9" s="48">
        <v>7.8206330000000004E-3</v>
      </c>
      <c r="W9" s="48">
        <v>4.0866890000000001E-3</v>
      </c>
      <c r="X9" s="48">
        <v>1.0530753E-2</v>
      </c>
      <c r="Y9" s="48">
        <v>2.5336120754137902E-2</v>
      </c>
      <c r="Z9" s="48">
        <v>0.172833775046844</v>
      </c>
      <c r="AA9" s="48">
        <v>0.1196110243773022</v>
      </c>
      <c r="AB9" s="48">
        <v>0.1508556035142497</v>
      </c>
      <c r="AC9" s="48">
        <v>0.1142490504055025</v>
      </c>
      <c r="AD9" s="48">
        <v>0.58403654655579507</v>
      </c>
      <c r="AE9" s="47">
        <v>0.09</v>
      </c>
      <c r="AF9" s="48">
        <v>0.47195399999999998</v>
      </c>
      <c r="AG9" s="48">
        <v>0.15162900000000001</v>
      </c>
      <c r="AH9" s="48">
        <v>0.16597899999999999</v>
      </c>
      <c r="AI9" s="48">
        <v>0.26441256600000002</v>
      </c>
      <c r="AJ9" s="48">
        <v>0.35994016400000001</v>
      </c>
      <c r="AK9" s="48">
        <v>0.36068812099999997</v>
      </c>
      <c r="AM9" s="48"/>
      <c r="AN9" s="48"/>
      <c r="AO9" s="48"/>
      <c r="AP9" s="48"/>
      <c r="AQ9" s="48"/>
      <c r="AR9" s="48"/>
      <c r="AS9" s="48"/>
      <c r="AT9" s="48"/>
      <c r="AU9" s="48"/>
      <c r="AV9" s="48"/>
      <c r="AW9" s="48"/>
      <c r="AX9" s="52"/>
      <c r="AY9" s="52"/>
      <c r="AZ9" s="52"/>
      <c r="BA9" s="52"/>
      <c r="BB9" s="52"/>
      <c r="BC9" s="52"/>
      <c r="BD9" s="52"/>
      <c r="BE9" s="52"/>
      <c r="BF9" s="52"/>
      <c r="BG9" s="52"/>
      <c r="BH9" s="52"/>
      <c r="BI9" s="52"/>
      <c r="BJ9" s="52"/>
      <c r="BK9" s="52"/>
      <c r="BL9" s="52"/>
      <c r="BM9" s="52"/>
    </row>
    <row r="10" spans="2:65">
      <c r="B10" t="s">
        <v>67</v>
      </c>
      <c r="C10">
        <v>6.2</v>
      </c>
      <c r="D10">
        <v>0</v>
      </c>
      <c r="E10" s="64">
        <v>5.6318263E-2</v>
      </c>
      <c r="F10" s="48">
        <v>0.67900279699999999</v>
      </c>
      <c r="G10" s="48">
        <v>9.0929126999999998E-2</v>
      </c>
      <c r="H10" s="48">
        <v>0.123611086</v>
      </c>
      <c r="I10" s="48">
        <v>0.46126650600000002</v>
      </c>
      <c r="J10" s="49">
        <v>0.217736291</v>
      </c>
      <c r="K10" s="48">
        <v>2.0982938E-2</v>
      </c>
      <c r="L10" s="48">
        <v>1.9972818999999999E-2</v>
      </c>
      <c r="M10" s="48">
        <v>3.8017229999999999E-3</v>
      </c>
      <c r="N10" s="48">
        <v>1.8255614999999999E-2</v>
      </c>
      <c r="O10" s="48">
        <v>1.3526419E-2</v>
      </c>
      <c r="P10" s="48">
        <v>6.3913019000000001E-2</v>
      </c>
      <c r="Q10" s="48">
        <v>4.2544398999999997E-2</v>
      </c>
      <c r="R10" s="48">
        <v>0.435972782</v>
      </c>
      <c r="S10" s="48">
        <v>0.373832634</v>
      </c>
      <c r="T10" s="48">
        <v>8.5611437999999998E-2</v>
      </c>
      <c r="U10" s="48">
        <v>1.2038678000000001E-2</v>
      </c>
      <c r="V10" s="48">
        <v>4.8760779999999998E-3</v>
      </c>
      <c r="W10" s="48">
        <v>2.3967160000000001E-3</v>
      </c>
      <c r="X10" s="48">
        <v>6.3085980000000003E-3</v>
      </c>
      <c r="Y10" s="48">
        <v>2.6688453159041298E-2</v>
      </c>
      <c r="Z10" s="48">
        <v>0.16264643881535701</v>
      </c>
      <c r="AA10" s="48">
        <v>0.1050122779141989</v>
      </c>
      <c r="AB10" s="48">
        <v>0.1055591093869296</v>
      </c>
      <c r="AC10" s="48">
        <v>9.237279838121866E-2</v>
      </c>
      <c r="AD10" s="48">
        <v>0.65221222571556015</v>
      </c>
      <c r="AE10" s="47">
        <v>7.0000000000000007E-2</v>
      </c>
      <c r="AF10" s="48">
        <v>0.55164800000000003</v>
      </c>
      <c r="AG10" s="48">
        <v>0.138431</v>
      </c>
      <c r="AH10" s="48">
        <v>0.14774599999999999</v>
      </c>
      <c r="AI10" s="48">
        <v>0.22544829899999999</v>
      </c>
      <c r="AJ10" s="48">
        <v>0.38006954900000001</v>
      </c>
      <c r="AK10" s="48">
        <v>0.37001424500000002</v>
      </c>
      <c r="AM10" s="48"/>
      <c r="AN10" s="48"/>
      <c r="AO10" s="48"/>
      <c r="AP10" s="48"/>
      <c r="AQ10" s="48"/>
      <c r="AR10" s="48"/>
      <c r="AS10" s="48"/>
      <c r="AT10" s="48"/>
      <c r="AU10" s="48"/>
      <c r="AV10" s="48"/>
      <c r="AW10" s="48"/>
      <c r="AX10" s="52"/>
      <c r="AY10" s="52"/>
      <c r="AZ10" s="52"/>
      <c r="BA10" s="52"/>
      <c r="BB10" s="52"/>
      <c r="BC10" s="52"/>
      <c r="BD10" s="52"/>
      <c r="BE10" s="52"/>
      <c r="BF10" s="52"/>
      <c r="BG10" s="52"/>
      <c r="BH10" s="52"/>
      <c r="BI10" s="52"/>
      <c r="BJ10" s="52"/>
      <c r="BK10" s="52"/>
      <c r="BL10" s="52"/>
      <c r="BM10" s="52"/>
    </row>
    <row r="11" spans="2:65">
      <c r="B11" t="s">
        <v>69</v>
      </c>
      <c r="C11">
        <v>5.6</v>
      </c>
      <c r="D11">
        <v>0</v>
      </c>
      <c r="E11" s="64">
        <v>4.8259204999999999E-2</v>
      </c>
      <c r="F11" s="48">
        <v>0.55706570300000002</v>
      </c>
      <c r="G11" s="48">
        <v>0.159704288</v>
      </c>
      <c r="H11" s="48">
        <v>0.107139081</v>
      </c>
      <c r="I11" s="48">
        <v>0.31579901199999999</v>
      </c>
      <c r="J11" s="49">
        <v>0.24126669100000001</v>
      </c>
      <c r="K11" s="48">
        <v>4.6214489999999997E-2</v>
      </c>
      <c r="L11" s="48">
        <v>2.0373643E-2</v>
      </c>
      <c r="M11" s="48">
        <v>5.3690359999999998E-3</v>
      </c>
      <c r="N11" s="48">
        <v>2.3273374999999999E-2</v>
      </c>
      <c r="O11" s="48">
        <v>6.0607434000000002E-2</v>
      </c>
      <c r="P11" s="48">
        <v>6.4866415999999996E-2</v>
      </c>
      <c r="Q11" s="48">
        <v>0.111224382</v>
      </c>
      <c r="R11" s="48">
        <v>0.40855270100000002</v>
      </c>
      <c r="S11" s="48">
        <v>0.28199145199999998</v>
      </c>
      <c r="T11" s="48">
        <v>0.16638726500000001</v>
      </c>
      <c r="U11" s="48">
        <v>2.4255056000000001E-2</v>
      </c>
      <c r="V11" s="48">
        <v>4.8857479999999997E-3</v>
      </c>
      <c r="W11" s="48">
        <v>1.0632353000000001E-2</v>
      </c>
      <c r="X11" s="48">
        <v>1.2988385999999999E-2</v>
      </c>
      <c r="Y11" s="48">
        <v>2.1887672907060701E-2</v>
      </c>
      <c r="Z11" s="48">
        <v>0.192023878020713</v>
      </c>
      <c r="AA11" s="48">
        <v>0.1248876189458874</v>
      </c>
      <c r="AB11" s="48">
        <v>0.14397236983826001</v>
      </c>
      <c r="AC11" s="48">
        <v>0.12936447899672809</v>
      </c>
      <c r="AD11" s="48">
        <v>0.54902890057509501</v>
      </c>
      <c r="AE11" s="47">
        <v>0.15</v>
      </c>
      <c r="AF11" s="48">
        <v>0.42289500000000002</v>
      </c>
      <c r="AG11" s="48">
        <v>0.16223399999999999</v>
      </c>
      <c r="AH11" s="48">
        <v>0.17815300000000001</v>
      </c>
      <c r="AI11" s="48">
        <v>0.19928522500000001</v>
      </c>
      <c r="AJ11" s="48">
        <v>0.386330389</v>
      </c>
      <c r="AK11" s="48">
        <v>0.389570949</v>
      </c>
      <c r="AM11" s="48"/>
      <c r="AN11" s="48"/>
      <c r="AO11" s="48"/>
      <c r="AP11" s="48"/>
      <c r="AQ11" s="48"/>
      <c r="AR11" s="48"/>
      <c r="AS11" s="48"/>
      <c r="AT11" s="48"/>
      <c r="AU11" s="48"/>
      <c r="AV11" s="48"/>
      <c r="AW11" s="48"/>
      <c r="AX11" s="52"/>
      <c r="AY11" s="52"/>
      <c r="AZ11" s="52"/>
      <c r="BA11" s="52"/>
      <c r="BB11" s="52"/>
      <c r="BC11" s="52"/>
      <c r="BD11" s="52"/>
      <c r="BE11" s="52"/>
      <c r="BF11" s="52"/>
      <c r="BG11" s="52"/>
      <c r="BH11" s="52"/>
      <c r="BI11" s="52"/>
      <c r="BJ11" s="52"/>
      <c r="BK11" s="52"/>
      <c r="BL11" s="52"/>
      <c r="BM11" s="52"/>
    </row>
    <row r="12" spans="2:65">
      <c r="B12" t="s">
        <v>71</v>
      </c>
      <c r="C12">
        <v>5.6</v>
      </c>
      <c r="D12">
        <v>2.4</v>
      </c>
      <c r="E12" s="64">
        <v>2.5296821000000001E-2</v>
      </c>
      <c r="F12" s="48">
        <v>0.85478945900000003</v>
      </c>
      <c r="G12" s="48">
        <v>7.4885964999999999E-2</v>
      </c>
      <c r="H12" s="48">
        <v>1.6134504000000001E-2</v>
      </c>
      <c r="I12" s="48">
        <v>0.74034945500000005</v>
      </c>
      <c r="J12" s="49">
        <v>0.114440004</v>
      </c>
      <c r="K12" s="48">
        <v>3.3861726000000002E-2</v>
      </c>
      <c r="L12" s="48">
        <v>7.124816E-3</v>
      </c>
      <c r="M12" s="48">
        <v>3.703774E-3</v>
      </c>
      <c r="N12" s="48">
        <v>8.9625659999999999E-3</v>
      </c>
      <c r="O12" s="48">
        <v>4.891243E-3</v>
      </c>
      <c r="P12" s="48">
        <v>3.5925660999999998E-2</v>
      </c>
      <c r="Q12" s="48">
        <v>1.8264409999999998E-2</v>
      </c>
      <c r="R12" s="48">
        <v>0.53405963700000003</v>
      </c>
      <c r="S12" s="48">
        <v>0.33913559799999998</v>
      </c>
      <c r="T12" s="48">
        <v>2.4003844999999999E-2</v>
      </c>
      <c r="U12" s="48">
        <v>1.8613111000000002E-2</v>
      </c>
      <c r="V12" s="48">
        <v>3.4021939999999999E-3</v>
      </c>
      <c r="W12" s="48">
        <v>9.0662339999999994E-3</v>
      </c>
      <c r="X12" s="48">
        <v>5.0703060000000001E-3</v>
      </c>
      <c r="Y12" s="48">
        <v>5.5163374646462301E-2</v>
      </c>
      <c r="Z12" s="48">
        <v>0.21417954680162299</v>
      </c>
      <c r="AA12" s="48">
        <v>9.8030797080427404E-2</v>
      </c>
      <c r="AB12" s="48">
        <v>0.23570094108636841</v>
      </c>
      <c r="AC12" s="48">
        <v>0.1414442993095727</v>
      </c>
      <c r="AD12" s="48">
        <v>0.4094747154319836</v>
      </c>
      <c r="AE12" s="47">
        <v>0.15</v>
      </c>
      <c r="AF12" s="48">
        <v>0.428421</v>
      </c>
      <c r="AG12" s="48">
        <v>0.19298299999999999</v>
      </c>
      <c r="AH12" s="48">
        <v>0.201015</v>
      </c>
      <c r="AI12" s="48">
        <v>0.118719676</v>
      </c>
      <c r="AJ12" s="48">
        <v>0.189197269</v>
      </c>
      <c r="AK12" s="48">
        <v>0.679114259</v>
      </c>
      <c r="AM12" s="48"/>
      <c r="AN12" s="48"/>
      <c r="AO12" s="48"/>
      <c r="AP12" s="48"/>
      <c r="AQ12" s="48"/>
      <c r="AR12" s="48"/>
      <c r="AS12" s="48"/>
      <c r="AT12" s="48"/>
      <c r="AU12" s="48"/>
      <c r="AV12" s="48"/>
      <c r="AW12" s="48"/>
      <c r="AX12" s="52"/>
      <c r="AY12" s="52"/>
      <c r="AZ12" s="52"/>
      <c r="BA12" s="52"/>
      <c r="BB12" s="52"/>
      <c r="BC12" s="52"/>
      <c r="BD12" s="52"/>
      <c r="BE12" s="52"/>
      <c r="BF12" s="52"/>
      <c r="BG12" s="52"/>
      <c r="BH12" s="52"/>
      <c r="BI12" s="52"/>
      <c r="BJ12" s="52"/>
      <c r="BK12" s="52"/>
      <c r="BL12" s="52"/>
      <c r="BM12" s="52"/>
    </row>
    <row r="13" spans="2:65">
      <c r="B13" t="s">
        <v>74</v>
      </c>
      <c r="C13">
        <v>5.4</v>
      </c>
      <c r="D13">
        <v>0</v>
      </c>
      <c r="E13" s="64">
        <v>2.1147697999999999E-2</v>
      </c>
      <c r="F13" s="48">
        <v>0.86168807199999997</v>
      </c>
      <c r="G13" s="48">
        <v>6.5857733000000002E-2</v>
      </c>
      <c r="H13" s="48">
        <v>1.1988264E-2</v>
      </c>
      <c r="I13" s="48">
        <v>0.75089863400000001</v>
      </c>
      <c r="J13" s="49">
        <v>0.110789438</v>
      </c>
      <c r="K13" s="48">
        <v>2.5880660999999999E-2</v>
      </c>
      <c r="L13" s="48">
        <v>6.9559130000000002E-3</v>
      </c>
      <c r="M13" s="48">
        <v>5.2460800000000002E-3</v>
      </c>
      <c r="N13" s="48">
        <v>1.0657313999999999E-2</v>
      </c>
      <c r="O13" s="48">
        <v>6.1204270000000003E-3</v>
      </c>
      <c r="P13" s="48">
        <v>4.1074863000000003E-2</v>
      </c>
      <c r="Q13" s="48">
        <v>1.9391065999999998E-2</v>
      </c>
      <c r="R13" s="48">
        <v>0.50590212700000003</v>
      </c>
      <c r="S13" s="48">
        <v>0.36713657</v>
      </c>
      <c r="T13" s="48">
        <v>2.6328829000000002E-2</v>
      </c>
      <c r="U13" s="48">
        <v>1.6603678E-2</v>
      </c>
      <c r="V13" s="48">
        <v>5.1394650000000002E-3</v>
      </c>
      <c r="W13" s="48">
        <v>5.2269040000000001E-3</v>
      </c>
      <c r="X13" s="48">
        <v>5.6835289999999997E-3</v>
      </c>
      <c r="Y13" s="48">
        <v>5.3828565868845997E-2</v>
      </c>
      <c r="Z13" s="48">
        <v>0.24149778985129999</v>
      </c>
      <c r="AA13" s="48">
        <v>7.069320521619761E-2</v>
      </c>
      <c r="AB13" s="48">
        <v>0.2337430585886314</v>
      </c>
      <c r="AC13" s="48">
        <v>0.1084214454534146</v>
      </c>
      <c r="AD13" s="48">
        <v>0.51582286354024132</v>
      </c>
      <c r="AE13" s="47">
        <v>0.1</v>
      </c>
      <c r="AF13" s="48">
        <v>0.50175999999999998</v>
      </c>
      <c r="AG13" s="48">
        <v>0.18279400000000001</v>
      </c>
      <c r="AH13" s="48">
        <v>0.15696599999999999</v>
      </c>
      <c r="AI13" s="48">
        <v>0.101846221</v>
      </c>
      <c r="AJ13" s="48">
        <v>0.161562599</v>
      </c>
      <c r="AK13" s="48">
        <v>0.72403979500000004</v>
      </c>
      <c r="AM13" s="48"/>
      <c r="AN13" s="48"/>
      <c r="AO13" s="48"/>
      <c r="AP13" s="48"/>
      <c r="AQ13" s="48"/>
      <c r="AR13" s="48"/>
      <c r="AS13" s="48"/>
      <c r="AT13" s="48"/>
      <c r="AU13" s="48"/>
      <c r="AV13" s="48"/>
      <c r="AW13" s="48"/>
      <c r="AX13" s="52"/>
      <c r="AY13" s="52"/>
      <c r="AZ13" s="52"/>
      <c r="BA13" s="52"/>
      <c r="BB13" s="52"/>
      <c r="BC13" s="52"/>
      <c r="BD13" s="52"/>
      <c r="BE13" s="52"/>
      <c r="BF13" s="52"/>
      <c r="BG13" s="52"/>
      <c r="BH13" s="52"/>
      <c r="BI13" s="52"/>
      <c r="BJ13" s="52"/>
      <c r="BK13" s="52"/>
      <c r="BL13" s="52"/>
      <c r="BM13" s="52"/>
    </row>
    <row r="14" spans="2:65">
      <c r="B14" t="s">
        <v>75</v>
      </c>
      <c r="C14">
        <v>5.4</v>
      </c>
      <c r="D14">
        <v>0</v>
      </c>
      <c r="E14" s="64">
        <v>4.6130579999999997E-2</v>
      </c>
      <c r="F14" s="48">
        <v>0.68936441800000003</v>
      </c>
      <c r="G14" s="48">
        <v>0.12022996599999999</v>
      </c>
      <c r="H14" s="48">
        <v>7.9374774999999995E-2</v>
      </c>
      <c r="I14" s="48">
        <v>0.476392382</v>
      </c>
      <c r="J14" s="49">
        <v>0.212972036</v>
      </c>
      <c r="K14" s="48">
        <v>2.445203E-2</v>
      </c>
      <c r="L14" s="48">
        <v>4.6254042000000002E-2</v>
      </c>
      <c r="M14" s="48">
        <v>3.6471429999999998E-3</v>
      </c>
      <c r="N14" s="48">
        <v>1.4651455000000001E-2</v>
      </c>
      <c r="O14" s="48">
        <v>1.4938915000000001E-2</v>
      </c>
      <c r="P14" s="48">
        <v>6.3618396999999993E-2</v>
      </c>
      <c r="Q14" s="48">
        <v>4.7412863999999999E-2</v>
      </c>
      <c r="R14" s="48">
        <v>0.437377603</v>
      </c>
      <c r="S14" s="48">
        <v>0.34207405800000001</v>
      </c>
      <c r="T14" s="48">
        <v>0.106505686</v>
      </c>
      <c r="U14" s="48">
        <v>1.4615784999999999E-2</v>
      </c>
      <c r="V14" s="48">
        <v>6.6296560000000003E-3</v>
      </c>
      <c r="W14" s="48">
        <v>2.6949819999999998E-3</v>
      </c>
      <c r="X14" s="48">
        <v>8.7946239999999992E-3</v>
      </c>
      <c r="Y14" s="48">
        <v>3.10955741136358E-2</v>
      </c>
      <c r="Z14" s="48">
        <v>0.185749606257643</v>
      </c>
      <c r="AA14" s="48">
        <v>0.1036178167750858</v>
      </c>
      <c r="AB14" s="48">
        <v>0.13643534827429579</v>
      </c>
      <c r="AC14" s="48">
        <v>0.1018278750952018</v>
      </c>
      <c r="AD14" s="48">
        <v>0.60890001088020895</v>
      </c>
      <c r="AE14" s="47">
        <v>0.15</v>
      </c>
      <c r="AF14" s="48">
        <v>0.50869299999999995</v>
      </c>
      <c r="AG14" s="48">
        <v>0.15063799999999999</v>
      </c>
      <c r="AH14" s="48">
        <v>0.15315000000000001</v>
      </c>
      <c r="AI14" s="48">
        <v>0.18865440999999999</v>
      </c>
      <c r="AJ14" s="48">
        <v>0.34690574800000001</v>
      </c>
      <c r="AK14" s="48">
        <v>0.44296996300000002</v>
      </c>
      <c r="AM14" s="48"/>
      <c r="AN14" s="48"/>
      <c r="AO14" s="48"/>
      <c r="AP14" s="48"/>
      <c r="AQ14" s="48"/>
      <c r="AR14" s="48"/>
      <c r="AS14" s="48"/>
      <c r="AT14" s="48"/>
      <c r="AU14" s="48"/>
      <c r="AV14" s="48"/>
      <c r="AW14" s="48"/>
      <c r="AX14" s="52"/>
      <c r="AY14" s="52"/>
      <c r="AZ14" s="52"/>
      <c r="BA14" s="52"/>
      <c r="BB14" s="52"/>
      <c r="BC14" s="52"/>
      <c r="BD14" s="52"/>
      <c r="BE14" s="52"/>
      <c r="BF14" s="52"/>
      <c r="BG14" s="52"/>
      <c r="BH14" s="52"/>
      <c r="BI14" s="52"/>
      <c r="BJ14" s="52"/>
      <c r="BK14" s="52"/>
      <c r="BL14" s="52"/>
      <c r="BM14" s="52"/>
    </row>
    <row r="15" spans="2:65">
      <c r="B15" t="s">
        <v>76</v>
      </c>
      <c r="C15">
        <v>5</v>
      </c>
      <c r="D15">
        <v>0</v>
      </c>
      <c r="E15" s="64">
        <v>2.9341405000000001E-2</v>
      </c>
      <c r="F15" s="48">
        <v>0.45446903399999999</v>
      </c>
      <c r="G15" s="48">
        <v>0.35297453499999998</v>
      </c>
      <c r="H15" s="48">
        <v>7.0879232E-2</v>
      </c>
      <c r="I15" s="48">
        <v>0.28515606799999998</v>
      </c>
      <c r="J15" s="49">
        <v>0.16931296600000001</v>
      </c>
      <c r="K15" s="48">
        <v>0.20592576500000001</v>
      </c>
      <c r="L15" s="48">
        <v>5.9451859000000003E-2</v>
      </c>
      <c r="M15" s="48">
        <v>1.0137812E-2</v>
      </c>
      <c r="N15" s="48">
        <v>1.0370865E-2</v>
      </c>
      <c r="O15" s="48">
        <v>2.1301058000000001E-2</v>
      </c>
      <c r="P15" s="48">
        <v>5.0308406999999999E-2</v>
      </c>
      <c r="Q15" s="48">
        <v>7.1368642999999996E-2</v>
      </c>
      <c r="R15" s="48">
        <v>0.38683891599999998</v>
      </c>
      <c r="S15" s="48">
        <v>0.18428003200000001</v>
      </c>
      <c r="T15" s="48">
        <v>0.17258094600000001</v>
      </c>
      <c r="U15" s="48">
        <v>0.10339630800000001</v>
      </c>
      <c r="V15" s="48">
        <v>1.6158100000000001E-3</v>
      </c>
      <c r="W15" s="48">
        <v>6.9285626000000003E-2</v>
      </c>
      <c r="X15" s="48">
        <v>1.1714623E-2</v>
      </c>
      <c r="Y15" s="48">
        <v>2.8530368992772299E-2</v>
      </c>
      <c r="Z15" s="48">
        <v>0.22500944465432501</v>
      </c>
      <c r="AA15" s="48">
        <v>9.9073803256312681E-2</v>
      </c>
      <c r="AB15" s="48">
        <v>0.16072925806765981</v>
      </c>
      <c r="AC15" s="48">
        <v>0.16804014997656619</v>
      </c>
      <c r="AD15" s="48">
        <v>0.44899234494610218</v>
      </c>
      <c r="AE15" s="47">
        <v>0.11</v>
      </c>
      <c r="AF15" s="48">
        <v>0.34520299999999998</v>
      </c>
      <c r="AG15" s="48">
        <v>0.17885899999999999</v>
      </c>
      <c r="AH15" s="48">
        <v>0.23940800000000001</v>
      </c>
      <c r="AI15" s="48">
        <v>0.18696901799999999</v>
      </c>
      <c r="AJ15" s="48">
        <v>0.32095608399999997</v>
      </c>
      <c r="AK15" s="48">
        <v>0.46639756500000001</v>
      </c>
      <c r="AM15" s="48"/>
      <c r="AN15" s="48"/>
      <c r="AO15" s="48"/>
      <c r="AP15" s="48"/>
      <c r="AQ15" s="48"/>
      <c r="AR15" s="48"/>
      <c r="AS15" s="48"/>
      <c r="AT15" s="48"/>
      <c r="AU15" s="48"/>
      <c r="AV15" s="48"/>
      <c r="AW15" s="48"/>
      <c r="AX15" s="52"/>
      <c r="AY15" s="52"/>
      <c r="AZ15" s="52"/>
      <c r="BA15" s="52"/>
      <c r="BB15" s="52"/>
      <c r="BC15" s="52"/>
      <c r="BD15" s="52"/>
      <c r="BE15" s="52"/>
      <c r="BF15" s="52"/>
      <c r="BG15" s="52"/>
      <c r="BH15" s="52"/>
      <c r="BI15" s="52"/>
      <c r="BJ15" s="52"/>
      <c r="BK15" s="52"/>
      <c r="BL15" s="52"/>
      <c r="BM15" s="52"/>
    </row>
    <row r="16" spans="2:65">
      <c r="B16" t="s">
        <v>78</v>
      </c>
      <c r="C16">
        <v>4.8</v>
      </c>
      <c r="D16">
        <v>0</v>
      </c>
      <c r="E16" s="64">
        <v>6.3749324999999996E-2</v>
      </c>
      <c r="F16" s="48">
        <v>0.40125638399999902</v>
      </c>
      <c r="G16" s="48">
        <v>0.42926298000000002</v>
      </c>
      <c r="H16" s="48">
        <v>7.7035177999999996E-2</v>
      </c>
      <c r="I16" s="48">
        <v>0.21431044899999999</v>
      </c>
      <c r="J16" s="49">
        <v>0.18694593499999901</v>
      </c>
      <c r="K16" s="48">
        <v>4.6330765000000003E-2</v>
      </c>
      <c r="L16" s="48">
        <v>1.2156235E-2</v>
      </c>
      <c r="M16" s="48">
        <v>0.29813436100000001</v>
      </c>
      <c r="N16" s="48">
        <v>4.6662626999999998E-2</v>
      </c>
      <c r="O16" s="48">
        <v>1.2480882E-2</v>
      </c>
      <c r="P16" s="48">
        <v>5.1056185999999899E-2</v>
      </c>
      <c r="Q16" s="48">
        <v>4.1388912999999999E-2</v>
      </c>
      <c r="R16" s="48">
        <v>0.25276310899999999</v>
      </c>
      <c r="S16" s="48">
        <v>0.26118229300000001</v>
      </c>
      <c r="T16" s="48">
        <v>0.35861974400000002</v>
      </c>
      <c r="U16" s="48">
        <v>3.1021844999999999E-2</v>
      </c>
      <c r="V16" s="48">
        <v>3.6360490000000001E-3</v>
      </c>
      <c r="W16" s="48">
        <v>3.2176150000000001E-3</v>
      </c>
      <c r="X16" s="48">
        <v>1.0994719E-2</v>
      </c>
      <c r="Y16" s="48">
        <v>1.5345450661349701E-2</v>
      </c>
      <c r="Z16" s="48">
        <v>0.18989629847828501</v>
      </c>
      <c r="AA16" s="48">
        <v>0.16494223426937429</v>
      </c>
      <c r="AB16" s="48">
        <v>6.32530618316446E-2</v>
      </c>
      <c r="AC16" s="48">
        <v>0.14297986910044189</v>
      </c>
      <c r="AD16" s="48">
        <v>0.53957541780694529</v>
      </c>
      <c r="AE16" s="47">
        <v>0.09</v>
      </c>
      <c r="AF16" s="48">
        <v>0.43937300000000001</v>
      </c>
      <c r="AG16" s="48">
        <v>0.120142</v>
      </c>
      <c r="AH16" s="48">
        <v>0.17396</v>
      </c>
      <c r="AI16" s="48">
        <v>0.30874263400000002</v>
      </c>
      <c r="AJ16" s="48">
        <v>0.423441868</v>
      </c>
      <c r="AK16" s="48">
        <v>0.241717551</v>
      </c>
      <c r="AM16" s="48"/>
      <c r="AN16" s="48"/>
      <c r="AO16" s="48"/>
      <c r="AP16" s="48"/>
      <c r="AQ16" s="48"/>
      <c r="AR16" s="48"/>
      <c r="AS16" s="48"/>
      <c r="AT16" s="48"/>
      <c r="AU16" s="48"/>
      <c r="AV16" s="48"/>
      <c r="AW16" s="48"/>
      <c r="AX16" s="52"/>
      <c r="AY16" s="52"/>
      <c r="AZ16" s="52"/>
      <c r="BA16" s="52"/>
      <c r="BB16" s="52"/>
      <c r="BC16" s="52"/>
      <c r="BD16" s="52"/>
      <c r="BE16" s="52"/>
      <c r="BF16" s="52"/>
      <c r="BG16" s="52"/>
      <c r="BH16" s="52"/>
      <c r="BI16" s="52"/>
      <c r="BJ16" s="52"/>
      <c r="BK16" s="52"/>
      <c r="BL16" s="52"/>
      <c r="BM16" s="52"/>
    </row>
    <row r="17" spans="2:65">
      <c r="B17" t="s">
        <v>80</v>
      </c>
      <c r="C17">
        <v>3.5</v>
      </c>
      <c r="D17">
        <v>0</v>
      </c>
      <c r="E17" s="64">
        <v>8.4064093000000006E-2</v>
      </c>
      <c r="F17" s="48">
        <v>0.58669166100000003</v>
      </c>
      <c r="G17" s="48">
        <v>5.6921333999999997E-2</v>
      </c>
      <c r="H17" s="48">
        <v>0.228809282</v>
      </c>
      <c r="I17" s="48">
        <v>0.414565613</v>
      </c>
      <c r="J17" s="49">
        <v>0.172126048</v>
      </c>
      <c r="K17" s="48">
        <v>1.4792308000000001E-2</v>
      </c>
      <c r="L17" s="48">
        <v>7.0580169999999998E-3</v>
      </c>
      <c r="M17" s="48">
        <v>8.5248649999999995E-3</v>
      </c>
      <c r="N17" s="48">
        <v>1.2296761E-2</v>
      </c>
      <c r="O17" s="48">
        <v>6.6579669999999999E-3</v>
      </c>
      <c r="P17" s="48">
        <v>7.4609237999999994E-2</v>
      </c>
      <c r="Q17" s="48">
        <v>5.2968463E-2</v>
      </c>
      <c r="R17" s="48">
        <v>0.43251609699999999</v>
      </c>
      <c r="S17" s="48">
        <v>0.39795024200000001</v>
      </c>
      <c r="T17" s="48">
        <v>6.8865013000000003E-2</v>
      </c>
      <c r="U17" s="48">
        <v>6.8960260000000004E-3</v>
      </c>
      <c r="V17" s="48">
        <v>4.5243269999999999E-3</v>
      </c>
      <c r="W17" s="48">
        <v>1.5049340000000001E-3</v>
      </c>
      <c r="X17" s="48">
        <v>7.0484249999999997E-3</v>
      </c>
      <c r="Y17" s="48">
        <v>2.1605421484645799E-2</v>
      </c>
      <c r="Z17" s="48">
        <v>0.14701257103163501</v>
      </c>
      <c r="AA17" s="48">
        <v>0.11681540045016001</v>
      </c>
      <c r="AB17" s="48">
        <v>9.723683168764774E-2</v>
      </c>
      <c r="AC17" s="48">
        <v>0.1178356979354425</v>
      </c>
      <c r="AD17" s="48">
        <v>0.60293483429354977</v>
      </c>
      <c r="AE17" s="47">
        <v>0.2</v>
      </c>
      <c r="AF17" s="48">
        <v>0.49882199999999999</v>
      </c>
      <c r="AG17" s="48">
        <v>0.134215</v>
      </c>
      <c r="AH17" s="48">
        <v>0.192998</v>
      </c>
      <c r="AI17" s="48">
        <v>0.33741137500000001</v>
      </c>
      <c r="AJ17" s="48">
        <v>0.32759276199999998</v>
      </c>
      <c r="AK17" s="48">
        <v>0.31772941799999999</v>
      </c>
      <c r="AM17" s="48"/>
      <c r="AN17" s="48"/>
      <c r="AO17" s="48"/>
      <c r="AP17" s="48"/>
      <c r="AQ17" s="48"/>
      <c r="AR17" s="48"/>
      <c r="AS17" s="48"/>
      <c r="AT17" s="48"/>
      <c r="AU17" s="48"/>
      <c r="AV17" s="48"/>
      <c r="AW17" s="48"/>
      <c r="AX17" s="52"/>
      <c r="AY17" s="52"/>
      <c r="AZ17" s="52"/>
      <c r="BA17" s="52"/>
      <c r="BB17" s="52"/>
      <c r="BC17" s="52"/>
      <c r="BD17" s="52"/>
      <c r="BE17" s="52"/>
      <c r="BF17" s="52"/>
      <c r="BG17" s="52"/>
      <c r="BH17" s="52"/>
      <c r="BI17" s="52"/>
      <c r="BJ17" s="52"/>
      <c r="BK17" s="52"/>
      <c r="BL17" s="52"/>
      <c r="BM17" s="52"/>
    </row>
    <row r="18" spans="2:65">
      <c r="B18" t="s">
        <v>82</v>
      </c>
      <c r="C18">
        <v>3.5</v>
      </c>
      <c r="D18">
        <v>0</v>
      </c>
      <c r="E18" s="64">
        <v>6.4455193999999993E-2</v>
      </c>
      <c r="F18" s="48">
        <v>0.54887579599999903</v>
      </c>
      <c r="G18" s="48">
        <v>6.4110106E-2</v>
      </c>
      <c r="H18" s="48">
        <v>0.25343380300000001</v>
      </c>
      <c r="I18" s="48">
        <v>0.40915245099999997</v>
      </c>
      <c r="J18" s="49">
        <v>0.13972334499999911</v>
      </c>
      <c r="K18" s="48">
        <v>1.8282492000000001E-2</v>
      </c>
      <c r="L18" s="48">
        <v>7.3204660000000003E-3</v>
      </c>
      <c r="M18" s="48">
        <v>7.2177559999999997E-3</v>
      </c>
      <c r="N18" s="48">
        <v>1.1531602E-2</v>
      </c>
      <c r="O18" s="48">
        <v>6.3773959999999996E-3</v>
      </c>
      <c r="P18" s="48">
        <v>8.5315181000000004E-2</v>
      </c>
      <c r="Q18" s="48">
        <v>4.8264657000000002E-2</v>
      </c>
      <c r="R18" s="48">
        <v>0.428165937</v>
      </c>
      <c r="S18" s="48">
        <v>0.38693382900000001</v>
      </c>
      <c r="T18" s="48">
        <v>7.5750926999999996E-2</v>
      </c>
      <c r="U18" s="48">
        <v>1.0494767E-2</v>
      </c>
      <c r="V18" s="48">
        <v>4.2856739999999997E-3</v>
      </c>
      <c r="W18" s="48">
        <v>1.8300479999999999E-3</v>
      </c>
      <c r="X18" s="48">
        <v>7.9551080000000007E-3</v>
      </c>
      <c r="Y18" s="48">
        <v>2.35318191119296E-2</v>
      </c>
      <c r="Z18" s="48">
        <v>0.200372414710381</v>
      </c>
      <c r="AA18" s="48">
        <v>0.10577654215378759</v>
      </c>
      <c r="AB18" s="48">
        <v>0.13669090390647259</v>
      </c>
      <c r="AC18" s="48">
        <v>0.126400903028139</v>
      </c>
      <c r="AD18" s="48">
        <v>0.56311406489362925</v>
      </c>
      <c r="AE18" s="47">
        <v>0.35</v>
      </c>
      <c r="AF18" s="48">
        <v>0.455926</v>
      </c>
      <c r="AG18" s="48">
        <v>0.143932</v>
      </c>
      <c r="AH18" s="48">
        <v>0.19523399999999999</v>
      </c>
      <c r="AI18" s="48">
        <v>0.33894143300000001</v>
      </c>
      <c r="AJ18" s="48">
        <v>0.246066752</v>
      </c>
      <c r="AK18" s="48">
        <v>0.39748544899999999</v>
      </c>
      <c r="AM18" s="48"/>
      <c r="AN18" s="48"/>
      <c r="AO18" s="48"/>
      <c r="AP18" s="48"/>
      <c r="AQ18" s="48"/>
      <c r="AR18" s="48"/>
      <c r="AS18" s="48"/>
      <c r="AT18" s="48"/>
      <c r="AU18" s="48"/>
      <c r="AV18" s="48"/>
      <c r="AW18" s="48"/>
      <c r="AX18" s="52"/>
      <c r="AY18" s="52"/>
      <c r="AZ18" s="52"/>
      <c r="BA18" s="52"/>
      <c r="BB18" s="52"/>
      <c r="BC18" s="52"/>
      <c r="BD18" s="52"/>
      <c r="BE18" s="52"/>
      <c r="BF18" s="52"/>
      <c r="BG18" s="52"/>
      <c r="BH18" s="52"/>
      <c r="BI18" s="52"/>
      <c r="BJ18" s="52"/>
      <c r="BK18" s="52"/>
      <c r="BL18" s="52"/>
      <c r="BM18" s="52"/>
    </row>
    <row r="19" spans="2:65">
      <c r="B19" t="s">
        <v>84</v>
      </c>
      <c r="C19">
        <v>3.5</v>
      </c>
      <c r="D19">
        <v>0</v>
      </c>
      <c r="E19" s="64">
        <v>8.2986965999999995E-2</v>
      </c>
      <c r="F19" s="48">
        <v>0.62388511400000002</v>
      </c>
      <c r="G19" s="48">
        <v>0.110604205</v>
      </c>
      <c r="H19" s="48">
        <v>0.12343688</v>
      </c>
      <c r="I19" s="48">
        <v>0.39439777799999998</v>
      </c>
      <c r="J19" s="49">
        <v>0.22948733599999999</v>
      </c>
      <c r="K19" s="48">
        <v>2.1413663999999999E-2</v>
      </c>
      <c r="L19" s="48">
        <v>4.8036290000000002E-3</v>
      </c>
      <c r="M19" s="48">
        <v>2.8312951999999999E-2</v>
      </c>
      <c r="N19" s="48">
        <v>3.0158510999999999E-2</v>
      </c>
      <c r="O19" s="48">
        <v>1.3996929999999999E-2</v>
      </c>
      <c r="P19" s="48">
        <v>7.2520136999999998E-2</v>
      </c>
      <c r="Q19" s="48">
        <v>6.9553444000000006E-2</v>
      </c>
      <c r="R19" s="48">
        <v>0.35529856199999998</v>
      </c>
      <c r="S19" s="48">
        <v>0.40497257599999997</v>
      </c>
      <c r="T19" s="48">
        <v>0.11396564200000001</v>
      </c>
      <c r="U19" s="48">
        <v>1.1340507999999999E-2</v>
      </c>
      <c r="V19" s="48">
        <v>1.0900686E-2</v>
      </c>
      <c r="W19" s="48">
        <v>3.096002E-3</v>
      </c>
      <c r="X19" s="48">
        <v>8.572217E-3</v>
      </c>
      <c r="Y19" s="48">
        <v>1.7953664266478198E-2</v>
      </c>
      <c r="Z19" s="48">
        <v>0.15127594532016</v>
      </c>
      <c r="AA19" s="48">
        <v>0.16425894642822411</v>
      </c>
      <c r="AB19" s="48">
        <v>0.1123667501601909</v>
      </c>
      <c r="AC19" s="48">
        <v>0.13794842823130621</v>
      </c>
      <c r="AD19" s="48">
        <v>0.56220491505588954</v>
      </c>
      <c r="AE19" s="47">
        <v>0.06</v>
      </c>
      <c r="AF19" s="48">
        <v>0.45726600000000001</v>
      </c>
      <c r="AG19" s="48">
        <v>0.129937</v>
      </c>
      <c r="AH19" s="48">
        <v>0.16771900000000001</v>
      </c>
      <c r="AI19" s="48">
        <v>0.41982924900000002</v>
      </c>
      <c r="AJ19" s="48">
        <v>0.31174437100000002</v>
      </c>
      <c r="AK19" s="48">
        <v>0.24592700100000001</v>
      </c>
      <c r="AM19" s="48"/>
      <c r="AN19" s="48"/>
      <c r="AO19" s="48"/>
      <c r="AP19" s="48"/>
      <c r="AQ19" s="48"/>
      <c r="AR19" s="48"/>
      <c r="AS19" s="48"/>
      <c r="AT19" s="48"/>
      <c r="AU19" s="48"/>
      <c r="AV19" s="48"/>
      <c r="AW19" s="48"/>
      <c r="AX19" s="52"/>
      <c r="AY19" s="52"/>
      <c r="AZ19" s="52"/>
      <c r="BA19" s="52"/>
      <c r="BB19" s="52"/>
      <c r="BC19" s="52"/>
      <c r="BD19" s="52"/>
      <c r="BE19" s="52"/>
      <c r="BF19" s="52"/>
      <c r="BG19" s="52"/>
      <c r="BH19" s="52"/>
      <c r="BI19" s="52"/>
      <c r="BJ19" s="52"/>
      <c r="BK19" s="52"/>
      <c r="BL19" s="52"/>
      <c r="BM19" s="52"/>
    </row>
    <row r="20" spans="2:65">
      <c r="B20" t="s">
        <v>86</v>
      </c>
      <c r="C20">
        <v>3.5</v>
      </c>
      <c r="D20">
        <v>3.8</v>
      </c>
      <c r="E20" s="64">
        <v>1.8314784000000001E-2</v>
      </c>
      <c r="F20" s="48">
        <v>0.79590779099999998</v>
      </c>
      <c r="G20" s="48">
        <v>0.13000124399999999</v>
      </c>
      <c r="H20" s="48">
        <v>1.6066172E-2</v>
      </c>
      <c r="I20" s="48">
        <v>0.72154732799999999</v>
      </c>
      <c r="J20" s="49">
        <v>7.4360462999999988E-2</v>
      </c>
      <c r="K20" s="48">
        <v>8.5140346000000006E-2</v>
      </c>
      <c r="L20" s="48">
        <v>2.0678717999999999E-2</v>
      </c>
      <c r="M20" s="48">
        <v>3.3583480000000001E-3</v>
      </c>
      <c r="N20" s="48">
        <v>5.4417679999999996E-3</v>
      </c>
      <c r="O20" s="48">
        <v>3.4101750000000001E-3</v>
      </c>
      <c r="P20" s="48">
        <v>3.4671834999999998E-2</v>
      </c>
      <c r="Q20" s="48">
        <v>2.3352959E-2</v>
      </c>
      <c r="R20" s="48">
        <v>0.48251806200000003</v>
      </c>
      <c r="S20" s="48">
        <v>0.320977289</v>
      </c>
      <c r="T20" s="48">
        <v>3.6269967E-2</v>
      </c>
      <c r="U20" s="48">
        <v>3.4155341999999998E-2</v>
      </c>
      <c r="V20" s="48">
        <v>3.8664469999999999E-3</v>
      </c>
      <c r="W20" s="48">
        <v>5.4182085999999997E-2</v>
      </c>
      <c r="X20" s="48">
        <v>4.7475410000000001E-3</v>
      </c>
      <c r="Y20" s="48">
        <v>6.2520674826331404E-2</v>
      </c>
      <c r="Z20" s="48">
        <v>0.210875585317959</v>
      </c>
      <c r="AA20" s="48">
        <v>7.2303608799958979E-2</v>
      </c>
      <c r="AB20" s="48">
        <v>0.28093257107855552</v>
      </c>
      <c r="AC20" s="48">
        <v>0.13796360109247771</v>
      </c>
      <c r="AD20" s="48">
        <v>0.42602802664828848</v>
      </c>
      <c r="AE20" s="47">
        <v>0.04</v>
      </c>
      <c r="AF20" s="48">
        <v>0.44961899999999999</v>
      </c>
      <c r="AG20" s="48">
        <v>0.20295199999999999</v>
      </c>
      <c r="AH20" s="48">
        <v>0.191441</v>
      </c>
      <c r="AI20" s="48">
        <v>0.12234719300000001</v>
      </c>
      <c r="AJ20" s="48">
        <v>0.153900961</v>
      </c>
      <c r="AK20" s="48">
        <v>0.71250445299999998</v>
      </c>
      <c r="AM20" s="48"/>
      <c r="AN20" s="48"/>
      <c r="AO20" s="48"/>
      <c r="AP20" s="48"/>
      <c r="AQ20" s="48"/>
      <c r="AR20" s="48"/>
      <c r="AS20" s="48"/>
      <c r="AT20" s="48"/>
      <c r="AU20" s="48"/>
      <c r="AV20" s="48"/>
      <c r="AW20" s="48"/>
      <c r="AX20" s="52"/>
      <c r="AY20" s="52"/>
      <c r="AZ20" s="52"/>
      <c r="BA20" s="52"/>
      <c r="BB20" s="52"/>
      <c r="BC20" s="52"/>
      <c r="BD20" s="52"/>
      <c r="BE20" s="52"/>
      <c r="BF20" s="52"/>
      <c r="BG20" s="52"/>
      <c r="BH20" s="52"/>
      <c r="BI20" s="52"/>
      <c r="BJ20" s="52"/>
      <c r="BK20" s="52"/>
      <c r="BL20" s="52"/>
      <c r="BM20" s="52"/>
    </row>
    <row r="21" spans="2:65">
      <c r="B21" t="s">
        <v>88</v>
      </c>
      <c r="C21">
        <v>3.5</v>
      </c>
      <c r="D21">
        <v>0</v>
      </c>
      <c r="E21" s="64">
        <v>7.6329363999999997E-2</v>
      </c>
      <c r="F21" s="48">
        <v>0.35727662999999998</v>
      </c>
      <c r="G21" s="48">
        <v>0.494233015</v>
      </c>
      <c r="H21" s="48">
        <v>6.5369685999999996E-2</v>
      </c>
      <c r="I21" s="48">
        <v>0.20829783199999999</v>
      </c>
      <c r="J21" s="49">
        <v>0.148978798</v>
      </c>
      <c r="K21" s="48">
        <v>2.2089683999999998E-2</v>
      </c>
      <c r="L21" s="48">
        <v>1.0547824000000001E-2</v>
      </c>
      <c r="M21" s="48">
        <v>0.41792104499999999</v>
      </c>
      <c r="N21" s="48">
        <v>2.4069867000000002E-2</v>
      </c>
      <c r="O21" s="48">
        <v>1.1313073999999999E-2</v>
      </c>
      <c r="P21" s="48">
        <v>4.4818391999999999E-2</v>
      </c>
      <c r="Q21" s="48">
        <v>3.8301933999999899E-2</v>
      </c>
      <c r="R21" s="48">
        <v>0.18323103900000001</v>
      </c>
      <c r="S21" s="48">
        <v>0.24971204999999999</v>
      </c>
      <c r="T21" s="48">
        <v>0.46615598200000002</v>
      </c>
      <c r="U21" s="48">
        <v>1.2638256E-2</v>
      </c>
      <c r="V21" s="48">
        <v>4.9069880000000001E-3</v>
      </c>
      <c r="W21" s="48">
        <v>2.6664979999999998E-3</v>
      </c>
      <c r="X21" s="48">
        <v>8.6779530000000004E-3</v>
      </c>
      <c r="Y21" s="48">
        <v>1.50142993326978E-2</v>
      </c>
      <c r="Z21" s="48">
        <v>0.190903015000742</v>
      </c>
      <c r="AA21" s="48">
        <v>0.1946252053637802</v>
      </c>
      <c r="AB21" s="48">
        <v>7.8189678118087441E-2</v>
      </c>
      <c r="AC21" s="48">
        <v>0.18146647015475309</v>
      </c>
      <c r="AD21" s="48">
        <v>0.46195167358336892</v>
      </c>
      <c r="AE21" s="47">
        <v>0.28999999999999998</v>
      </c>
      <c r="AF21" s="48">
        <v>0.34670099999999998</v>
      </c>
      <c r="AG21" s="48">
        <v>0.11951299999999999</v>
      </c>
      <c r="AH21" s="48">
        <v>0.193771</v>
      </c>
      <c r="AI21" s="48">
        <v>0.407920964</v>
      </c>
      <c r="AJ21" s="48">
        <v>0.36285640000000002</v>
      </c>
      <c r="AK21" s="48">
        <v>0.20144726600000001</v>
      </c>
      <c r="AM21" s="48"/>
      <c r="AN21" s="48"/>
      <c r="AO21" s="48"/>
      <c r="AP21" s="48"/>
      <c r="AQ21" s="48"/>
      <c r="AR21" s="48"/>
      <c r="AS21" s="48"/>
      <c r="AT21" s="48"/>
      <c r="AU21" s="48"/>
      <c r="AV21" s="48"/>
      <c r="AW21" s="48"/>
      <c r="AX21" s="52"/>
      <c r="AY21" s="52"/>
      <c r="AZ21" s="52"/>
      <c r="BA21" s="52"/>
      <c r="BB21" s="52"/>
      <c r="BC21" s="52"/>
      <c r="BD21" s="52"/>
      <c r="BE21" s="52"/>
      <c r="BF21" s="52"/>
      <c r="BG21" s="52"/>
      <c r="BH21" s="52"/>
      <c r="BI21" s="52"/>
      <c r="BJ21" s="52"/>
      <c r="BK21" s="52"/>
      <c r="BL21" s="52"/>
      <c r="BM21" s="52"/>
    </row>
    <row r="22" spans="2:65">
      <c r="B22" t="s">
        <v>89</v>
      </c>
      <c r="C22">
        <v>3.5</v>
      </c>
      <c r="D22">
        <v>0</v>
      </c>
      <c r="E22" s="64">
        <v>7.9358830000000005E-2</v>
      </c>
      <c r="F22" s="48">
        <v>0.75332631299999997</v>
      </c>
      <c r="G22" s="48">
        <v>0.139253563</v>
      </c>
      <c r="H22" s="48">
        <v>2.4636735E-2</v>
      </c>
      <c r="I22" s="48">
        <v>0.52788859099999996</v>
      </c>
      <c r="J22" s="49">
        <v>0.22543772200000001</v>
      </c>
      <c r="K22" s="48">
        <v>3.5782500000000002E-2</v>
      </c>
      <c r="L22" s="48">
        <v>1.0017488E-2</v>
      </c>
      <c r="M22" s="48">
        <v>1.9575606999999998E-2</v>
      </c>
      <c r="N22" s="48">
        <v>4.3059886999999998E-2</v>
      </c>
      <c r="O22" s="48">
        <v>7.7206389999999996E-3</v>
      </c>
      <c r="P22" s="48">
        <v>5.1723443000000001E-2</v>
      </c>
      <c r="Q22" s="48">
        <v>3.10598549999999E-2</v>
      </c>
      <c r="R22" s="48">
        <v>0.345043237</v>
      </c>
      <c r="S22" s="48">
        <v>0.45640418100000002</v>
      </c>
      <c r="T22" s="48">
        <v>4.9998791000000001E-2</v>
      </c>
      <c r="U22" s="48">
        <v>1.9591725000000001E-2</v>
      </c>
      <c r="V22" s="48">
        <v>7.6884020000000004E-3</v>
      </c>
      <c r="W22" s="48">
        <v>2.2323769999999998E-3</v>
      </c>
      <c r="X22" s="48">
        <v>1.1024879E-2</v>
      </c>
      <c r="Y22" s="48">
        <v>3.8882656495400403E-2</v>
      </c>
      <c r="Z22" s="48">
        <v>0.164406047516198</v>
      </c>
      <c r="AA22" s="48">
        <v>0.23971727197533529</v>
      </c>
      <c r="AB22" s="48">
        <v>0.1328577336641843</v>
      </c>
      <c r="AC22" s="48">
        <v>9.3402575976302513E-2</v>
      </c>
      <c r="AD22" s="48">
        <v>0.55706893642550481</v>
      </c>
      <c r="AE22" s="47">
        <v>0.08</v>
      </c>
      <c r="AF22" s="48">
        <v>0.39731899999999998</v>
      </c>
      <c r="AG22" s="48">
        <v>0.10745200000000001</v>
      </c>
      <c r="AH22" s="48">
        <v>0.16547600000000001</v>
      </c>
      <c r="AI22" s="48">
        <v>0.227641912</v>
      </c>
      <c r="AJ22" s="48">
        <v>0.330087503</v>
      </c>
      <c r="AK22" s="48">
        <v>0.42268341999999998</v>
      </c>
      <c r="AM22" s="48"/>
      <c r="AN22" s="48"/>
      <c r="AO22" s="48"/>
      <c r="AP22" s="48"/>
      <c r="AQ22" s="48"/>
      <c r="AR22" s="48"/>
      <c r="AS22" s="48"/>
      <c r="AT22" s="48"/>
      <c r="AU22" s="48"/>
      <c r="AV22" s="48"/>
      <c r="AW22" s="48"/>
      <c r="AX22" s="52"/>
      <c r="AY22" s="52"/>
      <c r="AZ22" s="52"/>
      <c r="BA22" s="52"/>
      <c r="BB22" s="52"/>
      <c r="BC22" s="52"/>
      <c r="BD22" s="52"/>
      <c r="BE22" s="52"/>
      <c r="BF22" s="52"/>
      <c r="BG22" s="52"/>
      <c r="BH22" s="52"/>
      <c r="BI22" s="52"/>
      <c r="BJ22" s="52"/>
      <c r="BK22" s="52"/>
      <c r="BL22" s="52"/>
      <c r="BM22" s="52"/>
    </row>
    <row r="23" spans="2:65">
      <c r="B23" t="s">
        <v>92</v>
      </c>
      <c r="C23">
        <v>3.5</v>
      </c>
      <c r="D23">
        <v>12.1</v>
      </c>
      <c r="E23" s="64">
        <v>1.8964885000000001E-2</v>
      </c>
      <c r="F23" s="48">
        <v>0.81995584399999999</v>
      </c>
      <c r="G23" s="48">
        <v>0.12070584199999999</v>
      </c>
      <c r="H23" s="48">
        <v>1.0004139E-2</v>
      </c>
      <c r="I23" s="48">
        <v>0.74670650800000005</v>
      </c>
      <c r="J23" s="49">
        <v>7.3249335999999943E-2</v>
      </c>
      <c r="K23" s="48">
        <v>6.3982071000000001E-2</v>
      </c>
      <c r="L23" s="48">
        <v>3.0900776000000001E-2</v>
      </c>
      <c r="M23" s="48">
        <v>2.150234E-3</v>
      </c>
      <c r="N23" s="48">
        <v>7.1876359999999999E-3</v>
      </c>
      <c r="O23" s="48">
        <v>2.0391889999999998E-3</v>
      </c>
      <c r="P23" s="48">
        <v>3.5070008999999999E-2</v>
      </c>
      <c r="Q23" s="48">
        <v>1.4264227000000001E-2</v>
      </c>
      <c r="R23" s="48">
        <v>0.48534741199999998</v>
      </c>
      <c r="S23" s="48">
        <v>0.33491484999999999</v>
      </c>
      <c r="T23" s="48">
        <v>4.2448592E-2</v>
      </c>
      <c r="U23" s="48">
        <v>4.3478260999999997E-2</v>
      </c>
      <c r="V23" s="48">
        <v>5.1988169999999997E-3</v>
      </c>
      <c r="W23" s="48">
        <v>1.9513229E-2</v>
      </c>
      <c r="X23" s="48">
        <v>5.5016609999999997E-3</v>
      </c>
      <c r="Y23" s="48">
        <v>6.2761079979623005E-2</v>
      </c>
      <c r="Z23" s="48">
        <v>0.22444601881371201</v>
      </c>
      <c r="AA23" s="48">
        <v>7.5629932248978501E-2</v>
      </c>
      <c r="AB23" s="48">
        <v>0.27955543150041828</v>
      </c>
      <c r="AC23" s="48">
        <v>0.1177257862905771</v>
      </c>
      <c r="AD23" s="48">
        <v>0.47317584373934668</v>
      </c>
      <c r="AE23" s="47">
        <v>0.12</v>
      </c>
      <c r="AF23" s="48">
        <v>0.47338999999999998</v>
      </c>
      <c r="AG23" s="48">
        <v>0.19525600000000001</v>
      </c>
      <c r="AH23" s="48">
        <v>0.171627</v>
      </c>
      <c r="AI23" s="48">
        <v>0.120580744</v>
      </c>
      <c r="AJ23" s="48">
        <v>0.12549668899999999</v>
      </c>
      <c r="AK23" s="48">
        <v>0.74668874100000004</v>
      </c>
      <c r="AM23" s="48"/>
      <c r="AN23" s="48"/>
      <c r="AO23" s="48"/>
      <c r="AP23" s="48"/>
      <c r="AQ23" s="48"/>
      <c r="AR23" s="48"/>
      <c r="AS23" s="48"/>
      <c r="AT23" s="48"/>
      <c r="AU23" s="48"/>
      <c r="AV23" s="48"/>
      <c r="AW23" s="48"/>
      <c r="AX23" s="52"/>
      <c r="AY23" s="52"/>
      <c r="AZ23" s="52"/>
      <c r="BA23" s="52"/>
      <c r="BB23" s="52"/>
      <c r="BC23" s="52"/>
      <c r="BD23" s="52"/>
      <c r="BE23" s="52"/>
      <c r="BF23" s="52"/>
      <c r="BG23" s="52"/>
      <c r="BH23" s="52"/>
      <c r="BI23" s="52"/>
      <c r="BJ23" s="52"/>
      <c r="BK23" s="52"/>
      <c r="BL23" s="52"/>
      <c r="BM23" s="52"/>
    </row>
    <row r="24" spans="2:65">
      <c r="B24" t="s">
        <v>93</v>
      </c>
      <c r="C24">
        <v>3.5</v>
      </c>
      <c r="D24">
        <v>0</v>
      </c>
      <c r="E24" s="64">
        <v>2.1457799999999999E-2</v>
      </c>
      <c r="F24" s="48">
        <v>0.63369913299999903</v>
      </c>
      <c r="G24" s="48">
        <v>0.169337196</v>
      </c>
      <c r="H24" s="48">
        <v>6.2950069999999997E-2</v>
      </c>
      <c r="I24" s="48">
        <v>0.45366212299999997</v>
      </c>
      <c r="J24" s="49">
        <v>0.18003700999999911</v>
      </c>
      <c r="K24" s="48">
        <v>7.7945774999999995E-2</v>
      </c>
      <c r="L24" s="48">
        <v>1.308249E-2</v>
      </c>
      <c r="M24" s="48">
        <v>7.466851E-3</v>
      </c>
      <c r="N24" s="48">
        <v>2.0868210000000002E-2</v>
      </c>
      <c r="O24" s="48">
        <v>8.9991940000000003E-3</v>
      </c>
      <c r="P24" s="48">
        <v>5.6413255000000002E-2</v>
      </c>
      <c r="Q24" s="48">
        <v>7.7600332999999994E-2</v>
      </c>
      <c r="R24" s="48">
        <v>0.42020744199999999</v>
      </c>
      <c r="S24" s="48">
        <v>0.234652211</v>
      </c>
      <c r="T24" s="48">
        <v>8.8043294999999994E-2</v>
      </c>
      <c r="U24" s="48">
        <v>5.5173208000000001E-2</v>
      </c>
      <c r="V24" s="48">
        <v>9.7033631999999995E-2</v>
      </c>
      <c r="W24" s="48">
        <v>4.1541549999999997E-3</v>
      </c>
      <c r="X24" s="48">
        <v>9.2560609999999995E-3</v>
      </c>
      <c r="Y24" s="48">
        <v>3.22706780752599E-2</v>
      </c>
      <c r="Z24" s="48">
        <v>0.228216410777484</v>
      </c>
      <c r="AA24" s="48">
        <v>8.9313607354844379E-2</v>
      </c>
      <c r="AB24" s="48">
        <v>0.23309680010710909</v>
      </c>
      <c r="AC24" s="48">
        <v>0.14220921077436599</v>
      </c>
      <c r="AD24" s="48">
        <v>0.48633243509985918</v>
      </c>
      <c r="AE24" s="47">
        <v>0.25</v>
      </c>
      <c r="AF24" s="48">
        <v>0.428147</v>
      </c>
      <c r="AG24" s="48">
        <v>0.19556399999999999</v>
      </c>
      <c r="AH24" s="48">
        <v>0.165353</v>
      </c>
      <c r="AI24" s="48">
        <v>0.112061827</v>
      </c>
      <c r="AJ24" s="48">
        <v>0.233048119</v>
      </c>
      <c r="AK24" s="48">
        <v>0.64373447399999995</v>
      </c>
      <c r="AM24" s="48"/>
      <c r="AN24" s="48"/>
      <c r="AO24" s="48"/>
      <c r="AP24" s="48"/>
      <c r="AQ24" s="48"/>
      <c r="AR24" s="48"/>
      <c r="AS24" s="48"/>
      <c r="AT24" s="48"/>
      <c r="AU24" s="48"/>
      <c r="AV24" s="48"/>
      <c r="AW24" s="48"/>
      <c r="AX24" s="52"/>
      <c r="AY24" s="52"/>
      <c r="AZ24" s="52"/>
      <c r="BA24" s="52"/>
      <c r="BB24" s="52"/>
      <c r="BC24" s="52"/>
      <c r="BD24" s="52"/>
      <c r="BE24" s="52"/>
      <c r="BF24" s="52"/>
      <c r="BG24" s="52"/>
      <c r="BH24" s="52"/>
      <c r="BI24" s="52"/>
      <c r="BJ24" s="52"/>
      <c r="BK24" s="52"/>
      <c r="BL24" s="52"/>
      <c r="BM24" s="52"/>
    </row>
    <row r="25" spans="2:65">
      <c r="B25" t="s">
        <v>94</v>
      </c>
      <c r="C25">
        <v>3.5</v>
      </c>
      <c r="D25">
        <v>0</v>
      </c>
      <c r="E25" s="64">
        <v>2.1537449E-2</v>
      </c>
      <c r="F25" s="48">
        <v>0.52409028499999999</v>
      </c>
      <c r="G25" s="48">
        <v>9.5332678000000004E-2</v>
      </c>
      <c r="H25" s="48">
        <v>0.20263002899999999</v>
      </c>
      <c r="I25" s="48">
        <v>0.35845338599999998</v>
      </c>
      <c r="J25" s="49">
        <v>0.165636899</v>
      </c>
      <c r="K25" s="48">
        <v>2.1487732999999998E-2</v>
      </c>
      <c r="L25" s="48">
        <v>9.0206079999999994E-3</v>
      </c>
      <c r="M25" s="48">
        <v>2.8427870000000001E-2</v>
      </c>
      <c r="N25" s="48">
        <v>6.249264E-3</v>
      </c>
      <c r="O25" s="48">
        <v>6.830226E-3</v>
      </c>
      <c r="P25" s="48">
        <v>6.3544650999999994E-2</v>
      </c>
      <c r="Q25" s="48">
        <v>0.114402356</v>
      </c>
      <c r="R25" s="48">
        <v>0.46696343099999998</v>
      </c>
      <c r="S25" s="48">
        <v>0.22004490700000001</v>
      </c>
      <c r="T25" s="48">
        <v>0.177202569</v>
      </c>
      <c r="U25" s="48">
        <v>2.0765618999999999E-2</v>
      </c>
      <c r="V25" s="48">
        <v>5.6683469999999998E-3</v>
      </c>
      <c r="W25" s="48">
        <v>2.4180759999999999E-3</v>
      </c>
      <c r="X25" s="48">
        <v>4.7576429999999998E-3</v>
      </c>
      <c r="Y25" s="48">
        <v>2.89725590299936E-2</v>
      </c>
      <c r="Z25" s="48">
        <v>0.26263988769772501</v>
      </c>
      <c r="AA25" s="48">
        <v>0.11773714942088651</v>
      </c>
      <c r="AB25" s="48">
        <v>0.17506354828073981</v>
      </c>
      <c r="AC25" s="48">
        <v>0.22965522916152389</v>
      </c>
      <c r="AD25" s="48">
        <v>0.33807496091500039</v>
      </c>
      <c r="AE25" s="47">
        <v>0.19</v>
      </c>
      <c r="AF25" s="48">
        <v>0.28344900000000001</v>
      </c>
      <c r="AG25" s="48">
        <v>0.16870499999999999</v>
      </c>
      <c r="AH25" s="48">
        <v>0.27068399999999998</v>
      </c>
      <c r="AI25" s="48">
        <v>0.19752823799999999</v>
      </c>
      <c r="AJ25" s="48">
        <v>0.27678628399999999</v>
      </c>
      <c r="AK25" s="48">
        <v>0.50981685200000004</v>
      </c>
      <c r="AM25" s="48"/>
      <c r="AN25" s="48"/>
      <c r="AO25" s="48"/>
      <c r="AP25" s="48"/>
      <c r="AQ25" s="48"/>
      <c r="AR25" s="48"/>
      <c r="AS25" s="48"/>
      <c r="AT25" s="48"/>
      <c r="AU25" s="48"/>
      <c r="AV25" s="48"/>
      <c r="AW25" s="48"/>
      <c r="AX25" s="52"/>
      <c r="AY25" s="52"/>
      <c r="AZ25" s="52"/>
      <c r="BA25" s="52"/>
      <c r="BB25" s="52"/>
      <c r="BC25" s="52"/>
      <c r="BD25" s="52"/>
      <c r="BE25" s="52"/>
      <c r="BF25" s="52"/>
      <c r="BG25" s="52"/>
      <c r="BH25" s="52"/>
      <c r="BI25" s="52"/>
      <c r="BJ25" s="52"/>
      <c r="BK25" s="52"/>
      <c r="BL25" s="52"/>
      <c r="BM25" s="52"/>
    </row>
    <row r="26" spans="2:65">
      <c r="B26" t="s">
        <v>96</v>
      </c>
      <c r="C26">
        <v>3.5</v>
      </c>
      <c r="D26">
        <v>11.7</v>
      </c>
      <c r="E26" s="64">
        <v>3.8830828999999997E-2</v>
      </c>
      <c r="F26" s="48">
        <v>0.84502044499999995</v>
      </c>
      <c r="G26" s="48">
        <v>8.1180703000000007E-2</v>
      </c>
      <c r="H26" s="48">
        <v>1.6385547E-2</v>
      </c>
      <c r="I26" s="48">
        <v>0.73684831299999998</v>
      </c>
      <c r="J26" s="49">
        <v>0.108172132</v>
      </c>
      <c r="K26" s="48">
        <v>2.4573405999999999E-2</v>
      </c>
      <c r="L26" s="48">
        <v>6.3792559999999998E-3</v>
      </c>
      <c r="M26" s="48">
        <v>4.3347489999999997E-3</v>
      </c>
      <c r="N26" s="48">
        <v>2.0867736000000001E-2</v>
      </c>
      <c r="O26" s="48">
        <v>6.536526E-3</v>
      </c>
      <c r="P26" s="48">
        <v>3.4569866999999997E-2</v>
      </c>
      <c r="Q26" s="48">
        <v>2.2843438000000001E-2</v>
      </c>
      <c r="R26" s="48">
        <v>0.469076826</v>
      </c>
      <c r="S26" s="48">
        <v>0.39667374399999999</v>
      </c>
      <c r="T26" s="48">
        <v>2.5300777999999999E-2</v>
      </c>
      <c r="U26" s="48">
        <v>1.6444522999999999E-2</v>
      </c>
      <c r="V26" s="48">
        <v>2.6342689999999998E-3</v>
      </c>
      <c r="W26" s="48">
        <v>2.3492180000000001E-3</v>
      </c>
      <c r="X26" s="48">
        <v>7.5587800000000002E-3</v>
      </c>
      <c r="Y26" s="48">
        <v>5.9801005231305701E-2</v>
      </c>
      <c r="Z26" s="48">
        <v>0.18791877126069401</v>
      </c>
      <c r="AA26" s="48">
        <v>0.18255671721018249</v>
      </c>
      <c r="AB26" s="48">
        <v>0.1984698469846973</v>
      </c>
      <c r="AC26" s="48">
        <v>0.1063247540635542</v>
      </c>
      <c r="AD26" s="48">
        <v>0.46116917124725748</v>
      </c>
      <c r="AE26" s="47">
        <v>0.2</v>
      </c>
      <c r="AF26" s="48">
        <v>0.41405799999999998</v>
      </c>
      <c r="AG26" s="48">
        <v>0.16275500000000001</v>
      </c>
      <c r="AH26" s="48">
        <v>0.171519</v>
      </c>
      <c r="AI26" s="48">
        <v>0.13213159299999999</v>
      </c>
      <c r="AJ26" s="48">
        <v>0.218569707</v>
      </c>
      <c r="AK26" s="48">
        <v>0.63417010699999998</v>
      </c>
      <c r="AM26" s="48"/>
      <c r="AN26" s="48"/>
      <c r="AO26" s="48"/>
      <c r="AP26" s="48"/>
      <c r="AQ26" s="48"/>
      <c r="AR26" s="48"/>
      <c r="AS26" s="48"/>
      <c r="AT26" s="48"/>
      <c r="AU26" s="48"/>
      <c r="AV26" s="48"/>
      <c r="AW26" s="48"/>
      <c r="AX26" s="52"/>
      <c r="AY26" s="52"/>
      <c r="AZ26" s="52"/>
      <c r="BA26" s="52"/>
      <c r="BB26" s="52"/>
      <c r="BC26" s="52"/>
      <c r="BD26" s="52"/>
      <c r="BE26" s="52"/>
      <c r="BF26" s="52"/>
      <c r="BG26" s="52"/>
      <c r="BH26" s="52"/>
      <c r="BI26" s="52"/>
      <c r="BJ26" s="52"/>
      <c r="BK26" s="52"/>
      <c r="BL26" s="52"/>
      <c r="BM26" s="52"/>
    </row>
    <row r="27" spans="2:65">
      <c r="B27" t="s">
        <v>97</v>
      </c>
      <c r="C27">
        <v>3.5</v>
      </c>
      <c r="D27">
        <v>27</v>
      </c>
      <c r="E27" s="64">
        <v>2.0473532999999999E-2</v>
      </c>
      <c r="F27" s="48">
        <v>0.91740666000000004</v>
      </c>
      <c r="G27" s="48">
        <v>3.2089214999999997E-2</v>
      </c>
      <c r="H27" s="48">
        <v>1.1078295E-2</v>
      </c>
      <c r="I27" s="48">
        <v>0.85030638700000005</v>
      </c>
      <c r="J27" s="49">
        <v>6.7100272999999988E-2</v>
      </c>
      <c r="K27" s="48">
        <v>1.439968E-2</v>
      </c>
      <c r="L27" s="48">
        <v>3.153215E-3</v>
      </c>
      <c r="M27" s="48">
        <v>2.764318E-3</v>
      </c>
      <c r="N27" s="48">
        <v>5.7073189999999998E-3</v>
      </c>
      <c r="O27" s="48">
        <v>2.0601E-3</v>
      </c>
      <c r="P27" s="48">
        <v>3.1164272E-2</v>
      </c>
      <c r="Q27" s="48">
        <v>8.2614219999999992E-3</v>
      </c>
      <c r="R27" s="48">
        <v>0.50865557400000005</v>
      </c>
      <c r="S27" s="48">
        <v>0.392922084</v>
      </c>
      <c r="T27" s="48">
        <v>1.0857568999999999E-2</v>
      </c>
      <c r="U27" s="48">
        <v>9.4281120000000006E-3</v>
      </c>
      <c r="V27" s="48">
        <v>6.6953259999999997E-3</v>
      </c>
      <c r="W27" s="48">
        <v>2.8063609999999998E-3</v>
      </c>
      <c r="X27" s="48">
        <v>4.5721609999999999E-3</v>
      </c>
      <c r="Y27" s="48">
        <v>6.0942044038221801E-2</v>
      </c>
      <c r="Z27" s="48">
        <v>0.238760474896413</v>
      </c>
      <c r="AA27" s="48">
        <v>6.8424910413725643E-2</v>
      </c>
      <c r="AB27" s="48">
        <v>0.27126995330654691</v>
      </c>
      <c r="AC27" s="48">
        <v>9.861861861861862E-2</v>
      </c>
      <c r="AD27" s="48">
        <v>0.51790457123790457</v>
      </c>
      <c r="AE27" s="47">
        <v>0.09</v>
      </c>
      <c r="AF27" s="48">
        <v>0.52107499999999995</v>
      </c>
      <c r="AG27" s="48">
        <v>0.17869599999999999</v>
      </c>
      <c r="AH27" s="48">
        <v>0.15587799999999999</v>
      </c>
      <c r="AI27" s="48">
        <v>0.112351673</v>
      </c>
      <c r="AJ27" s="48">
        <v>0.12930698800000001</v>
      </c>
      <c r="AK27" s="48">
        <v>0.75343390600000004</v>
      </c>
      <c r="AM27" s="48"/>
      <c r="AN27" s="48"/>
      <c r="AO27" s="48"/>
      <c r="AP27" s="48"/>
      <c r="AQ27" s="48"/>
      <c r="AR27" s="48"/>
      <c r="AS27" s="48"/>
      <c r="AT27" s="48"/>
      <c r="AU27" s="48"/>
      <c r="AV27" s="48"/>
      <c r="AW27" s="48"/>
      <c r="AX27" s="52"/>
      <c r="AY27" s="52"/>
      <c r="AZ27" s="52"/>
      <c r="BA27" s="52"/>
      <c r="BB27" s="52"/>
      <c r="BC27" s="52"/>
      <c r="BD27" s="52"/>
      <c r="BE27" s="52"/>
      <c r="BF27" s="52"/>
      <c r="BG27" s="52"/>
      <c r="BH27" s="52"/>
      <c r="BI27" s="52"/>
      <c r="BJ27" s="52"/>
      <c r="BK27" s="52"/>
      <c r="BL27" s="52"/>
      <c r="BM27" s="52"/>
    </row>
    <row r="28" spans="2:65">
      <c r="B28" t="s">
        <v>99</v>
      </c>
      <c r="C28">
        <v>3.5</v>
      </c>
      <c r="D28">
        <v>0</v>
      </c>
      <c r="E28" s="64">
        <v>1.8756948999999998E-2</v>
      </c>
      <c r="F28" s="48">
        <v>0.36486458300000002</v>
      </c>
      <c r="G28" s="48">
        <v>0.46506123999999999</v>
      </c>
      <c r="H28" s="48">
        <v>6.7941879999999996E-2</v>
      </c>
      <c r="I28" s="48">
        <v>0.179346953</v>
      </c>
      <c r="J28" s="49">
        <v>0.18551762999999999</v>
      </c>
      <c r="K28" s="48">
        <v>0.32885628099999997</v>
      </c>
      <c r="L28" s="48">
        <v>3.5889677000000002E-2</v>
      </c>
      <c r="M28" s="48">
        <v>6.1365769999999998E-3</v>
      </c>
      <c r="N28" s="48">
        <v>9.483801E-3</v>
      </c>
      <c r="O28" s="48">
        <v>2.7403281000000002E-2</v>
      </c>
      <c r="P28" s="48">
        <v>2.9068441E-2</v>
      </c>
      <c r="Q28" s="48">
        <v>7.3064145999999996E-2</v>
      </c>
      <c r="R28" s="48">
        <v>0.33775707700000002</v>
      </c>
      <c r="S28" s="48">
        <v>7.5586849999999997E-2</v>
      </c>
      <c r="T28" s="48">
        <v>0.150911658</v>
      </c>
      <c r="U28" s="48">
        <v>0.280082163</v>
      </c>
      <c r="V28" s="48">
        <v>4.3245618999999999E-2</v>
      </c>
      <c r="W28" s="48">
        <v>5.8241270000000001E-3</v>
      </c>
      <c r="X28" s="48">
        <v>8.0303630000000004E-3</v>
      </c>
      <c r="Y28" s="48">
        <v>2.5892972275950998E-2</v>
      </c>
      <c r="Z28" s="48">
        <v>0.21390427052695499</v>
      </c>
      <c r="AA28" s="48">
        <v>0.10496227085554199</v>
      </c>
      <c r="AB28" s="48">
        <v>0.22147321335256259</v>
      </c>
      <c r="AC28" s="48">
        <v>0.20863339256580521</v>
      </c>
      <c r="AD28" s="48">
        <v>0.40686473173925242</v>
      </c>
      <c r="AE28" s="47">
        <v>0.19</v>
      </c>
      <c r="AF28" s="48">
        <v>0.31084899999999999</v>
      </c>
      <c r="AG28" s="48">
        <v>0.23278599999999999</v>
      </c>
      <c r="AH28" s="48">
        <v>0.201933</v>
      </c>
      <c r="AI28" s="48">
        <v>0.102359768</v>
      </c>
      <c r="AJ28" s="48">
        <v>0.27806576399999999</v>
      </c>
      <c r="AK28" s="48">
        <v>0.60647324300000005</v>
      </c>
      <c r="AM28" s="48"/>
      <c r="AN28" s="48"/>
      <c r="AO28" s="48"/>
      <c r="AP28" s="48"/>
      <c r="AQ28" s="48"/>
      <c r="AR28" s="48"/>
      <c r="AS28" s="48"/>
      <c r="AT28" s="48"/>
      <c r="AU28" s="48"/>
      <c r="AV28" s="48"/>
      <c r="AW28" s="48"/>
      <c r="AX28" s="52"/>
      <c r="AY28" s="52"/>
      <c r="AZ28" s="52"/>
      <c r="BA28" s="52"/>
      <c r="BB28" s="52"/>
      <c r="BC28" s="52"/>
      <c r="BD28" s="52"/>
      <c r="BE28" s="52"/>
      <c r="BF28" s="52"/>
      <c r="BG28" s="52"/>
      <c r="BH28" s="52"/>
      <c r="BI28" s="52"/>
      <c r="BJ28" s="52"/>
      <c r="BK28" s="52"/>
      <c r="BL28" s="52"/>
      <c r="BM28" s="52"/>
    </row>
    <row r="29" spans="2:65">
      <c r="B29" t="s">
        <v>101</v>
      </c>
      <c r="C29">
        <v>3.5</v>
      </c>
      <c r="D29">
        <v>0</v>
      </c>
      <c r="E29" s="64">
        <v>2.3987074000000001E-2</v>
      </c>
      <c r="F29" s="48">
        <v>0.34237603500000002</v>
      </c>
      <c r="G29" s="48">
        <v>0.44634928000000001</v>
      </c>
      <c r="H29" s="48">
        <v>8.7373441999999996E-2</v>
      </c>
      <c r="I29" s="48">
        <v>0.18171632900000001</v>
      </c>
      <c r="J29" s="49">
        <v>0.16065970600000001</v>
      </c>
      <c r="K29" s="48">
        <v>0.24378228299999999</v>
      </c>
      <c r="L29" s="48">
        <v>4.5219009999999997E-2</v>
      </c>
      <c r="M29" s="48">
        <v>7.5213989999999998E-3</v>
      </c>
      <c r="N29" s="48">
        <v>1.1780504000000001E-2</v>
      </c>
      <c r="O29" s="48">
        <v>2.6386680999999999E-2</v>
      </c>
      <c r="P29" s="48">
        <v>4.4634104000000001E-2</v>
      </c>
      <c r="Q29" s="48">
        <v>7.9267138000000001E-2</v>
      </c>
      <c r="R29" s="48">
        <v>0.35316845699999999</v>
      </c>
      <c r="S29" s="48">
        <v>0.11799743</v>
      </c>
      <c r="T29" s="48">
        <v>0.17774995099999999</v>
      </c>
      <c r="U29" s="48">
        <v>0.24288209299999999</v>
      </c>
      <c r="V29" s="48">
        <v>4.835893E-3</v>
      </c>
      <c r="W29" s="48">
        <v>1.2184472E-2</v>
      </c>
      <c r="X29" s="48">
        <v>1.2761155E-2</v>
      </c>
      <c r="Y29" s="48">
        <v>2.6127815088160599E-2</v>
      </c>
      <c r="Z29" s="48">
        <v>0.22991689750692501</v>
      </c>
      <c r="AA29" s="48">
        <v>0.1086249644352312</v>
      </c>
      <c r="AB29" s="48">
        <v>0.16145388773726671</v>
      </c>
      <c r="AC29" s="48">
        <v>0.1665510134330368</v>
      </c>
      <c r="AD29" s="48">
        <v>0.45232152289416178</v>
      </c>
      <c r="AE29" s="47">
        <v>7.0000000000000007E-2</v>
      </c>
      <c r="AF29" s="48">
        <v>0.34295500000000001</v>
      </c>
      <c r="AG29" s="48">
        <v>0.18829899999999999</v>
      </c>
      <c r="AH29" s="48">
        <v>0.20946200000000001</v>
      </c>
      <c r="AI29" s="48">
        <v>0.11627907</v>
      </c>
      <c r="AJ29" s="48">
        <v>0.34788799300000001</v>
      </c>
      <c r="AK29" s="48">
        <v>0.51967251999999997</v>
      </c>
      <c r="AM29" s="48"/>
      <c r="AN29" s="48"/>
      <c r="AO29" s="48"/>
      <c r="AP29" s="48"/>
      <c r="AQ29" s="48"/>
      <c r="AR29" s="48"/>
      <c r="AS29" s="48"/>
      <c r="AT29" s="48"/>
      <c r="AU29" s="48"/>
      <c r="AV29" s="48"/>
      <c r="AW29" s="48"/>
      <c r="AX29" s="52"/>
      <c r="AY29" s="52"/>
      <c r="AZ29" s="52"/>
      <c r="BA29" s="52"/>
      <c r="BB29" s="52"/>
      <c r="BC29" s="52"/>
      <c r="BD29" s="52"/>
      <c r="BE29" s="52"/>
      <c r="BF29" s="52"/>
      <c r="BG29" s="52"/>
      <c r="BH29" s="52"/>
      <c r="BI29" s="52"/>
      <c r="BJ29" s="52"/>
      <c r="BK29" s="52"/>
      <c r="BL29" s="52"/>
      <c r="BM29" s="52"/>
    </row>
    <row r="30" spans="2:65">
      <c r="B30" t="s">
        <v>103</v>
      </c>
      <c r="C30">
        <v>3.5</v>
      </c>
      <c r="D30">
        <v>0</v>
      </c>
      <c r="E30" s="64">
        <v>2.6847645E-2</v>
      </c>
      <c r="F30" s="48">
        <v>0.49671071700000002</v>
      </c>
      <c r="G30" s="48">
        <v>0.23824587899999999</v>
      </c>
      <c r="H30" s="48">
        <v>0.110576224</v>
      </c>
      <c r="I30" s="48">
        <v>0.275886574</v>
      </c>
      <c r="J30" s="49">
        <v>0.220824143</v>
      </c>
      <c r="K30" s="48">
        <v>8.7782439000000004E-2</v>
      </c>
      <c r="L30" s="48">
        <v>2.4222695999999998E-2</v>
      </c>
      <c r="M30" s="48">
        <v>7.6412290000000003E-3</v>
      </c>
      <c r="N30" s="48">
        <v>3.3606125000000001E-2</v>
      </c>
      <c r="O30" s="48">
        <v>2.5567552E-2</v>
      </c>
      <c r="P30" s="48">
        <v>4.9629781999999997E-2</v>
      </c>
      <c r="Q30" s="48">
        <v>0.104837662</v>
      </c>
      <c r="R30" s="48">
        <v>0.366666412</v>
      </c>
      <c r="S30" s="48">
        <v>0.154060105</v>
      </c>
      <c r="T30" s="48">
        <v>0.165422439</v>
      </c>
      <c r="U30" s="48">
        <v>6.7600919999999995E-2</v>
      </c>
      <c r="V30" s="48">
        <v>0.14179612</v>
      </c>
      <c r="W30" s="48">
        <v>3.201626E-3</v>
      </c>
      <c r="X30" s="48">
        <v>1.2561989000000001E-2</v>
      </c>
      <c r="Y30" s="48">
        <v>2.25726141078838E-2</v>
      </c>
      <c r="Z30" s="48">
        <v>0.23405767449873999</v>
      </c>
      <c r="AA30" s="48">
        <v>0.1154318384179201</v>
      </c>
      <c r="AB30" s="48">
        <v>0.15423403158535939</v>
      </c>
      <c r="AC30" s="48">
        <v>0.17469949256207909</v>
      </c>
      <c r="AD30" s="48">
        <v>0.45720542553396748</v>
      </c>
      <c r="AE30" s="47">
        <v>0.2</v>
      </c>
      <c r="AF30" s="48">
        <v>0.33753300000000003</v>
      </c>
      <c r="AG30" s="48">
        <v>0.19469700000000001</v>
      </c>
      <c r="AH30" s="48">
        <v>0.20158999999999999</v>
      </c>
      <c r="AI30" s="48">
        <v>0.18089211599999999</v>
      </c>
      <c r="AJ30" s="48">
        <v>0.35456431500000002</v>
      </c>
      <c r="AK30" s="48">
        <v>0.44659750999999998</v>
      </c>
      <c r="AM30" s="48"/>
      <c r="AN30" s="48"/>
      <c r="AO30" s="48"/>
      <c r="AP30" s="48"/>
      <c r="AQ30" s="48"/>
      <c r="AR30" s="48"/>
      <c r="AS30" s="48"/>
      <c r="AT30" s="48"/>
      <c r="AU30" s="48"/>
      <c r="AV30" s="48"/>
      <c r="AW30" s="48"/>
      <c r="AX30" s="52"/>
      <c r="AY30" s="52"/>
      <c r="AZ30" s="52"/>
      <c r="BA30" s="52"/>
      <c r="BB30" s="52"/>
      <c r="BC30" s="52"/>
      <c r="BD30" s="52"/>
      <c r="BE30" s="52"/>
      <c r="BF30" s="52"/>
      <c r="BG30" s="52"/>
      <c r="BH30" s="52"/>
      <c r="BI30" s="52"/>
      <c r="BJ30" s="52"/>
      <c r="BK30" s="52"/>
      <c r="BL30" s="52"/>
      <c r="BM30" s="52"/>
    </row>
    <row r="31" spans="2:65">
      <c r="B31" t="s">
        <v>104</v>
      </c>
      <c r="C31">
        <v>3.5</v>
      </c>
      <c r="D31">
        <v>0</v>
      </c>
      <c r="E31" s="64">
        <v>5.8912548000000002E-2</v>
      </c>
      <c r="F31" s="48">
        <v>0.697438903</v>
      </c>
      <c r="G31" s="48">
        <v>8.2628515999999999E-2</v>
      </c>
      <c r="H31" s="48">
        <v>8.1445198999999996E-2</v>
      </c>
      <c r="I31" s="48">
        <v>0.45641125100000002</v>
      </c>
      <c r="J31" s="49">
        <v>0.24102765200000001</v>
      </c>
      <c r="K31" s="48">
        <v>3.0281280000000001E-2</v>
      </c>
      <c r="L31" s="48">
        <v>7.8370509999999994E-3</v>
      </c>
      <c r="M31" s="48">
        <v>7.4781769999999999E-3</v>
      </c>
      <c r="N31" s="48">
        <v>1.2269641E-2</v>
      </c>
      <c r="O31" s="48">
        <v>7.1096019999999996E-3</v>
      </c>
      <c r="P31" s="48">
        <v>7.4209504999999995E-2</v>
      </c>
      <c r="Q31" s="48">
        <v>6.4277399999999998E-2</v>
      </c>
      <c r="R31" s="48">
        <v>0.34134489499999998</v>
      </c>
      <c r="S31" s="48">
        <v>0.41904540200000001</v>
      </c>
      <c r="T31" s="48">
        <v>7.6032240000000001E-2</v>
      </c>
      <c r="U31" s="48">
        <v>1.9291762E-2</v>
      </c>
      <c r="V31" s="48">
        <v>4.0727053999999999E-2</v>
      </c>
      <c r="W31" s="48">
        <v>4.1318709999999996E-3</v>
      </c>
      <c r="X31" s="48">
        <v>8.7778000000000005E-3</v>
      </c>
      <c r="Y31" s="48">
        <v>1.8849297456148401E-2</v>
      </c>
      <c r="Z31" s="48">
        <v>0.19980708281658999</v>
      </c>
      <c r="AA31" s="48">
        <v>8.5623262564884631E-2</v>
      </c>
      <c r="AB31" s="48">
        <v>0.1682083200078712</v>
      </c>
      <c r="AC31" s="48">
        <v>0.1140891195630328</v>
      </c>
      <c r="AD31" s="48">
        <v>0.6019058203185037</v>
      </c>
      <c r="AE31" s="47">
        <v>0.13</v>
      </c>
      <c r="AF31" s="48">
        <v>0.49684899999999999</v>
      </c>
      <c r="AG31" s="48">
        <v>0.162326</v>
      </c>
      <c r="AH31" s="48">
        <v>0.15484200000000001</v>
      </c>
      <c r="AI31" s="48">
        <v>0.15568463599999999</v>
      </c>
      <c r="AJ31" s="48">
        <v>0.33917256000000001</v>
      </c>
      <c r="AK31" s="48">
        <v>0.491574065</v>
      </c>
      <c r="AM31" s="48"/>
      <c r="AN31" s="48"/>
      <c r="AO31" s="48"/>
      <c r="AP31" s="48"/>
      <c r="AQ31" s="48"/>
      <c r="AR31" s="48"/>
      <c r="AS31" s="48"/>
      <c r="AT31" s="48"/>
      <c r="AU31" s="48"/>
      <c r="AV31" s="48"/>
      <c r="AW31" s="48"/>
      <c r="AX31" s="52"/>
      <c r="AY31" s="52"/>
      <c r="AZ31" s="52"/>
      <c r="BA31" s="52"/>
      <c r="BB31" s="52"/>
      <c r="BC31" s="52"/>
      <c r="BD31" s="52"/>
      <c r="BE31" s="52"/>
      <c r="BF31" s="52"/>
      <c r="BG31" s="52"/>
      <c r="BH31" s="52"/>
      <c r="BI31" s="52"/>
      <c r="BJ31" s="52"/>
      <c r="BK31" s="52"/>
      <c r="BL31" s="52"/>
      <c r="BM31" s="52"/>
    </row>
    <row r="32" spans="2:65">
      <c r="B32" t="s">
        <v>106</v>
      </c>
      <c r="C32">
        <v>3.5</v>
      </c>
      <c r="D32">
        <v>0</v>
      </c>
      <c r="E32" s="64">
        <v>7.8257191000000004E-2</v>
      </c>
      <c r="F32" s="48">
        <v>0.618698572</v>
      </c>
      <c r="G32" s="48">
        <v>8.5545965000000002E-2</v>
      </c>
      <c r="H32" s="48">
        <v>0.14566032800000001</v>
      </c>
      <c r="I32" s="48">
        <v>0.39902025099999999</v>
      </c>
      <c r="J32" s="49">
        <v>0.21967832100000001</v>
      </c>
      <c r="K32" s="48">
        <v>1.6189539999999999E-2</v>
      </c>
      <c r="L32" s="48">
        <v>4.4161570000000004E-3</v>
      </c>
      <c r="M32" s="48">
        <v>2.5440705000000001E-2</v>
      </c>
      <c r="N32" s="48">
        <v>1.5898163999999999E-2</v>
      </c>
      <c r="O32" s="48">
        <v>1.3348631E-2</v>
      </c>
      <c r="P32" s="48">
        <v>7.6950394000000005E-2</v>
      </c>
      <c r="Q32" s="48">
        <v>7.3144303999999993E-2</v>
      </c>
      <c r="R32" s="48">
        <v>0.33708468800000002</v>
      </c>
      <c r="S32" s="48">
        <v>0.41410582099999999</v>
      </c>
      <c r="T32" s="48">
        <v>0.12430458799999999</v>
      </c>
      <c r="U32" s="48">
        <v>8.4496529999999997E-3</v>
      </c>
      <c r="V32" s="48">
        <v>1.4431787999999999E-2</v>
      </c>
      <c r="W32" s="48">
        <v>2.6587270000000001E-3</v>
      </c>
      <c r="X32" s="48">
        <v>7.9670750000000005E-3</v>
      </c>
      <c r="Y32" s="48">
        <v>1.5165975103734399E-2</v>
      </c>
      <c r="Z32" s="48">
        <v>0.17017347913026201</v>
      </c>
      <c r="AA32" s="48">
        <v>0.12606236906945659</v>
      </c>
      <c r="AB32" s="48">
        <v>0.117878192534381</v>
      </c>
      <c r="AC32" s="48">
        <v>0.13606880992667791</v>
      </c>
      <c r="AD32" s="48">
        <v>0.57564319493253502</v>
      </c>
      <c r="AE32" s="47">
        <v>0.22</v>
      </c>
      <c r="AF32" s="48">
        <v>0.46455400000000002</v>
      </c>
      <c r="AG32" s="48">
        <v>0.135266</v>
      </c>
      <c r="AH32" s="48">
        <v>0.177893</v>
      </c>
      <c r="AI32" s="48">
        <v>0.37697367100000001</v>
      </c>
      <c r="AJ32" s="48">
        <v>0.31323526400000001</v>
      </c>
      <c r="AK32" s="48">
        <v>0.291428927</v>
      </c>
      <c r="AM32" s="48"/>
      <c r="AN32" s="48"/>
      <c r="AO32" s="48"/>
      <c r="AP32" s="48"/>
      <c r="AQ32" s="48"/>
      <c r="AR32" s="48"/>
      <c r="AS32" s="48"/>
      <c r="AT32" s="48"/>
      <c r="AU32" s="48"/>
      <c r="AV32" s="48"/>
      <c r="AW32" s="48"/>
      <c r="AX32" s="52"/>
      <c r="AY32" s="52"/>
      <c r="AZ32" s="52"/>
      <c r="BA32" s="52"/>
      <c r="BB32" s="52"/>
      <c r="BC32" s="52"/>
      <c r="BD32" s="52"/>
      <c r="BE32" s="52"/>
      <c r="BF32" s="52"/>
      <c r="BG32" s="52"/>
      <c r="BH32" s="52"/>
      <c r="BI32" s="52"/>
      <c r="BJ32" s="52"/>
      <c r="BK32" s="52"/>
      <c r="BL32" s="52"/>
      <c r="BM32" s="52"/>
    </row>
    <row r="33" spans="2:65">
      <c r="B33" t="s">
        <v>108</v>
      </c>
      <c r="C33">
        <v>3.5</v>
      </c>
      <c r="D33">
        <v>8.3000000000000007</v>
      </c>
      <c r="E33" s="64">
        <v>2.1718647000000001E-2</v>
      </c>
      <c r="F33" s="48">
        <v>0.80383472</v>
      </c>
      <c r="G33" s="48">
        <v>0.13066802299999999</v>
      </c>
      <c r="H33" s="48">
        <v>1.5297065E-2</v>
      </c>
      <c r="I33" s="48">
        <v>0.70649597399999997</v>
      </c>
      <c r="J33" s="49">
        <v>9.7338746000000032E-2</v>
      </c>
      <c r="K33" s="48">
        <v>6.0247785999999998E-2</v>
      </c>
      <c r="L33" s="48">
        <v>4.7157950999999997E-2</v>
      </c>
      <c r="M33" s="48">
        <v>2.3223900000000001E-3</v>
      </c>
      <c r="N33" s="48">
        <v>7.6197419999999997E-3</v>
      </c>
      <c r="O33" s="48">
        <v>4.4336540000000004E-3</v>
      </c>
      <c r="P33" s="48">
        <v>3.1812902999999997E-2</v>
      </c>
      <c r="Q33" s="48">
        <v>1.8387186999999999E-2</v>
      </c>
      <c r="R33" s="48">
        <v>0.48991401499999998</v>
      </c>
      <c r="S33" s="48">
        <v>0.321503973</v>
      </c>
      <c r="T33" s="48">
        <v>6.0986143E-2</v>
      </c>
      <c r="U33" s="48">
        <v>3.3127326999999998E-2</v>
      </c>
      <c r="V33" s="48">
        <v>3.1956549999999999E-3</v>
      </c>
      <c r="W33" s="48">
        <v>2.1841771999999999E-2</v>
      </c>
      <c r="X33" s="48">
        <v>5.4220570000000001E-3</v>
      </c>
      <c r="Y33" s="48">
        <v>6.2338098436150798E-2</v>
      </c>
      <c r="Z33" s="48">
        <v>0.220918644682007</v>
      </c>
      <c r="AA33" s="48">
        <v>7.4562474562474501E-2</v>
      </c>
      <c r="AB33" s="48">
        <v>0.23672306529449261</v>
      </c>
      <c r="AC33" s="48">
        <v>0.12523556212876599</v>
      </c>
      <c r="AD33" s="48">
        <v>0.44575511080365449</v>
      </c>
      <c r="AE33" s="47">
        <v>0.08</v>
      </c>
      <c r="AF33" s="48">
        <v>0.466055</v>
      </c>
      <c r="AG33" s="48">
        <v>0.18892600000000001</v>
      </c>
      <c r="AH33" s="48">
        <v>0.18648200000000001</v>
      </c>
      <c r="AI33" s="48">
        <v>0.10714285699999999</v>
      </c>
      <c r="AJ33" s="48">
        <v>0.18185743100000001</v>
      </c>
      <c r="AK33" s="48">
        <v>0.69927084399999995</v>
      </c>
      <c r="AM33" s="48"/>
      <c r="AN33" s="48"/>
      <c r="AO33" s="48"/>
      <c r="AP33" s="48"/>
      <c r="AQ33" s="48"/>
      <c r="AR33" s="48"/>
      <c r="AS33" s="48"/>
      <c r="AT33" s="48"/>
      <c r="AU33" s="48"/>
      <c r="AV33" s="48"/>
      <c r="AW33" s="48"/>
      <c r="AX33" s="52"/>
      <c r="AY33" s="52"/>
      <c r="AZ33" s="52"/>
      <c r="BA33" s="52"/>
      <c r="BB33" s="52"/>
      <c r="BC33" s="52"/>
      <c r="BD33" s="52"/>
      <c r="BE33" s="52"/>
      <c r="BF33" s="52"/>
      <c r="BG33" s="52"/>
      <c r="BH33" s="52"/>
      <c r="BI33" s="52"/>
      <c r="BJ33" s="52"/>
      <c r="BK33" s="52"/>
      <c r="BL33" s="52"/>
      <c r="BM33" s="52"/>
    </row>
    <row r="34" spans="2:65">
      <c r="B34" t="s">
        <v>110</v>
      </c>
      <c r="C34">
        <v>3.5</v>
      </c>
      <c r="D34">
        <v>82</v>
      </c>
      <c r="E34" s="64">
        <v>1.9485697999999999E-2</v>
      </c>
      <c r="F34" s="48">
        <v>0.90687875600000001</v>
      </c>
      <c r="G34" s="48">
        <v>4.1350960999999999E-2</v>
      </c>
      <c r="H34" s="48">
        <v>1.5266317E-2</v>
      </c>
      <c r="I34" s="48">
        <v>0.85603852899999999</v>
      </c>
      <c r="J34" s="49">
        <v>5.0840227000000023E-2</v>
      </c>
      <c r="K34" s="48">
        <v>1.7659028E-2</v>
      </c>
      <c r="L34" s="48">
        <v>8.7835010000000008E-3</v>
      </c>
      <c r="M34" s="48">
        <v>1.145229E-3</v>
      </c>
      <c r="N34" s="48">
        <v>2.822172E-3</v>
      </c>
      <c r="O34" s="48">
        <v>1.6462670000000001E-3</v>
      </c>
      <c r="P34" s="48">
        <v>2.8671637E-2</v>
      </c>
      <c r="Q34" s="48">
        <v>7.8325510000000001E-3</v>
      </c>
      <c r="R34" s="48">
        <v>0.51560886299999997</v>
      </c>
      <c r="S34" s="48">
        <v>0.377700747</v>
      </c>
      <c r="T34" s="48">
        <v>1.6237716999999999E-2</v>
      </c>
      <c r="U34" s="48">
        <v>1.4438071E-2</v>
      </c>
      <c r="V34" s="48">
        <v>3.1698310000000001E-3</v>
      </c>
      <c r="W34" s="48">
        <v>2.7199199999999998E-3</v>
      </c>
      <c r="X34" s="48">
        <v>5.6341200000000003E-3</v>
      </c>
      <c r="Y34" s="48">
        <v>8.02117159733053E-2</v>
      </c>
      <c r="Z34" s="48">
        <v>0.222211472412225</v>
      </c>
      <c r="AA34" s="48">
        <v>7.3576057616956639E-2</v>
      </c>
      <c r="AB34" s="48">
        <v>0.27623051758237571</v>
      </c>
      <c r="AC34" s="48">
        <v>0.11488693626395891</v>
      </c>
      <c r="AD34" s="48">
        <v>0.43138943050315259</v>
      </c>
      <c r="AE34" s="47">
        <v>0.12</v>
      </c>
      <c r="AF34" s="48">
        <v>0.46517500000000001</v>
      </c>
      <c r="AG34" s="48">
        <v>0.207511</v>
      </c>
      <c r="AH34" s="48">
        <v>0.186475</v>
      </c>
      <c r="AI34" s="48">
        <v>0.106369378</v>
      </c>
      <c r="AJ34" s="48">
        <v>0.12810350500000001</v>
      </c>
      <c r="AK34" s="48">
        <v>0.75148942699999999</v>
      </c>
      <c r="AM34" s="48"/>
      <c r="AN34" s="48"/>
      <c r="AO34" s="48"/>
      <c r="AP34" s="48"/>
      <c r="AQ34" s="48"/>
      <c r="AR34" s="48"/>
      <c r="AS34" s="48"/>
      <c r="AT34" s="48"/>
      <c r="AU34" s="48"/>
      <c r="AV34" s="48"/>
      <c r="AW34" s="48"/>
      <c r="AX34" s="52"/>
      <c r="AY34" s="52"/>
      <c r="AZ34" s="52"/>
      <c r="BA34" s="52"/>
      <c r="BB34" s="52"/>
      <c r="BC34" s="52"/>
      <c r="BD34" s="52"/>
      <c r="BE34" s="52"/>
      <c r="BF34" s="52"/>
      <c r="BG34" s="52"/>
      <c r="BH34" s="52"/>
      <c r="BI34" s="52"/>
      <c r="BJ34" s="52"/>
      <c r="BK34" s="52"/>
      <c r="BL34" s="52"/>
      <c r="BM34" s="52"/>
    </row>
    <row r="35" spans="2:65">
      <c r="B35" t="s">
        <v>111</v>
      </c>
      <c r="C35">
        <v>3.5</v>
      </c>
      <c r="D35">
        <v>7.6</v>
      </c>
      <c r="E35" s="64">
        <v>6.0056348000000002E-2</v>
      </c>
      <c r="F35" s="48">
        <v>0.82596940799999996</v>
      </c>
      <c r="G35" s="48">
        <v>8.9165561000000004E-2</v>
      </c>
      <c r="H35" s="48">
        <v>2.1249165E-2</v>
      </c>
      <c r="I35" s="48">
        <v>0.68237298000000002</v>
      </c>
      <c r="J35" s="49">
        <v>0.14359642799999989</v>
      </c>
      <c r="K35" s="48">
        <v>2.1117416E-2</v>
      </c>
      <c r="L35" s="48">
        <v>8.422499E-3</v>
      </c>
      <c r="M35" s="48">
        <v>5.6746000000000001E-3</v>
      </c>
      <c r="N35" s="48">
        <v>3.1789051999999998E-2</v>
      </c>
      <c r="O35" s="48">
        <v>4.4512199999999997E-3</v>
      </c>
      <c r="P35" s="48">
        <v>4.2103083999999999E-2</v>
      </c>
      <c r="Q35" s="48">
        <v>2.1512661999999998E-2</v>
      </c>
      <c r="R35" s="48">
        <v>0.416993685</v>
      </c>
      <c r="S35" s="48">
        <v>0.42365639999999999</v>
      </c>
      <c r="T35" s="48">
        <v>2.9257597E-2</v>
      </c>
      <c r="U35" s="48">
        <v>1.2647864E-2</v>
      </c>
      <c r="V35" s="48">
        <v>7.5943649999999996E-3</v>
      </c>
      <c r="W35" s="48">
        <v>2.3902960000000001E-3</v>
      </c>
      <c r="X35" s="48">
        <v>7.8860939999999997E-3</v>
      </c>
      <c r="Y35" s="48">
        <v>6.2652307208552693E-2</v>
      </c>
      <c r="Z35" s="48">
        <v>0.18074623864280301</v>
      </c>
      <c r="AA35" s="48">
        <v>0.2122550988530367</v>
      </c>
      <c r="AB35" s="48">
        <v>0.21232204221894829</v>
      </c>
      <c r="AC35" s="48">
        <v>9.4744930344435901E-2</v>
      </c>
      <c r="AD35" s="48">
        <v>0.4971102128086059</v>
      </c>
      <c r="AE35" s="47">
        <v>0.09</v>
      </c>
      <c r="AF35" s="48">
        <v>0.40094000000000002</v>
      </c>
      <c r="AG35" s="48">
        <v>0.13206899999999999</v>
      </c>
      <c r="AH35" s="48">
        <v>0.164712</v>
      </c>
      <c r="AI35" s="48">
        <v>0.13523569899999999</v>
      </c>
      <c r="AJ35" s="48">
        <v>0.240599534</v>
      </c>
      <c r="AK35" s="48">
        <v>0.61373581799999999</v>
      </c>
      <c r="AM35" s="48"/>
      <c r="AN35" s="48"/>
      <c r="AO35" s="48"/>
      <c r="AP35" s="48"/>
      <c r="AQ35" s="48"/>
      <c r="AR35" s="48"/>
      <c r="AS35" s="48"/>
      <c r="AT35" s="48"/>
      <c r="AU35" s="48"/>
      <c r="AV35" s="48"/>
      <c r="AW35" s="48"/>
      <c r="AX35" s="52"/>
      <c r="AY35" s="52"/>
      <c r="AZ35" s="52"/>
      <c r="BA35" s="52"/>
      <c r="BB35" s="52"/>
      <c r="BC35" s="52"/>
      <c r="BD35" s="52"/>
      <c r="BE35" s="52"/>
      <c r="BF35" s="52"/>
      <c r="BG35" s="52"/>
      <c r="BH35" s="52"/>
      <c r="BI35" s="52"/>
      <c r="BJ35" s="52"/>
      <c r="BK35" s="52"/>
      <c r="BL35" s="52"/>
      <c r="BM35" s="52"/>
    </row>
    <row r="36" spans="2:65">
      <c r="B36" t="s">
        <v>113</v>
      </c>
      <c r="C36">
        <v>3.5</v>
      </c>
      <c r="D36">
        <v>0</v>
      </c>
      <c r="E36" s="64">
        <v>1.6323502E-2</v>
      </c>
      <c r="F36" s="48">
        <v>0.55350890200000002</v>
      </c>
      <c r="G36" s="48">
        <v>0.32398470099999999</v>
      </c>
      <c r="H36" s="48">
        <v>4.0381687999999999E-2</v>
      </c>
      <c r="I36" s="48">
        <v>0.44120474199999998</v>
      </c>
      <c r="J36" s="49">
        <v>0.11230416</v>
      </c>
      <c r="K36" s="48">
        <v>0.22554870199999999</v>
      </c>
      <c r="L36" s="48">
        <v>2.6463873999999998E-2</v>
      </c>
      <c r="M36" s="48">
        <v>5.1866389999999998E-3</v>
      </c>
      <c r="N36" s="48">
        <v>1.1955303E-2</v>
      </c>
      <c r="O36" s="48">
        <v>9.9427270000000002E-3</v>
      </c>
      <c r="P36" s="48">
        <v>4.1102611999999997E-2</v>
      </c>
      <c r="Q36" s="48">
        <v>4.1022508999999999E-2</v>
      </c>
      <c r="R36" s="48">
        <v>0.39625928700000002</v>
      </c>
      <c r="S36" s="48">
        <v>0.19925105600000001</v>
      </c>
      <c r="T36" s="48">
        <v>9.2846987000000006E-2</v>
      </c>
      <c r="U36" s="48">
        <v>0.17939603900000001</v>
      </c>
      <c r="V36" s="48">
        <v>2.7254339999999998E-2</v>
      </c>
      <c r="W36" s="48">
        <v>1.6440715000000002E-2</v>
      </c>
      <c r="X36" s="48">
        <v>9.4719350000000008E-3</v>
      </c>
      <c r="Y36" s="48">
        <v>4.7875090476682799E-2</v>
      </c>
      <c r="Z36" s="48">
        <v>0.21188097306689799</v>
      </c>
      <c r="AA36" s="48">
        <v>8.0210956192766747E-2</v>
      </c>
      <c r="AB36" s="48">
        <v>0.26789181605221207</v>
      </c>
      <c r="AC36" s="48">
        <v>0.1304998392402246</v>
      </c>
      <c r="AD36" s="48">
        <v>0.48936512254841341</v>
      </c>
      <c r="AE36" s="47">
        <v>0.22</v>
      </c>
      <c r="AF36" s="48">
        <v>0.45579700000000001</v>
      </c>
      <c r="AG36" s="48">
        <v>0.198021</v>
      </c>
      <c r="AH36" s="48">
        <v>0.16067500000000001</v>
      </c>
      <c r="AI36" s="48">
        <v>0.106840037</v>
      </c>
      <c r="AJ36" s="48">
        <v>0.19457657</v>
      </c>
      <c r="AK36" s="48">
        <v>0.69237927899999996</v>
      </c>
      <c r="AM36" s="48"/>
      <c r="AN36" s="48"/>
      <c r="AO36" s="48"/>
      <c r="AP36" s="48"/>
      <c r="AQ36" s="48"/>
      <c r="AR36" s="48"/>
      <c r="AS36" s="48"/>
      <c r="AT36" s="48"/>
      <c r="AU36" s="48"/>
      <c r="AV36" s="48"/>
      <c r="AW36" s="48"/>
      <c r="AX36" s="52"/>
      <c r="AY36" s="52"/>
      <c r="AZ36" s="52"/>
      <c r="BA36" s="52"/>
      <c r="BB36" s="52"/>
      <c r="BC36" s="52"/>
      <c r="BD36" s="52"/>
      <c r="BE36" s="52"/>
      <c r="BF36" s="52"/>
      <c r="BG36" s="52"/>
      <c r="BH36" s="52"/>
      <c r="BI36" s="52"/>
      <c r="BJ36" s="52"/>
      <c r="BK36" s="52"/>
      <c r="BL36" s="52"/>
      <c r="BM36" s="52"/>
    </row>
    <row r="37" spans="2:65">
      <c r="B37" t="s">
        <v>115</v>
      </c>
      <c r="C37">
        <v>3.5</v>
      </c>
      <c r="D37">
        <v>2.2000000000000002</v>
      </c>
      <c r="E37" s="64">
        <v>1.8779461000000001E-2</v>
      </c>
      <c r="F37" s="48">
        <v>0.77879911000000002</v>
      </c>
      <c r="G37" s="48">
        <v>0.14605437299999999</v>
      </c>
      <c r="H37" s="48">
        <v>2.2996394999999999E-2</v>
      </c>
      <c r="I37" s="48">
        <v>0.68823630400000002</v>
      </c>
      <c r="J37" s="49">
        <v>9.0562805999999996E-2</v>
      </c>
      <c r="K37" s="48">
        <v>0.103756347</v>
      </c>
      <c r="L37" s="48">
        <v>1.2194752999999999E-2</v>
      </c>
      <c r="M37" s="48">
        <v>2.3420390000000002E-3</v>
      </c>
      <c r="N37" s="48">
        <v>7.3592509999999998E-3</v>
      </c>
      <c r="O37" s="48">
        <v>3.0184029999999998E-3</v>
      </c>
      <c r="P37" s="48">
        <v>3.5857418000000002E-2</v>
      </c>
      <c r="Q37" s="48">
        <v>1.629332E-2</v>
      </c>
      <c r="R37" s="48">
        <v>0.47745283100000002</v>
      </c>
      <c r="S37" s="48">
        <v>0.312480441</v>
      </c>
      <c r="T37" s="48">
        <v>3.5796847999999999E-2</v>
      </c>
      <c r="U37" s="48">
        <v>7.9336557000000002E-2</v>
      </c>
      <c r="V37" s="48">
        <v>1.5495816000000001E-2</v>
      </c>
      <c r="W37" s="48">
        <v>8.7321699999999992E-3</v>
      </c>
      <c r="X37" s="48">
        <v>5.279682E-3</v>
      </c>
      <c r="Y37" s="48">
        <v>5.2905575216700002E-2</v>
      </c>
      <c r="Z37" s="48">
        <v>0.220947808304436</v>
      </c>
      <c r="AA37" s="48">
        <v>8.5926602247076864E-2</v>
      </c>
      <c r="AB37" s="48">
        <v>0.2401658677623067</v>
      </c>
      <c r="AC37" s="48">
        <v>0.1335106248897179</v>
      </c>
      <c r="AD37" s="48">
        <v>0.42635678455294801</v>
      </c>
      <c r="AE37" s="47">
        <v>0.09</v>
      </c>
      <c r="AF37" s="48">
        <v>0.43734699999999999</v>
      </c>
      <c r="AG37" s="48">
        <v>0.20277800000000001</v>
      </c>
      <c r="AH37" s="48">
        <v>0.193882</v>
      </c>
      <c r="AI37" s="48">
        <v>0.14733035899999999</v>
      </c>
      <c r="AJ37" s="48">
        <v>0.13353336399999999</v>
      </c>
      <c r="AK37" s="48">
        <v>0.71146843100000001</v>
      </c>
      <c r="AM37" s="48"/>
      <c r="AN37" s="48"/>
      <c r="AO37" s="48"/>
      <c r="AP37" s="48"/>
      <c r="AQ37" s="48"/>
      <c r="AR37" s="48"/>
      <c r="AS37" s="48"/>
      <c r="AT37" s="48"/>
      <c r="AU37" s="48"/>
      <c r="AV37" s="48"/>
      <c r="AW37" s="48"/>
      <c r="AX37" s="52"/>
      <c r="AY37" s="52"/>
      <c r="AZ37" s="52"/>
      <c r="BA37" s="52"/>
      <c r="BB37" s="52"/>
      <c r="BC37" s="52"/>
      <c r="BD37" s="52"/>
      <c r="BE37" s="52"/>
      <c r="BF37" s="52"/>
      <c r="BG37" s="52"/>
      <c r="BH37" s="52"/>
      <c r="BI37" s="52"/>
      <c r="BJ37" s="52"/>
      <c r="BK37" s="52"/>
      <c r="BL37" s="52"/>
      <c r="BM37" s="52"/>
    </row>
    <row r="38" spans="2:65">
      <c r="B38" t="s">
        <v>116</v>
      </c>
      <c r="C38">
        <v>3.5</v>
      </c>
      <c r="D38">
        <v>0</v>
      </c>
      <c r="E38" s="64">
        <v>3.3906844999999998E-2</v>
      </c>
      <c r="F38" s="48">
        <v>0.58351362100000004</v>
      </c>
      <c r="G38" s="48">
        <v>0.12772631700000001</v>
      </c>
      <c r="H38" s="48">
        <v>0.118144314</v>
      </c>
      <c r="I38" s="48">
        <v>0.29817856300000001</v>
      </c>
      <c r="J38" s="49">
        <v>0.28533505799999997</v>
      </c>
      <c r="K38" s="48">
        <v>4.7910017999999999E-2</v>
      </c>
      <c r="L38" s="48">
        <v>1.2703355E-2</v>
      </c>
      <c r="M38" s="48">
        <v>1.9366389000000001E-2</v>
      </c>
      <c r="N38" s="48">
        <v>1.6556393999999999E-2</v>
      </c>
      <c r="O38" s="48">
        <v>9.6364910000000005E-3</v>
      </c>
      <c r="P38" s="48">
        <v>6.2676111999999895E-2</v>
      </c>
      <c r="Q38" s="48">
        <v>0.107939597</v>
      </c>
      <c r="R38" s="48">
        <v>0.44936639900000003</v>
      </c>
      <c r="S38" s="48">
        <v>0.23726570799999999</v>
      </c>
      <c r="T38" s="48">
        <v>0.14387570799999999</v>
      </c>
      <c r="U38" s="48">
        <v>3.2645246000000003E-2</v>
      </c>
      <c r="V38" s="48">
        <v>1.9895386000000001E-2</v>
      </c>
      <c r="W38" s="48">
        <v>4.3978450000000001E-3</v>
      </c>
      <c r="X38" s="48">
        <v>9.3094219999999995E-3</v>
      </c>
      <c r="Y38" s="48">
        <v>2.09687906371911E-2</v>
      </c>
      <c r="Z38" s="48">
        <v>0.20277277355682599</v>
      </c>
      <c r="AA38" s="48">
        <v>9.8524297026979096E-2</v>
      </c>
      <c r="AB38" s="48">
        <v>0.18640820577312259</v>
      </c>
      <c r="AC38" s="48">
        <v>0.20178707224334599</v>
      </c>
      <c r="AD38" s="48">
        <v>0.42831749049429663</v>
      </c>
      <c r="AE38" s="47">
        <v>0.19</v>
      </c>
      <c r="AF38" s="48">
        <v>0.33518999999999999</v>
      </c>
      <c r="AG38" s="48">
        <v>0.19647400000000001</v>
      </c>
      <c r="AH38" s="48">
        <v>0.22786400000000001</v>
      </c>
      <c r="AI38" s="48">
        <v>0.184269343</v>
      </c>
      <c r="AJ38" s="48">
        <v>0.32554453799999999</v>
      </c>
      <c r="AK38" s="48">
        <v>0.47474398600000001</v>
      </c>
      <c r="AM38" s="48"/>
      <c r="AN38" s="48"/>
      <c r="AO38" s="48"/>
      <c r="AP38" s="48"/>
      <c r="AQ38" s="48"/>
      <c r="AR38" s="48"/>
      <c r="AS38" s="48"/>
      <c r="AT38" s="48"/>
      <c r="AU38" s="48"/>
      <c r="AV38" s="48"/>
      <c r="AW38" s="48"/>
      <c r="AX38" s="52"/>
      <c r="AY38" s="52"/>
      <c r="AZ38" s="52"/>
      <c r="BA38" s="52"/>
      <c r="BB38" s="52"/>
      <c r="BC38" s="52"/>
      <c r="BD38" s="52"/>
      <c r="BE38" s="52"/>
      <c r="BF38" s="52"/>
      <c r="BG38" s="52"/>
      <c r="BH38" s="52"/>
      <c r="BI38" s="52"/>
      <c r="BJ38" s="52"/>
      <c r="BK38" s="52"/>
      <c r="BL38" s="52"/>
      <c r="BM38" s="52"/>
    </row>
    <row r="39" spans="2:65">
      <c r="B39" t="s">
        <v>118</v>
      </c>
      <c r="C39">
        <v>3.5</v>
      </c>
      <c r="D39">
        <v>0</v>
      </c>
      <c r="E39" s="64">
        <v>5.1763565999999997E-2</v>
      </c>
      <c r="F39" s="48">
        <v>0.49376325799999998</v>
      </c>
      <c r="G39" s="48">
        <v>0.13484681200000001</v>
      </c>
      <c r="H39" s="48">
        <v>0.23426576399999999</v>
      </c>
      <c r="I39" s="48">
        <v>0.32286492500000002</v>
      </c>
      <c r="J39" s="49">
        <v>0.17089833300000001</v>
      </c>
      <c r="K39" s="48">
        <v>4.4898338000000003E-2</v>
      </c>
      <c r="L39" s="48">
        <v>4.4383912999999997E-2</v>
      </c>
      <c r="M39" s="48">
        <v>1.0625828E-2</v>
      </c>
      <c r="N39" s="48">
        <v>8.5765609999999999E-3</v>
      </c>
      <c r="O39" s="48">
        <v>7.4886780000000003E-3</v>
      </c>
      <c r="P39" s="48">
        <v>8.2712788999999995E-2</v>
      </c>
      <c r="Q39" s="48">
        <v>5.4410982999999899E-2</v>
      </c>
      <c r="R39" s="48">
        <v>0.46479954099999998</v>
      </c>
      <c r="S39" s="48">
        <v>0.29793890899999997</v>
      </c>
      <c r="T39" s="48">
        <v>0.11750915000000001</v>
      </c>
      <c r="U39" s="48">
        <v>2.6041930000000001E-2</v>
      </c>
      <c r="V39" s="48">
        <v>2.4203480000000001E-3</v>
      </c>
      <c r="W39" s="48">
        <v>3.592572E-3</v>
      </c>
      <c r="X39" s="48">
        <v>5.616556E-3</v>
      </c>
      <c r="Y39" s="48">
        <v>2.2704189589504799E-2</v>
      </c>
      <c r="Z39" s="48">
        <v>0.20191463636815299</v>
      </c>
      <c r="AA39" s="48">
        <v>9.6252023409288789E-2</v>
      </c>
      <c r="AB39" s="48">
        <v>0.15223301373843021</v>
      </c>
      <c r="AC39" s="48">
        <v>0.1506376578692544</v>
      </c>
      <c r="AD39" s="48">
        <v>0.48674207305766742</v>
      </c>
      <c r="AE39" s="47">
        <v>0.15</v>
      </c>
      <c r="AF39" s="48">
        <v>0.39430799999999999</v>
      </c>
      <c r="AG39" s="48">
        <v>0.18229699999999999</v>
      </c>
      <c r="AH39" s="48">
        <v>0.21368200000000001</v>
      </c>
      <c r="AI39" s="48">
        <v>0.177863355</v>
      </c>
      <c r="AJ39" s="48">
        <v>0.31594761100000002</v>
      </c>
      <c r="AK39" s="48">
        <v>0.49078521400000003</v>
      </c>
      <c r="AM39" s="48"/>
      <c r="AN39" s="48"/>
      <c r="AO39" s="48"/>
      <c r="AP39" s="48"/>
      <c r="AQ39" s="48"/>
      <c r="AR39" s="48"/>
      <c r="AS39" s="48"/>
      <c r="AT39" s="48"/>
      <c r="AU39" s="48"/>
      <c r="AV39" s="48"/>
      <c r="AW39" s="48"/>
      <c r="AX39" s="52"/>
      <c r="AY39" s="52"/>
      <c r="AZ39" s="52"/>
      <c r="BA39" s="52"/>
      <c r="BB39" s="52"/>
      <c r="BC39" s="52"/>
      <c r="BD39" s="52"/>
      <c r="BE39" s="52"/>
      <c r="BF39" s="52"/>
      <c r="BG39" s="52"/>
      <c r="BH39" s="52"/>
      <c r="BI39" s="52"/>
      <c r="BJ39" s="52"/>
      <c r="BK39" s="52"/>
      <c r="BL39" s="52"/>
      <c r="BM39" s="52"/>
    </row>
    <row r="40" spans="2:65">
      <c r="B40" t="s">
        <v>120</v>
      </c>
      <c r="C40">
        <v>3.5</v>
      </c>
      <c r="D40">
        <v>0</v>
      </c>
      <c r="E40" s="64">
        <v>5.3161254999999998E-2</v>
      </c>
      <c r="F40" s="48">
        <v>0.66551661299999998</v>
      </c>
      <c r="G40" s="48">
        <v>0.140122104</v>
      </c>
      <c r="H40" s="48">
        <v>0.100340216</v>
      </c>
      <c r="I40" s="48">
        <v>0.50130959600000002</v>
      </c>
      <c r="J40" s="49">
        <v>0.16420701700000001</v>
      </c>
      <c r="K40" s="48">
        <v>4.2801882999999999E-2</v>
      </c>
      <c r="L40" s="48">
        <v>4.5905765000000001E-2</v>
      </c>
      <c r="M40" s="48">
        <v>7.6804769999999998E-3</v>
      </c>
      <c r="N40" s="48">
        <v>9.6844849999999996E-3</v>
      </c>
      <c r="O40" s="48">
        <v>6.74838E-3</v>
      </c>
      <c r="P40" s="48">
        <v>6.1108262999999899E-2</v>
      </c>
      <c r="Q40" s="48">
        <v>3.2912336E-2</v>
      </c>
      <c r="R40" s="48">
        <v>0.405361321</v>
      </c>
      <c r="S40" s="48">
        <v>0.37053883500000001</v>
      </c>
      <c r="T40" s="48">
        <v>0.10569780099999999</v>
      </c>
      <c r="U40" s="48">
        <v>3.2445683000000003E-2</v>
      </c>
      <c r="V40" s="48">
        <v>4.5392269999999998E-3</v>
      </c>
      <c r="W40" s="48">
        <v>3.7749210000000001E-3</v>
      </c>
      <c r="X40" s="48">
        <v>5.6763630000000002E-3</v>
      </c>
      <c r="Y40" s="48">
        <v>2.7588595174881599E-2</v>
      </c>
      <c r="Z40" s="48">
        <v>0.173600975483584</v>
      </c>
      <c r="AA40" s="48">
        <v>0.10483898011423951</v>
      </c>
      <c r="AB40" s="48">
        <v>0.1195381227574025</v>
      </c>
      <c r="AC40" s="48">
        <v>0.10422726715481399</v>
      </c>
      <c r="AD40" s="48">
        <v>0.61776276928906571</v>
      </c>
      <c r="AE40" s="47">
        <v>0.49</v>
      </c>
      <c r="AF40" s="48">
        <v>0.52607400000000004</v>
      </c>
      <c r="AG40" s="48">
        <v>0.15096899999999999</v>
      </c>
      <c r="AH40" s="48">
        <v>0.14605399999999999</v>
      </c>
      <c r="AI40" s="48">
        <v>0.16250721500000001</v>
      </c>
      <c r="AJ40" s="48">
        <v>0.360406326</v>
      </c>
      <c r="AK40" s="48">
        <v>0.46480434100000001</v>
      </c>
      <c r="AM40" s="48"/>
      <c r="AN40" s="48"/>
      <c r="AO40" s="48"/>
      <c r="AP40" s="48"/>
      <c r="AQ40" s="48"/>
      <c r="AR40" s="48"/>
      <c r="AS40" s="48"/>
      <c r="AT40" s="48"/>
      <c r="AU40" s="48"/>
      <c r="AV40" s="48"/>
      <c r="AW40" s="48"/>
      <c r="AX40" s="52"/>
      <c r="AY40" s="52"/>
      <c r="AZ40" s="52"/>
      <c r="BA40" s="52"/>
      <c r="BB40" s="52"/>
      <c r="BC40" s="52"/>
      <c r="BD40" s="52"/>
      <c r="BE40" s="52"/>
      <c r="BF40" s="52"/>
      <c r="BG40" s="52"/>
      <c r="BH40" s="52"/>
      <c r="BI40" s="52"/>
      <c r="BJ40" s="52"/>
      <c r="BK40" s="52"/>
      <c r="BL40" s="52"/>
      <c r="BM40" s="52"/>
    </row>
    <row r="41" spans="2:65">
      <c r="B41" t="s">
        <v>121</v>
      </c>
      <c r="C41">
        <v>3.5</v>
      </c>
      <c r="D41">
        <v>0</v>
      </c>
      <c r="E41" s="64">
        <v>3.3186612999999997E-2</v>
      </c>
      <c r="F41" s="48">
        <v>0.81162937799999901</v>
      </c>
      <c r="G41" s="48">
        <v>9.0169662999999997E-2</v>
      </c>
      <c r="H41" s="48">
        <v>1.9938322000000001E-2</v>
      </c>
      <c r="I41" s="48">
        <v>0.65922240499999996</v>
      </c>
      <c r="J41" s="49">
        <v>0.15240697299999911</v>
      </c>
      <c r="K41" s="48">
        <v>3.8423196E-2</v>
      </c>
      <c r="L41" s="48">
        <v>1.0211402E-2</v>
      </c>
      <c r="M41" s="48">
        <v>5.2361389999999999E-3</v>
      </c>
      <c r="N41" s="48">
        <v>1.2400891000000001E-2</v>
      </c>
      <c r="O41" s="48">
        <v>6.698903E-3</v>
      </c>
      <c r="P41" s="48">
        <v>5.1131546E-2</v>
      </c>
      <c r="Q41" s="48">
        <v>2.7131024E-2</v>
      </c>
      <c r="R41" s="48">
        <v>0.44668561000000001</v>
      </c>
      <c r="S41" s="48">
        <v>0.39348767899999998</v>
      </c>
      <c r="T41" s="48">
        <v>4.1673266E-2</v>
      </c>
      <c r="U41" s="48">
        <v>2.2201518999999999E-2</v>
      </c>
      <c r="V41" s="48">
        <v>4.1365819999999998E-3</v>
      </c>
      <c r="W41" s="48">
        <v>1.2717193999999999E-2</v>
      </c>
      <c r="X41" s="48">
        <v>7.2483349999999998E-3</v>
      </c>
      <c r="Y41" s="48">
        <v>4.1660990782363801E-2</v>
      </c>
      <c r="Z41" s="48">
        <v>0.22412206434513701</v>
      </c>
      <c r="AA41" s="48">
        <v>8.5185624481081662E-2</v>
      </c>
      <c r="AB41" s="48">
        <v>0.21564464476337289</v>
      </c>
      <c r="AC41" s="48">
        <v>9.4413004494748362E-2</v>
      </c>
      <c r="AD41" s="48">
        <v>0.58231444607466409</v>
      </c>
      <c r="AE41" s="47">
        <v>0.17</v>
      </c>
      <c r="AF41" s="48">
        <v>0.52654400000000001</v>
      </c>
      <c r="AG41" s="48">
        <v>0.164552</v>
      </c>
      <c r="AH41" s="48">
        <v>0.136078</v>
      </c>
      <c r="AI41" s="48">
        <v>0.111792217</v>
      </c>
      <c r="AJ41" s="48">
        <v>0.23359669399999999</v>
      </c>
      <c r="AK41" s="48">
        <v>0.64573400599999997</v>
      </c>
      <c r="AM41" s="48"/>
      <c r="AN41" s="48"/>
      <c r="AO41" s="48"/>
      <c r="AP41" s="48"/>
      <c r="AQ41" s="48"/>
      <c r="AR41" s="48"/>
      <c r="AS41" s="48"/>
      <c r="AT41" s="48"/>
      <c r="AU41" s="48"/>
      <c r="AV41" s="48"/>
      <c r="AW41" s="48"/>
      <c r="AX41" s="52"/>
      <c r="AY41" s="52"/>
      <c r="AZ41" s="52"/>
      <c r="BA41" s="52"/>
      <c r="BB41" s="52"/>
      <c r="BC41" s="52"/>
      <c r="BD41" s="52"/>
      <c r="BE41" s="52"/>
      <c r="BF41" s="52"/>
      <c r="BG41" s="52"/>
      <c r="BH41" s="52"/>
      <c r="BI41" s="52"/>
      <c r="BJ41" s="52"/>
      <c r="BK41" s="52"/>
      <c r="BL41" s="52"/>
      <c r="BM41" s="52"/>
    </row>
    <row r="42" spans="2:65">
      <c r="B42" t="s">
        <v>123</v>
      </c>
      <c r="C42">
        <v>3.5</v>
      </c>
      <c r="D42">
        <v>8.4</v>
      </c>
      <c r="E42" s="64">
        <v>2.9383177E-2</v>
      </c>
      <c r="F42" s="48">
        <v>0.73454735699999996</v>
      </c>
      <c r="G42" s="48">
        <v>0.16793390499999999</v>
      </c>
      <c r="H42" s="48">
        <v>2.8979624999999998E-2</v>
      </c>
      <c r="I42" s="48">
        <v>0.61322618200000001</v>
      </c>
      <c r="J42" s="49">
        <v>0.12132117499999991</v>
      </c>
      <c r="K42" s="48">
        <v>9.2476842000000004E-2</v>
      </c>
      <c r="L42" s="48">
        <v>3.8395973999999999E-2</v>
      </c>
      <c r="M42" s="48">
        <v>3.6619130000000001E-3</v>
      </c>
      <c r="N42" s="48">
        <v>9.7681090000000005E-3</v>
      </c>
      <c r="O42" s="48">
        <v>7.5312749999999996E-3</v>
      </c>
      <c r="P42" s="48">
        <v>3.8729695000000001E-2</v>
      </c>
      <c r="Q42" s="48">
        <v>2.9809418000000001E-2</v>
      </c>
      <c r="R42" s="48">
        <v>0.480279238</v>
      </c>
      <c r="S42" s="48">
        <v>0.28381120700000001</v>
      </c>
      <c r="T42" s="48">
        <v>6.6454412000000004E-2</v>
      </c>
      <c r="U42" s="48">
        <v>3.8548609999999997E-2</v>
      </c>
      <c r="V42" s="48">
        <v>2.976378E-3</v>
      </c>
      <c r="W42" s="48">
        <v>4.8749470000000003E-2</v>
      </c>
      <c r="X42" s="48">
        <v>5.6100220000000001E-3</v>
      </c>
      <c r="Y42" s="48">
        <v>5.9928400954653897E-2</v>
      </c>
      <c r="Z42" s="48">
        <v>0.21919850722843201</v>
      </c>
      <c r="AA42" s="48">
        <v>0.13805040928227599</v>
      </c>
      <c r="AB42" s="48">
        <v>0.21608764112700579</v>
      </c>
      <c r="AC42" s="48">
        <v>0.12904162849417919</v>
      </c>
      <c r="AD42" s="48">
        <v>0.4154581815744196</v>
      </c>
      <c r="AE42" s="47">
        <v>0.06</v>
      </c>
      <c r="AF42" s="48">
        <v>0.40247100000000002</v>
      </c>
      <c r="AG42" s="48">
        <v>0.176899</v>
      </c>
      <c r="AH42" s="48">
        <v>0.198465</v>
      </c>
      <c r="AI42" s="48">
        <v>0.156098609</v>
      </c>
      <c r="AJ42" s="48">
        <v>0.23239386200000001</v>
      </c>
      <c r="AK42" s="48">
        <v>0.60389470899999997</v>
      </c>
      <c r="AM42" s="48"/>
      <c r="AN42" s="48"/>
      <c r="AO42" s="48"/>
      <c r="AP42" s="48"/>
      <c r="AQ42" s="48"/>
      <c r="AR42" s="48"/>
      <c r="AS42" s="48"/>
      <c r="AT42" s="48"/>
      <c r="AU42" s="48"/>
      <c r="AV42" s="48"/>
      <c r="AW42" s="48"/>
      <c r="AX42" s="52"/>
      <c r="AY42" s="52"/>
      <c r="AZ42" s="52"/>
      <c r="BA42" s="52"/>
      <c r="BB42" s="52"/>
      <c r="BC42" s="52"/>
      <c r="BD42" s="52"/>
      <c r="BE42" s="52"/>
      <c r="BF42" s="52"/>
      <c r="BG42" s="52"/>
      <c r="BH42" s="52"/>
      <c r="BI42" s="52"/>
      <c r="BJ42" s="52"/>
      <c r="BK42" s="52"/>
      <c r="BL42" s="52"/>
      <c r="BM42" s="52"/>
    </row>
    <row r="43" spans="2:65">
      <c r="B43" t="s">
        <v>125</v>
      </c>
      <c r="C43">
        <v>3.5</v>
      </c>
      <c r="D43">
        <v>0.8</v>
      </c>
      <c r="E43" s="64">
        <v>2.5306693000000002E-2</v>
      </c>
      <c r="F43" s="48">
        <v>0.78436210299999998</v>
      </c>
      <c r="G43" s="48">
        <v>0.141818112</v>
      </c>
      <c r="H43" s="48">
        <v>1.8077215000000001E-2</v>
      </c>
      <c r="I43" s="48">
        <v>0.672589785</v>
      </c>
      <c r="J43" s="49">
        <v>0.111772318</v>
      </c>
      <c r="K43" s="48">
        <v>3.2306168000000003E-2</v>
      </c>
      <c r="L43" s="48">
        <v>7.0471316000000006E-2</v>
      </c>
      <c r="M43" s="48">
        <v>7.7061466000000009E-2</v>
      </c>
      <c r="N43" s="48">
        <v>9.5244509999999998E-3</v>
      </c>
      <c r="O43" s="48">
        <v>6.1668410000000002E-3</v>
      </c>
      <c r="P43" s="48">
        <v>3.4769056E-2</v>
      </c>
      <c r="Q43" s="48">
        <v>2.0973032999999999E-2</v>
      </c>
      <c r="R43" s="48">
        <v>0.47588582200000001</v>
      </c>
      <c r="S43" s="48">
        <v>0.33262461199999999</v>
      </c>
      <c r="T43" s="48">
        <v>9.3608996999999999E-2</v>
      </c>
      <c r="U43" s="48">
        <v>2.3936196E-2</v>
      </c>
      <c r="V43" s="48">
        <v>2.1454070000000002E-3</v>
      </c>
      <c r="W43" s="48">
        <v>2.7418870000000001E-3</v>
      </c>
      <c r="X43" s="48">
        <v>6.1764619999999998E-3</v>
      </c>
      <c r="Y43" s="48">
        <v>5.5964476192774497E-2</v>
      </c>
      <c r="Z43" s="48">
        <v>0.22220119418238199</v>
      </c>
      <c r="AA43" s="48">
        <v>8.0148910544180274E-2</v>
      </c>
      <c r="AB43" s="48">
        <v>0.21972821392508221</v>
      </c>
      <c r="AC43" s="48">
        <v>0.13247610898880471</v>
      </c>
      <c r="AD43" s="48">
        <v>0.44723490919608111</v>
      </c>
      <c r="AE43" s="47">
        <v>0.09</v>
      </c>
      <c r="AF43" s="48">
        <v>0.44459700000000002</v>
      </c>
      <c r="AG43" s="48">
        <v>0.18362800000000001</v>
      </c>
      <c r="AH43" s="48">
        <v>0.20812700000000001</v>
      </c>
      <c r="AI43" s="48">
        <v>0.115642647</v>
      </c>
      <c r="AJ43" s="48">
        <v>0.21086925100000001</v>
      </c>
      <c r="AK43" s="48">
        <v>0.66439017300000003</v>
      </c>
      <c r="AM43" s="48"/>
      <c r="AN43" s="48"/>
      <c r="AO43" s="48"/>
      <c r="AP43" s="48"/>
      <c r="AQ43" s="48"/>
      <c r="AR43" s="48"/>
      <c r="AS43" s="48"/>
      <c r="AT43" s="48"/>
      <c r="AU43" s="48"/>
      <c r="AV43" s="48"/>
      <c r="AW43" s="48"/>
      <c r="AX43" s="52"/>
      <c r="AY43" s="52"/>
      <c r="AZ43" s="52"/>
      <c r="BA43" s="52"/>
      <c r="BB43" s="52"/>
      <c r="BC43" s="52"/>
      <c r="BD43" s="52"/>
      <c r="BE43" s="52"/>
      <c r="BF43" s="52"/>
      <c r="BG43" s="52"/>
      <c r="BH43" s="52"/>
      <c r="BI43" s="52"/>
      <c r="BJ43" s="52"/>
      <c r="BK43" s="52"/>
      <c r="BL43" s="52"/>
      <c r="BM43" s="52"/>
    </row>
    <row r="44" spans="2:65">
      <c r="B44" t="s">
        <v>126</v>
      </c>
      <c r="C44">
        <v>2</v>
      </c>
      <c r="D44">
        <v>0</v>
      </c>
      <c r="E44" s="64">
        <v>8.5498200999999996E-2</v>
      </c>
      <c r="F44" s="48">
        <v>0.50450031299999998</v>
      </c>
      <c r="G44" s="48">
        <v>0.106541574</v>
      </c>
      <c r="H44" s="48">
        <v>0.23655569999999901</v>
      </c>
      <c r="I44" s="48">
        <v>0.30753307200000002</v>
      </c>
      <c r="J44" s="49">
        <v>0.19696724099999999</v>
      </c>
      <c r="K44" s="48">
        <v>2.2868413000000001E-2</v>
      </c>
      <c r="L44" s="48">
        <v>8.3335549999999994E-3</v>
      </c>
      <c r="M44" s="48">
        <v>2.9869310999999999E-2</v>
      </c>
      <c r="N44" s="48">
        <v>1.8932629999999999E-2</v>
      </c>
      <c r="O44" s="48">
        <v>1.0901143E-2</v>
      </c>
      <c r="P44" s="48">
        <v>7.2514369999999995E-2</v>
      </c>
      <c r="Q44" s="48">
        <v>7.9888412000000006E-2</v>
      </c>
      <c r="R44" s="48">
        <v>0.34427919000000001</v>
      </c>
      <c r="S44" s="48">
        <v>0.39411304800000002</v>
      </c>
      <c r="T44" s="48">
        <v>0.13333155599999999</v>
      </c>
      <c r="U44" s="48">
        <v>8.0139310000000002E-3</v>
      </c>
      <c r="V44" s="48">
        <v>1.1674396E-2</v>
      </c>
      <c r="W44" s="48">
        <v>6.1392749999999996E-3</v>
      </c>
      <c r="X44" s="48">
        <v>1.1434511E-2</v>
      </c>
      <c r="Y44" s="48">
        <v>1.4098629015756E-2</v>
      </c>
      <c r="Z44" s="48">
        <v>0.16300448620639901</v>
      </c>
      <c r="AA44" s="48">
        <v>0.12302423603793421</v>
      </c>
      <c r="AB44" s="48">
        <v>9.5262219340196061E-2</v>
      </c>
      <c r="AC44" s="48">
        <v>0.1529373188635739</v>
      </c>
      <c r="AD44" s="48">
        <v>0.54528146220727292</v>
      </c>
      <c r="AE44" s="47">
        <v>0.1</v>
      </c>
      <c r="AF44" s="48">
        <v>0.42536499999999999</v>
      </c>
      <c r="AG44" s="48">
        <v>0.13602</v>
      </c>
      <c r="AH44" s="48">
        <v>0.19850899999999999</v>
      </c>
      <c r="AI44" s="48">
        <v>0.44599959099999997</v>
      </c>
      <c r="AJ44" s="48">
        <v>0.312216084</v>
      </c>
      <c r="AK44" s="48">
        <v>0.20859422999999999</v>
      </c>
      <c r="AM44" s="48"/>
      <c r="AN44" s="48"/>
      <c r="AO44" s="48"/>
      <c r="AP44" s="48"/>
      <c r="AQ44" s="48"/>
      <c r="AR44" s="48"/>
      <c r="AS44" s="48"/>
      <c r="AT44" s="48"/>
      <c r="AU44" s="48"/>
      <c r="AV44" s="48"/>
      <c r="AW44" s="48"/>
      <c r="AX44" s="52"/>
      <c r="AY44" s="52"/>
      <c r="AZ44" s="52"/>
      <c r="BA44" s="52"/>
      <c r="BB44" s="52"/>
      <c r="BC44" s="52"/>
      <c r="BD44" s="52"/>
      <c r="BE44" s="52"/>
      <c r="BF44" s="52"/>
      <c r="BG44" s="52"/>
      <c r="BH44" s="52"/>
      <c r="BI44" s="52"/>
      <c r="BJ44" s="52"/>
      <c r="BK44" s="52"/>
      <c r="BL44" s="52"/>
      <c r="BM44" s="52"/>
    </row>
    <row r="45" spans="2:65">
      <c r="B45" t="s">
        <v>128</v>
      </c>
      <c r="C45">
        <v>2</v>
      </c>
      <c r="D45">
        <v>0</v>
      </c>
      <c r="E45" s="64">
        <v>0.10195264499999999</v>
      </c>
      <c r="F45" s="48">
        <v>0.489658808</v>
      </c>
      <c r="G45" s="48">
        <v>8.6345557000000003E-2</v>
      </c>
      <c r="H45" s="48">
        <v>0.278498776</v>
      </c>
      <c r="I45" s="48">
        <v>0.31272924299999999</v>
      </c>
      <c r="J45" s="49">
        <v>0.17692956500000001</v>
      </c>
      <c r="K45" s="48">
        <v>1.6326490999999999E-2</v>
      </c>
      <c r="L45" s="48">
        <v>5.9905740000000002E-3</v>
      </c>
      <c r="M45" s="48">
        <v>1.1594035000000001E-2</v>
      </c>
      <c r="N45" s="48">
        <v>2.9072186999999999E-2</v>
      </c>
      <c r="O45" s="48">
        <v>1.1506934E-2</v>
      </c>
      <c r="P45" s="48">
        <v>7.5651558999999993E-2</v>
      </c>
      <c r="Q45" s="48">
        <v>6.9844864000000006E-2</v>
      </c>
      <c r="R45" s="48">
        <v>0.45296093100000001</v>
      </c>
      <c r="S45" s="48">
        <v>0.34565320500000002</v>
      </c>
      <c r="T45" s="48">
        <v>9.5326577999999995E-2</v>
      </c>
      <c r="U45" s="48">
        <v>8.4874530000000007E-3</v>
      </c>
      <c r="V45" s="48">
        <v>4.2485650000000002E-3</v>
      </c>
      <c r="W45" s="48">
        <v>1.5387739999999999E-3</v>
      </c>
      <c r="X45" s="48">
        <v>1.0181071999999999E-2</v>
      </c>
      <c r="Y45" s="48">
        <v>2.11106011932078E-2</v>
      </c>
      <c r="Z45" s="48">
        <v>0.14939793171837301</v>
      </c>
      <c r="AA45" s="48">
        <v>0.14941265294339651</v>
      </c>
      <c r="AB45" s="48">
        <v>0.1161259520795859</v>
      </c>
      <c r="AC45" s="48">
        <v>0.14635246872497151</v>
      </c>
      <c r="AD45" s="48">
        <v>0.53287685140272312</v>
      </c>
      <c r="AE45" s="47">
        <v>0.23</v>
      </c>
      <c r="AF45" s="48">
        <v>0.40461599999999998</v>
      </c>
      <c r="AG45" s="48">
        <v>0.137208</v>
      </c>
      <c r="AH45" s="48">
        <v>0.22658300000000001</v>
      </c>
      <c r="AI45" s="48">
        <v>0.45081626899999999</v>
      </c>
      <c r="AJ45" s="48">
        <v>0.28799965</v>
      </c>
      <c r="AK45" s="48">
        <v>0.234718185</v>
      </c>
      <c r="AM45" s="48"/>
      <c r="AN45" s="48"/>
      <c r="AO45" s="48"/>
      <c r="AP45" s="48"/>
      <c r="AQ45" s="48"/>
      <c r="AR45" s="48"/>
      <c r="AS45" s="48"/>
      <c r="AT45" s="48"/>
      <c r="AU45" s="48"/>
      <c r="AV45" s="48"/>
      <c r="AW45" s="48"/>
      <c r="AX45" s="52"/>
      <c r="AY45" s="52"/>
      <c r="AZ45" s="52"/>
      <c r="BA45" s="52"/>
      <c r="BB45" s="52"/>
      <c r="BC45" s="52"/>
      <c r="BD45" s="52"/>
      <c r="BE45" s="52"/>
      <c r="BF45" s="52"/>
      <c r="BG45" s="52"/>
      <c r="BH45" s="52"/>
      <c r="BI45" s="52"/>
      <c r="BJ45" s="52"/>
      <c r="BK45" s="52"/>
      <c r="BL45" s="52"/>
      <c r="BM45" s="52"/>
    </row>
    <row r="46" spans="2:65">
      <c r="B46" t="s">
        <v>129</v>
      </c>
      <c r="C46">
        <v>2</v>
      </c>
      <c r="E46" s="64">
        <v>6.1100307E-2</v>
      </c>
      <c r="F46" s="48">
        <v>0.85516709899999999</v>
      </c>
      <c r="G46" s="48">
        <v>5.5959529000000001E-2</v>
      </c>
      <c r="H46" s="48">
        <v>5.0775779E-2</v>
      </c>
      <c r="I46" s="48">
        <v>0.73902802500000009</v>
      </c>
      <c r="J46" s="49">
        <v>0.1161390739999999</v>
      </c>
      <c r="K46" s="48">
        <v>2.1564761000000002E-2</v>
      </c>
      <c r="L46" s="48">
        <v>7.6016449999999998E-3</v>
      </c>
      <c r="M46" s="48">
        <v>3.907888E-3</v>
      </c>
      <c r="N46" s="48">
        <v>1.0197982E-2</v>
      </c>
      <c r="O46" s="48">
        <v>8.806131E-3</v>
      </c>
      <c r="P46" s="48">
        <v>1.9860637E-2</v>
      </c>
      <c r="Q46" s="48">
        <v>1.8236810999999999E-2</v>
      </c>
      <c r="R46" s="48">
        <v>0.31506152599999998</v>
      </c>
      <c r="S46" s="48">
        <v>0.56918628999999998</v>
      </c>
      <c r="T46" s="48">
        <v>2.8795273999999999E-2</v>
      </c>
      <c r="U46" s="48">
        <v>1.3161769E-2</v>
      </c>
      <c r="V46" s="48">
        <v>8.2100000000000001E-4</v>
      </c>
      <c r="W46" s="48">
        <v>7.76E-4</v>
      </c>
      <c r="X46" s="48">
        <v>5.1843990000000001E-3</v>
      </c>
      <c r="Y46" s="48">
        <v>4.4293444066943501E-2</v>
      </c>
      <c r="Z46" s="48">
        <v>0.17429952343934799</v>
      </c>
      <c r="AA46" s="48">
        <v>0.1406774457634053</v>
      </c>
      <c r="AB46" s="48">
        <v>0.19696070405239369</v>
      </c>
      <c r="AC46" s="48">
        <v>9.7235581949730254E-2</v>
      </c>
      <c r="AD46" s="48">
        <v>0.44173183890259721</v>
      </c>
      <c r="AE46" s="47">
        <v>0.1</v>
      </c>
      <c r="AF46" s="48">
        <v>0.367203</v>
      </c>
      <c r="AG46" s="48">
        <v>0.16055700000000001</v>
      </c>
      <c r="AH46" s="48">
        <v>0.25824399999999997</v>
      </c>
      <c r="AI46" s="48">
        <v>0.166687638</v>
      </c>
      <c r="AJ46" s="48">
        <v>0.25602631599999998</v>
      </c>
      <c r="AK46" s="48">
        <v>0.55956211499999997</v>
      </c>
      <c r="AM46" s="48"/>
      <c r="AN46" s="48"/>
      <c r="AO46" s="48"/>
      <c r="AP46" s="48"/>
      <c r="AQ46" s="48"/>
      <c r="AR46" s="48"/>
      <c r="AS46" s="48"/>
      <c r="AT46" s="48"/>
      <c r="AU46" s="48"/>
      <c r="AV46" s="48"/>
      <c r="AW46" s="48"/>
      <c r="AX46" s="52"/>
      <c r="AY46" s="52"/>
      <c r="AZ46" s="52"/>
      <c r="BA46" s="52"/>
      <c r="BB46" s="52"/>
      <c r="BC46" s="52"/>
      <c r="BD46" s="52"/>
      <c r="BE46" s="52"/>
      <c r="BF46" s="52"/>
      <c r="BG46" s="52"/>
      <c r="BH46" s="52"/>
      <c r="BI46" s="52"/>
      <c r="BJ46" s="52"/>
      <c r="BK46" s="52"/>
      <c r="BL46" s="52"/>
      <c r="BM46" s="52"/>
    </row>
    <row r="47" spans="2:65">
      <c r="B47" t="s">
        <v>132</v>
      </c>
      <c r="C47">
        <v>2</v>
      </c>
      <c r="D47">
        <v>0.8</v>
      </c>
      <c r="E47" s="64">
        <v>2.2632010000000001E-2</v>
      </c>
      <c r="F47" s="48">
        <v>0.80561385799999996</v>
      </c>
      <c r="G47" s="48">
        <v>0.120814879</v>
      </c>
      <c r="H47" s="48">
        <v>1.6517542999999999E-2</v>
      </c>
      <c r="I47" s="48">
        <v>0.75150362199999998</v>
      </c>
      <c r="J47" s="49">
        <v>5.4110235999999978E-2</v>
      </c>
      <c r="K47" s="48">
        <v>4.457854E-2</v>
      </c>
      <c r="L47" s="48">
        <v>3.6582345000000002E-2</v>
      </c>
      <c r="M47" s="48">
        <v>2.397868E-3</v>
      </c>
      <c r="N47" s="48">
        <v>2.7615113E-2</v>
      </c>
      <c r="O47" s="48">
        <v>1.0958849999999999E-2</v>
      </c>
      <c r="P47" s="48">
        <v>3.2182951000000001E-2</v>
      </c>
      <c r="Q47" s="48">
        <v>2.48704459999999E-2</v>
      </c>
      <c r="R47" s="48">
        <v>0.50538028599999996</v>
      </c>
      <c r="S47" s="48">
        <v>0.31689191900000002</v>
      </c>
      <c r="T47" s="48">
        <v>6.4058103000000005E-2</v>
      </c>
      <c r="U47" s="48">
        <v>2.9755063000000002E-2</v>
      </c>
      <c r="V47" s="48">
        <v>2.0906820999999999E-2</v>
      </c>
      <c r="W47" s="48">
        <v>4.0426460000000004E-3</v>
      </c>
      <c r="X47" s="48">
        <v>4.7065120000000004E-3</v>
      </c>
      <c r="Y47" s="48">
        <v>5.3308147094178499E-2</v>
      </c>
      <c r="Z47" s="48">
        <v>0.240207215323749</v>
      </c>
      <c r="AA47" s="48">
        <v>7.9124080064959218E-2</v>
      </c>
      <c r="AB47" s="48">
        <v>0.25531339012978838</v>
      </c>
      <c r="AC47" s="48">
        <v>0.1149334138911965</v>
      </c>
      <c r="AD47" s="48">
        <v>0.48655690657805301</v>
      </c>
      <c r="AE47" s="47">
        <v>0.05</v>
      </c>
      <c r="AF47" s="48">
        <v>0.48120600000000002</v>
      </c>
      <c r="AG47" s="48">
        <v>0.17135</v>
      </c>
      <c r="AH47" s="48">
        <v>0.17738699999999999</v>
      </c>
      <c r="AI47" s="48">
        <v>0.113755121</v>
      </c>
      <c r="AJ47" s="48">
        <v>0.13809091600000001</v>
      </c>
      <c r="AK47" s="48">
        <v>0.74180016199999999</v>
      </c>
      <c r="AM47" s="48"/>
      <c r="AN47" s="48"/>
      <c r="AO47" s="48"/>
      <c r="AP47" s="48"/>
      <c r="AQ47" s="48"/>
      <c r="AR47" s="48"/>
      <c r="AS47" s="48"/>
      <c r="AT47" s="48"/>
      <c r="AU47" s="48"/>
      <c r="AV47" s="48"/>
      <c r="AW47" s="48"/>
      <c r="AX47" s="52"/>
      <c r="AY47" s="52"/>
      <c r="AZ47" s="52"/>
      <c r="BA47" s="52"/>
      <c r="BB47" s="52"/>
      <c r="BC47" s="52"/>
      <c r="BD47" s="52"/>
      <c r="BE47" s="52"/>
      <c r="BF47" s="52"/>
      <c r="BG47" s="52"/>
      <c r="BH47" s="52"/>
      <c r="BI47" s="52"/>
      <c r="BJ47" s="52"/>
      <c r="BK47" s="52"/>
      <c r="BL47" s="52"/>
      <c r="BM47" s="52"/>
    </row>
    <row r="48" spans="2:65">
      <c r="B48" t="s">
        <v>135</v>
      </c>
      <c r="C48">
        <v>2</v>
      </c>
      <c r="D48">
        <v>85.8</v>
      </c>
      <c r="E48" s="64">
        <v>2.1526419000000001E-2</v>
      </c>
      <c r="F48" s="48">
        <v>0.96786285599999999</v>
      </c>
      <c r="G48" s="48">
        <v>1.0135964000000001E-2</v>
      </c>
      <c r="H48" s="48">
        <v>3.4063569999999901E-3</v>
      </c>
      <c r="I48" s="48">
        <v>0.92403552300000003</v>
      </c>
      <c r="J48" s="49">
        <v>4.3827332999999968E-2</v>
      </c>
      <c r="K48" s="48">
        <v>3.2312170000000002E-3</v>
      </c>
      <c r="L48" s="48">
        <v>2.7799999999999998E-4</v>
      </c>
      <c r="M48" s="48">
        <v>7.2000000000000005E-4</v>
      </c>
      <c r="N48" s="48">
        <v>1.8522899999999999E-3</v>
      </c>
      <c r="O48" s="48">
        <v>4.5300000000000001E-4</v>
      </c>
      <c r="P48" s="48">
        <v>1.4725706E-2</v>
      </c>
      <c r="Q48" s="48">
        <v>3.8694459999999999E-3</v>
      </c>
      <c r="R48" s="48">
        <v>0.54239729999999997</v>
      </c>
      <c r="S48" s="48">
        <v>0.38159627899999998</v>
      </c>
      <c r="T48" s="48">
        <v>2.6343949999999999E-3</v>
      </c>
      <c r="U48" s="48">
        <v>1.914053E-3</v>
      </c>
      <c r="V48" s="48">
        <v>2.2124800000000002E-3</v>
      </c>
      <c r="W48" s="48">
        <v>3.6999999999999999E-4</v>
      </c>
      <c r="X48" s="48">
        <v>3.6634559999999998E-3</v>
      </c>
      <c r="Y48" s="48">
        <v>9.21096227576087E-2</v>
      </c>
      <c r="Z48" s="48">
        <v>0.17751240569653401</v>
      </c>
      <c r="AA48" s="48">
        <v>6.8364644135968877E-2</v>
      </c>
      <c r="AB48" s="48">
        <v>0.36474223770049491</v>
      </c>
      <c r="AC48" s="48">
        <v>0.1412810822050172</v>
      </c>
      <c r="AD48" s="48">
        <v>0.37446641959906563</v>
      </c>
      <c r="AE48" s="47">
        <v>0.08</v>
      </c>
      <c r="AF48" s="48">
        <v>0.41570699999999999</v>
      </c>
      <c r="AG48" s="48">
        <v>0.234516</v>
      </c>
      <c r="AH48" s="48">
        <v>0.207847</v>
      </c>
      <c r="AI48" s="48">
        <v>0.116551496</v>
      </c>
      <c r="AJ48" s="48">
        <v>0.143269594</v>
      </c>
      <c r="AK48" s="48">
        <v>0.729742522</v>
      </c>
      <c r="AM48" s="48"/>
      <c r="AN48" s="48"/>
      <c r="AO48" s="48"/>
      <c r="AP48" s="48"/>
      <c r="AQ48" s="48"/>
      <c r="AR48" s="48"/>
      <c r="AS48" s="48"/>
      <c r="AT48" s="48"/>
      <c r="AU48" s="48"/>
      <c r="AV48" s="48"/>
      <c r="AW48" s="48"/>
      <c r="AX48" s="52"/>
      <c r="AY48" s="52"/>
      <c r="AZ48" s="52"/>
      <c r="BA48" s="52"/>
      <c r="BB48" s="52"/>
      <c r="BC48" s="52"/>
      <c r="BD48" s="52"/>
      <c r="BE48" s="52"/>
      <c r="BF48" s="52"/>
      <c r="BG48" s="52"/>
      <c r="BH48" s="52"/>
      <c r="BI48" s="52"/>
      <c r="BJ48" s="52"/>
      <c r="BK48" s="52"/>
      <c r="BL48" s="52"/>
      <c r="BM48" s="52"/>
    </row>
    <row r="49" spans="2:65">
      <c r="B49" t="s">
        <v>137</v>
      </c>
      <c r="C49">
        <v>2</v>
      </c>
      <c r="D49">
        <v>0</v>
      </c>
      <c r="E49" s="64">
        <v>8.6754572000000002E-2</v>
      </c>
      <c r="F49" s="48">
        <v>0.55988735300000003</v>
      </c>
      <c r="G49" s="48">
        <v>0.13172948700000001</v>
      </c>
      <c r="H49" s="48">
        <v>0.18186993199999901</v>
      </c>
      <c r="I49" s="48">
        <v>0.34345225299999999</v>
      </c>
      <c r="J49" s="49">
        <v>0.21643509999999999</v>
      </c>
      <c r="K49" s="48">
        <v>3.1205964999999999E-2</v>
      </c>
      <c r="L49" s="48">
        <v>7.2509080000000004E-3</v>
      </c>
      <c r="M49" s="48">
        <v>2.1808714E-2</v>
      </c>
      <c r="N49" s="48">
        <v>3.9819333999999998E-2</v>
      </c>
      <c r="O49" s="48">
        <v>1.340998E-2</v>
      </c>
      <c r="P49" s="48">
        <v>6.7227204999999998E-2</v>
      </c>
      <c r="Q49" s="48">
        <v>5.9285734999999999E-2</v>
      </c>
      <c r="R49" s="48">
        <v>0.41181411000000001</v>
      </c>
      <c r="S49" s="48">
        <v>0.368187757</v>
      </c>
      <c r="T49" s="48">
        <v>9.7415080000000001E-2</v>
      </c>
      <c r="U49" s="48">
        <v>1.8365062000000001E-2</v>
      </c>
      <c r="V49" s="48">
        <v>4.4886149999999996E-3</v>
      </c>
      <c r="W49" s="48">
        <v>2.5755880000000002E-3</v>
      </c>
      <c r="X49" s="48">
        <v>1.0778275E-2</v>
      </c>
      <c r="Y49" s="48">
        <v>1.9477404959022299E-2</v>
      </c>
      <c r="Z49" s="48">
        <v>0.14902138046377</v>
      </c>
      <c r="AA49" s="48">
        <v>0.16604519233833601</v>
      </c>
      <c r="AB49" s="48">
        <v>8.7410098692247973E-2</v>
      </c>
      <c r="AC49" s="48">
        <v>0.1255521189429703</v>
      </c>
      <c r="AD49" s="48">
        <v>0.56935265071354935</v>
      </c>
      <c r="AE49" s="47">
        <v>0.13</v>
      </c>
      <c r="AF49" s="48">
        <v>0.45224399999999998</v>
      </c>
      <c r="AG49" s="48">
        <v>0.12800600000000001</v>
      </c>
      <c r="AH49" s="48">
        <v>0.184003</v>
      </c>
      <c r="AI49" s="48">
        <v>0.37217692299999999</v>
      </c>
      <c r="AJ49" s="48">
        <v>0.36076992099999999</v>
      </c>
      <c r="AK49" s="48">
        <v>0.237294851</v>
      </c>
      <c r="AM49" s="48"/>
      <c r="AN49" s="48"/>
      <c r="AO49" s="48"/>
      <c r="AP49" s="48"/>
      <c r="AQ49" s="48"/>
      <c r="AR49" s="48"/>
      <c r="AS49" s="48"/>
      <c r="AT49" s="48"/>
      <c r="AU49" s="48"/>
      <c r="AV49" s="48"/>
      <c r="AW49" s="48"/>
      <c r="AX49" s="52"/>
      <c r="AY49" s="52"/>
      <c r="AZ49" s="52"/>
      <c r="BA49" s="52"/>
      <c r="BB49" s="52"/>
      <c r="BC49" s="52"/>
      <c r="BD49" s="52"/>
      <c r="BE49" s="52"/>
      <c r="BF49" s="52"/>
      <c r="BG49" s="52"/>
      <c r="BH49" s="52"/>
      <c r="BI49" s="52"/>
      <c r="BJ49" s="52"/>
      <c r="BK49" s="52"/>
      <c r="BL49" s="52"/>
      <c r="BM49" s="52"/>
    </row>
    <row r="50" spans="2:65">
      <c r="B50" t="s">
        <v>139</v>
      </c>
      <c r="C50">
        <v>2</v>
      </c>
      <c r="D50">
        <v>0</v>
      </c>
      <c r="E50" s="64">
        <v>2.4369049E-2</v>
      </c>
      <c r="F50" s="48">
        <v>0.782049836</v>
      </c>
      <c r="G50" s="48">
        <v>8.0792136000000001E-2</v>
      </c>
      <c r="H50" s="48">
        <v>6.0691479E-2</v>
      </c>
      <c r="I50" s="48">
        <v>0.68478561699999996</v>
      </c>
      <c r="J50" s="49">
        <v>9.7264219000000041E-2</v>
      </c>
      <c r="K50" s="48">
        <v>3.6131982E-2</v>
      </c>
      <c r="L50" s="48">
        <v>5.4941110000000003E-3</v>
      </c>
      <c r="M50" s="48">
        <v>4.2333359999999999E-3</v>
      </c>
      <c r="N50" s="48">
        <v>1.4422042E-2</v>
      </c>
      <c r="O50" s="48">
        <v>4.3665880000000002E-3</v>
      </c>
      <c r="P50" s="48">
        <v>5.3331828999999997E-2</v>
      </c>
      <c r="Q50" s="48">
        <v>2.3134717999999999E-2</v>
      </c>
      <c r="R50" s="48">
        <v>0.48591051200000002</v>
      </c>
      <c r="S50" s="48">
        <v>0.37420942000000001</v>
      </c>
      <c r="T50" s="48">
        <v>2.9757572999999999E-2</v>
      </c>
      <c r="U50" s="48">
        <v>2.7553688E-2</v>
      </c>
      <c r="V50" s="48">
        <v>2.2448870000000001E-3</v>
      </c>
      <c r="W50" s="48">
        <v>3.2084470000000001E-3</v>
      </c>
      <c r="X50" s="48">
        <v>6.5604019999999999E-3</v>
      </c>
      <c r="Y50" s="48">
        <v>4.7939102319305399E-2</v>
      </c>
      <c r="Z50" s="48">
        <v>0.219793282694981</v>
      </c>
      <c r="AA50" s="48">
        <v>7.904658609647755E-2</v>
      </c>
      <c r="AB50" s="48">
        <v>0.23417002375787499</v>
      </c>
      <c r="AC50" s="48">
        <v>0.129897513226161</v>
      </c>
      <c r="AD50" s="48">
        <v>0.42429779947350932</v>
      </c>
      <c r="AE50" s="47">
        <v>0.16</v>
      </c>
      <c r="AF50" s="48">
        <v>0.45130700000000001</v>
      </c>
      <c r="AG50" s="48">
        <v>0.20513300000000001</v>
      </c>
      <c r="AH50" s="48">
        <v>0.17202700000000001</v>
      </c>
      <c r="AI50" s="48">
        <v>9.4427048E-2</v>
      </c>
      <c r="AJ50" s="48">
        <v>0.176022811</v>
      </c>
      <c r="AK50" s="48">
        <v>0.72147967099999999</v>
      </c>
      <c r="AM50" s="48"/>
      <c r="AN50" s="48"/>
      <c r="AO50" s="48"/>
      <c r="AP50" s="48"/>
      <c r="AQ50" s="48"/>
      <c r="AR50" s="48"/>
      <c r="AS50" s="48"/>
      <c r="AT50" s="48"/>
      <c r="AU50" s="48"/>
      <c r="AV50" s="48"/>
      <c r="AW50" s="48"/>
      <c r="AX50" s="52"/>
      <c r="AY50" s="52"/>
      <c r="AZ50" s="52"/>
      <c r="BA50" s="52"/>
      <c r="BB50" s="52"/>
      <c r="BC50" s="52"/>
      <c r="BD50" s="52"/>
      <c r="BE50" s="52"/>
      <c r="BF50" s="52"/>
      <c r="BG50" s="52"/>
      <c r="BH50" s="52"/>
      <c r="BI50" s="52"/>
      <c r="BJ50" s="52"/>
      <c r="BK50" s="52"/>
      <c r="BL50" s="52"/>
      <c r="BM50" s="52"/>
    </row>
    <row r="51" spans="2:65">
      <c r="B51" t="s">
        <v>141</v>
      </c>
      <c r="C51">
        <v>2</v>
      </c>
      <c r="D51">
        <v>0</v>
      </c>
      <c r="E51" s="64">
        <v>2.7315398000000001E-2</v>
      </c>
      <c r="F51" s="48">
        <v>0.55233507999999998</v>
      </c>
      <c r="G51" s="48">
        <v>0.12520709999999999</v>
      </c>
      <c r="H51" s="48">
        <v>0.21592171199999999</v>
      </c>
      <c r="I51" s="48">
        <v>0.46104688199999999</v>
      </c>
      <c r="J51" s="49">
        <v>9.1288197999999987E-2</v>
      </c>
      <c r="K51" s="48">
        <v>5.430132E-2</v>
      </c>
      <c r="L51" s="48">
        <v>2.4433317999999999E-2</v>
      </c>
      <c r="M51" s="48">
        <v>7.4465180000000001E-3</v>
      </c>
      <c r="N51" s="48">
        <v>8.6390530000000007E-3</v>
      </c>
      <c r="O51" s="48">
        <v>4.5061449999999996E-3</v>
      </c>
      <c r="P51" s="48">
        <v>7.5248065000000003E-2</v>
      </c>
      <c r="Q51" s="48">
        <v>3.1288120000000003E-2</v>
      </c>
      <c r="R51" s="48">
        <v>0.50350019599999996</v>
      </c>
      <c r="S51" s="48">
        <v>0.29120353900000001</v>
      </c>
      <c r="T51" s="48">
        <v>7.9389354999999995E-2</v>
      </c>
      <c r="U51" s="48">
        <v>4.3103840999999997E-2</v>
      </c>
      <c r="V51" s="48">
        <v>1.556654E-3</v>
      </c>
      <c r="W51" s="48">
        <v>3.377302E-3</v>
      </c>
      <c r="X51" s="48">
        <v>4.7883040000000002E-3</v>
      </c>
      <c r="Y51" s="48">
        <v>3.8250597665588498E-2</v>
      </c>
      <c r="Z51" s="48">
        <v>0.22781374168489599</v>
      </c>
      <c r="AA51" s="48">
        <v>0.10184896104346609</v>
      </c>
      <c r="AB51" s="48">
        <v>0.20157028711508801</v>
      </c>
      <c r="AC51" s="48">
        <v>0.1764167143674871</v>
      </c>
      <c r="AD51" s="48">
        <v>0.36550658271322273</v>
      </c>
      <c r="AE51" s="47">
        <v>0.15</v>
      </c>
      <c r="AF51" s="48">
        <v>0.339947</v>
      </c>
      <c r="AG51" s="48">
        <v>0.19254399999999999</v>
      </c>
      <c r="AH51" s="48">
        <v>0.245807</v>
      </c>
      <c r="AI51" s="48">
        <v>0.21354239899999999</v>
      </c>
      <c r="AJ51" s="48">
        <v>0.19500304600000001</v>
      </c>
      <c r="AK51" s="48">
        <v>0.57980593499999999</v>
      </c>
      <c r="AM51" s="48"/>
      <c r="AN51" s="48"/>
      <c r="AO51" s="48"/>
      <c r="AP51" s="48"/>
      <c r="AQ51" s="48"/>
      <c r="AR51" s="48"/>
      <c r="AS51" s="48"/>
      <c r="AT51" s="48"/>
      <c r="AU51" s="48"/>
      <c r="AV51" s="48"/>
      <c r="AW51" s="48"/>
      <c r="AX51" s="52"/>
      <c r="AY51" s="52"/>
      <c r="AZ51" s="52"/>
      <c r="BA51" s="52"/>
      <c r="BB51" s="52"/>
      <c r="BC51" s="52"/>
      <c r="BD51" s="52"/>
      <c r="BE51" s="52"/>
      <c r="BF51" s="52"/>
      <c r="BG51" s="52"/>
      <c r="BH51" s="52"/>
      <c r="BI51" s="52"/>
      <c r="BJ51" s="52"/>
      <c r="BK51" s="52"/>
      <c r="BL51" s="52"/>
      <c r="BM51" s="52"/>
    </row>
    <row r="52" spans="2:65">
      <c r="B52" t="s">
        <v>143</v>
      </c>
      <c r="C52">
        <v>2</v>
      </c>
      <c r="D52">
        <v>0</v>
      </c>
      <c r="E52" s="64">
        <v>2.5309274E-2</v>
      </c>
      <c r="F52" s="48">
        <v>0.62833512199999997</v>
      </c>
      <c r="G52" s="48">
        <v>0.164073634</v>
      </c>
      <c r="H52" s="48">
        <v>0.11088677800000001</v>
      </c>
      <c r="I52" s="48">
        <v>0.53664885200000001</v>
      </c>
      <c r="J52" s="49">
        <v>9.1686269999999959E-2</v>
      </c>
      <c r="K52" s="48">
        <v>8.5708629999999994E-2</v>
      </c>
      <c r="L52" s="48">
        <v>2.6227237E-2</v>
      </c>
      <c r="M52" s="48">
        <v>5.8887569999999997E-3</v>
      </c>
      <c r="N52" s="48">
        <v>1.2361441000000001E-2</v>
      </c>
      <c r="O52" s="48">
        <v>4.3547109999999998E-3</v>
      </c>
      <c r="P52" s="48">
        <v>6.9131038000000006E-2</v>
      </c>
      <c r="Q52" s="48">
        <v>2.7573238E-2</v>
      </c>
      <c r="R52" s="48">
        <v>0.481447758</v>
      </c>
      <c r="S52" s="48">
        <v>0.29880541199999999</v>
      </c>
      <c r="T52" s="48">
        <v>6.6004216000000004E-2</v>
      </c>
      <c r="U52" s="48">
        <v>6.8280565000000001E-2</v>
      </c>
      <c r="V52" s="48">
        <v>1.959639E-3</v>
      </c>
      <c r="W52" s="48">
        <v>4.6120800000000002E-3</v>
      </c>
      <c r="X52" s="48">
        <v>6.4133649999999999E-3</v>
      </c>
      <c r="Y52" s="48">
        <v>4.3986791358927101E-2</v>
      </c>
      <c r="Z52" s="48">
        <v>0.22446666855540101</v>
      </c>
      <c r="AA52" s="48">
        <v>7.8943523051070372E-2</v>
      </c>
      <c r="AB52" s="48">
        <v>0.2318745281410578</v>
      </c>
      <c r="AC52" s="48">
        <v>0.1206645616458631</v>
      </c>
      <c r="AD52" s="48">
        <v>0.4610118900784449</v>
      </c>
      <c r="AE52" s="47">
        <v>0.1</v>
      </c>
      <c r="AF52" s="48">
        <v>0.45670699999999997</v>
      </c>
      <c r="AG52" s="48">
        <v>0.19511100000000001</v>
      </c>
      <c r="AH52" s="48">
        <v>0.16968</v>
      </c>
      <c r="AI52" s="48">
        <v>9.8308588000000002E-2</v>
      </c>
      <c r="AJ52" s="48">
        <v>0.19250838200000001</v>
      </c>
      <c r="AK52" s="48">
        <v>0.69363010700000005</v>
      </c>
      <c r="AM52" s="48"/>
      <c r="AN52" s="48"/>
      <c r="AO52" s="48"/>
      <c r="AP52" s="48"/>
      <c r="AQ52" s="48"/>
      <c r="AR52" s="48"/>
      <c r="AS52" s="48"/>
      <c r="AT52" s="48"/>
      <c r="AU52" s="48"/>
      <c r="AV52" s="48"/>
      <c r="AW52" s="48"/>
      <c r="AX52" s="52"/>
      <c r="AY52" s="52"/>
      <c r="AZ52" s="52"/>
      <c r="BA52" s="52"/>
      <c r="BB52" s="52"/>
      <c r="BC52" s="52"/>
      <c r="BD52" s="52"/>
      <c r="BE52" s="52"/>
      <c r="BF52" s="52"/>
      <c r="BG52" s="52"/>
      <c r="BH52" s="52"/>
      <c r="BI52" s="52"/>
      <c r="BJ52" s="52"/>
      <c r="BK52" s="52"/>
      <c r="BL52" s="52"/>
      <c r="BM52" s="52"/>
    </row>
    <row r="53" spans="2:65">
      <c r="B53" t="s">
        <v>144</v>
      </c>
      <c r="C53">
        <v>2</v>
      </c>
      <c r="D53">
        <v>27.6</v>
      </c>
      <c r="E53" s="64">
        <v>2.2433445E-2</v>
      </c>
      <c r="F53" s="48">
        <v>0.91693421599999902</v>
      </c>
      <c r="G53" s="48">
        <v>3.5750450000000003E-2</v>
      </c>
      <c r="H53" s="48">
        <v>1.3462378000000001E-2</v>
      </c>
      <c r="I53" s="48">
        <v>0.84719187399999996</v>
      </c>
      <c r="J53" s="49">
        <v>6.9742341999999069E-2</v>
      </c>
      <c r="K53" s="48">
        <v>1.3078653000000001E-2</v>
      </c>
      <c r="L53" s="48">
        <v>4.7752539999999996E-3</v>
      </c>
      <c r="M53" s="48">
        <v>3.7839620000000001E-3</v>
      </c>
      <c r="N53" s="48">
        <v>4.8392080000000002E-3</v>
      </c>
      <c r="O53" s="48">
        <v>2.13181E-3</v>
      </c>
      <c r="P53" s="48">
        <v>2.5102060999999998E-2</v>
      </c>
      <c r="Q53" s="48">
        <v>8.7510790000000001E-3</v>
      </c>
      <c r="R53" s="48">
        <v>0.50698700699999999</v>
      </c>
      <c r="S53" s="48">
        <v>0.395930375</v>
      </c>
      <c r="T53" s="48">
        <v>1.5423644E-2</v>
      </c>
      <c r="U53" s="48">
        <v>9.7103940000000007E-3</v>
      </c>
      <c r="V53" s="48">
        <v>2.4196040000000001E-3</v>
      </c>
      <c r="W53" s="48">
        <v>1.3536990000000001E-3</v>
      </c>
      <c r="X53" s="48">
        <v>3.7093489999999998E-3</v>
      </c>
      <c r="Y53" s="48">
        <v>6.7683971065613496E-2</v>
      </c>
      <c r="Z53" s="48">
        <v>0.20463768711536601</v>
      </c>
      <c r="AA53" s="48">
        <v>7.148485435639082E-2</v>
      </c>
      <c r="AB53" s="48">
        <v>0.2842601563004582</v>
      </c>
      <c r="AC53" s="48">
        <v>0.1303733288379994</v>
      </c>
      <c r="AD53" s="48">
        <v>0.39536029669203943</v>
      </c>
      <c r="AE53" s="47">
        <v>0.09</v>
      </c>
      <c r="AF53" s="48">
        <v>0.430587</v>
      </c>
      <c r="AG53" s="48">
        <v>0.220634</v>
      </c>
      <c r="AH53" s="48">
        <v>0.198488</v>
      </c>
      <c r="AI53" s="48">
        <v>0.109321882</v>
      </c>
      <c r="AJ53" s="48">
        <v>0.142141451</v>
      </c>
      <c r="AK53" s="48">
        <v>0.73340490300000005</v>
      </c>
      <c r="AM53" s="48"/>
      <c r="AN53" s="48"/>
      <c r="AO53" s="48"/>
      <c r="AP53" s="48"/>
      <c r="AQ53" s="48"/>
      <c r="AR53" s="48"/>
      <c r="AS53" s="48"/>
      <c r="AT53" s="48"/>
      <c r="AU53" s="48"/>
      <c r="AV53" s="48"/>
      <c r="AW53" s="48"/>
      <c r="AX53" s="52"/>
      <c r="AY53" s="52"/>
      <c r="AZ53" s="52"/>
      <c r="BA53" s="52"/>
      <c r="BB53" s="52"/>
      <c r="BC53" s="52"/>
      <c r="BD53" s="52"/>
      <c r="BE53" s="52"/>
      <c r="BF53" s="52"/>
      <c r="BG53" s="52"/>
      <c r="BH53" s="52"/>
      <c r="BI53" s="52"/>
      <c r="BJ53" s="52"/>
      <c r="BK53" s="52"/>
      <c r="BL53" s="52"/>
      <c r="BM53" s="52"/>
    </row>
    <row r="54" spans="2:65">
      <c r="B54" t="s">
        <v>145</v>
      </c>
      <c r="C54">
        <v>2</v>
      </c>
      <c r="D54">
        <v>5.4</v>
      </c>
      <c r="E54" s="64">
        <v>2.7593923999999999E-2</v>
      </c>
      <c r="F54" s="48">
        <v>0.695382414</v>
      </c>
      <c r="G54" s="48">
        <v>0.19593060700000001</v>
      </c>
      <c r="H54" s="48">
        <v>4.5357372E-2</v>
      </c>
      <c r="I54" s="48">
        <v>0.61640622</v>
      </c>
      <c r="J54" s="49">
        <v>7.8976194E-2</v>
      </c>
      <c r="K54" s="48">
        <v>9.0137727000000001E-2</v>
      </c>
      <c r="L54" s="48">
        <v>5.3426161E-2</v>
      </c>
      <c r="M54" s="48">
        <v>4.2661469999999996E-3</v>
      </c>
      <c r="N54" s="48">
        <v>2.0602368999999999E-2</v>
      </c>
      <c r="O54" s="48">
        <v>7.9931140000000008E-3</v>
      </c>
      <c r="P54" s="48">
        <v>3.9748003999999899E-2</v>
      </c>
      <c r="Q54" s="48">
        <v>2.358205E-2</v>
      </c>
      <c r="R54" s="48">
        <v>0.39841459000000001</v>
      </c>
      <c r="S54" s="48">
        <v>0.35327392800000001</v>
      </c>
      <c r="T54" s="48">
        <v>8.5646177000000004E-2</v>
      </c>
      <c r="U54" s="48">
        <v>6.3624496000000003E-2</v>
      </c>
      <c r="V54" s="48">
        <v>1.6175720000000001E-3</v>
      </c>
      <c r="W54" s="48">
        <v>1.9968973000000001E-2</v>
      </c>
      <c r="X54" s="48">
        <v>9.37435E-3</v>
      </c>
      <c r="Y54" s="48">
        <v>5.5648374244955598E-2</v>
      </c>
      <c r="Z54" s="48">
        <v>0.235717240015105</v>
      </c>
      <c r="AA54" s="48">
        <v>0.12472647702407</v>
      </c>
      <c r="AB54" s="48">
        <v>0.1913719677184052</v>
      </c>
      <c r="AC54" s="48">
        <v>0.13576734441217081</v>
      </c>
      <c r="AD54" s="48">
        <v>0.4053259368601495</v>
      </c>
      <c r="AE54" s="47">
        <v>7.0000000000000007E-2</v>
      </c>
      <c r="AF54" s="48">
        <v>0.40192600000000001</v>
      </c>
      <c r="AG54" s="48">
        <v>0.16777500000000001</v>
      </c>
      <c r="AH54" s="48">
        <v>0.22183700000000001</v>
      </c>
      <c r="AI54" s="48">
        <v>0.123711605</v>
      </c>
      <c r="AJ54" s="48">
        <v>0.15967099300000001</v>
      </c>
      <c r="AK54" s="48">
        <v>0.69590026999999999</v>
      </c>
      <c r="AM54" s="48"/>
      <c r="AN54" s="48"/>
      <c r="AO54" s="48"/>
      <c r="AP54" s="48"/>
      <c r="AQ54" s="48"/>
      <c r="AR54" s="48"/>
      <c r="AS54" s="48"/>
      <c r="AT54" s="48"/>
      <c r="AU54" s="48"/>
      <c r="AV54" s="48"/>
      <c r="AW54" s="48"/>
      <c r="AX54" s="52"/>
      <c r="AY54" s="52"/>
      <c r="AZ54" s="52"/>
      <c r="BA54" s="52"/>
      <c r="BB54" s="52"/>
      <c r="BC54" s="52"/>
      <c r="BD54" s="52"/>
      <c r="BE54" s="52"/>
      <c r="BF54" s="52"/>
      <c r="BG54" s="52"/>
      <c r="BH54" s="52"/>
      <c r="BI54" s="52"/>
      <c r="BJ54" s="52"/>
      <c r="BK54" s="52"/>
      <c r="BL54" s="52"/>
      <c r="BM54" s="52"/>
    </row>
    <row r="55" spans="2:65">
      <c r="B55" t="s">
        <v>146</v>
      </c>
      <c r="C55">
        <v>2</v>
      </c>
      <c r="D55">
        <v>1.5</v>
      </c>
      <c r="E55" s="64">
        <v>2.2194222999999999E-2</v>
      </c>
      <c r="F55" s="48">
        <v>0.81891764</v>
      </c>
      <c r="G55" s="48">
        <v>9.7833243E-2</v>
      </c>
      <c r="H55" s="48">
        <v>1.7819891000000001E-2</v>
      </c>
      <c r="I55" s="48">
        <v>0.72209499600000004</v>
      </c>
      <c r="J55" s="49">
        <v>9.6822643999999958E-2</v>
      </c>
      <c r="K55" s="48">
        <v>3.3312626999999997E-2</v>
      </c>
      <c r="L55" s="48">
        <v>1.5131146E-2</v>
      </c>
      <c r="M55" s="48">
        <v>5.9337829999999998E-3</v>
      </c>
      <c r="N55" s="48">
        <v>1.4074191E-2</v>
      </c>
      <c r="O55" s="48">
        <v>7.6768310000000003E-3</v>
      </c>
      <c r="P55" s="48">
        <v>4.0961642999999999E-2</v>
      </c>
      <c r="Q55" s="48">
        <v>2.4467582000000002E-2</v>
      </c>
      <c r="R55" s="48">
        <v>0.49021862100000002</v>
      </c>
      <c r="S55" s="48">
        <v>0.361716331</v>
      </c>
      <c r="T55" s="48">
        <v>4.1091063999999997E-2</v>
      </c>
      <c r="U55" s="48">
        <v>2.9752081E-2</v>
      </c>
      <c r="V55" s="48">
        <v>2.382763E-3</v>
      </c>
      <c r="W55" s="48">
        <v>2.605277E-3</v>
      </c>
      <c r="X55" s="48">
        <v>6.4529289999999996E-3</v>
      </c>
      <c r="Y55" s="48">
        <v>5.5177750680048702E-2</v>
      </c>
      <c r="Z55" s="48">
        <v>0.224974060540442</v>
      </c>
      <c r="AA55" s="48">
        <v>8.5401629802095314E-2</v>
      </c>
      <c r="AB55" s="48">
        <v>0.246705471478463</v>
      </c>
      <c r="AC55" s="48">
        <v>0.12565166630061611</v>
      </c>
      <c r="AD55" s="48">
        <v>0.44566461293044662</v>
      </c>
      <c r="AE55" s="47">
        <v>0.18</v>
      </c>
      <c r="AF55" s="48">
        <v>0.45674999999999999</v>
      </c>
      <c r="AG55" s="48">
        <v>0.19387499999999999</v>
      </c>
      <c r="AH55" s="48">
        <v>0.180455</v>
      </c>
      <c r="AI55" s="48">
        <v>9.6801425999999996E-2</v>
      </c>
      <c r="AJ55" s="48">
        <v>0.161593659</v>
      </c>
      <c r="AK55" s="48">
        <v>0.72955163700000003</v>
      </c>
      <c r="AM55" s="48"/>
      <c r="AN55" s="48"/>
      <c r="AO55" s="48"/>
      <c r="AP55" s="48"/>
      <c r="AQ55" s="48"/>
      <c r="AR55" s="48"/>
      <c r="AS55" s="48"/>
      <c r="AT55" s="48"/>
      <c r="AU55" s="48"/>
      <c r="AV55" s="48"/>
      <c r="AW55" s="48"/>
      <c r="AX55" s="52"/>
      <c r="AY55" s="52"/>
      <c r="AZ55" s="52"/>
      <c r="BA55" s="52"/>
      <c r="BB55" s="52"/>
      <c r="BC55" s="52"/>
      <c r="BD55" s="52"/>
      <c r="BE55" s="52"/>
      <c r="BF55" s="52"/>
      <c r="BG55" s="52"/>
      <c r="BH55" s="52"/>
      <c r="BI55" s="52"/>
      <c r="BJ55" s="52"/>
      <c r="BK55" s="52"/>
      <c r="BL55" s="52"/>
      <c r="BM55" s="52"/>
    </row>
    <row r="56" spans="2:65">
      <c r="B56" t="s">
        <v>147</v>
      </c>
      <c r="C56">
        <v>2</v>
      </c>
      <c r="D56">
        <v>20.5</v>
      </c>
      <c r="E56" s="64">
        <v>2.5326274999999999E-2</v>
      </c>
      <c r="F56" s="48">
        <v>0.93397118000000001</v>
      </c>
      <c r="G56" s="48">
        <v>3.1577477E-2</v>
      </c>
      <c r="H56" s="48">
        <v>7.2553139999999997E-3</v>
      </c>
      <c r="I56" s="48">
        <v>0.86899938099999996</v>
      </c>
      <c r="J56" s="49">
        <v>6.4971799000000052E-2</v>
      </c>
      <c r="K56" s="48">
        <v>6.1677879999999996E-3</v>
      </c>
      <c r="L56" s="48">
        <v>8.064033E-3</v>
      </c>
      <c r="M56" s="48">
        <v>2.2954550000000001E-3</v>
      </c>
      <c r="N56" s="48">
        <v>5.8783610000000003E-3</v>
      </c>
      <c r="O56" s="48">
        <v>1.26749E-3</v>
      </c>
      <c r="P56" s="48">
        <v>2.0738936999999999E-2</v>
      </c>
      <c r="Q56" s="48">
        <v>6.4572139999999898E-3</v>
      </c>
      <c r="R56" s="48">
        <v>0.50450612299999997</v>
      </c>
      <c r="S56" s="48">
        <v>0.40331546899999998</v>
      </c>
      <c r="T56" s="48">
        <v>1.3742926000000001E-2</v>
      </c>
      <c r="U56" s="48">
        <v>3.4631779999999999E-3</v>
      </c>
      <c r="V56" s="48">
        <v>1.866323E-3</v>
      </c>
      <c r="W56" s="48">
        <v>1.047936E-3</v>
      </c>
      <c r="X56" s="48">
        <v>3.7625879999999999E-3</v>
      </c>
      <c r="Y56" s="48">
        <v>8.6702101721363403E-2</v>
      </c>
      <c r="Z56" s="48">
        <v>0.21496074232690901</v>
      </c>
      <c r="AA56" s="48">
        <v>8.3757637474541596E-2</v>
      </c>
      <c r="AB56" s="48">
        <v>0.27083939482106489</v>
      </c>
      <c r="AC56" s="48">
        <v>0.12205121891159811</v>
      </c>
      <c r="AD56" s="48">
        <v>0.42852745629155381</v>
      </c>
      <c r="AE56" s="47">
        <v>0.09</v>
      </c>
      <c r="AF56" s="48">
        <v>0.44016300000000003</v>
      </c>
      <c r="AG56" s="48">
        <v>0.19755300000000001</v>
      </c>
      <c r="AH56" s="48">
        <v>0.204322</v>
      </c>
      <c r="AI56" s="48">
        <v>0.123957673</v>
      </c>
      <c r="AJ56" s="48">
        <v>0.13865996999999999</v>
      </c>
      <c r="AK56" s="48">
        <v>0.724850051</v>
      </c>
      <c r="AM56" s="48"/>
      <c r="AN56" s="48"/>
      <c r="AO56" s="48"/>
      <c r="AP56" s="48"/>
      <c r="AQ56" s="48"/>
      <c r="AR56" s="48"/>
      <c r="AS56" s="48"/>
      <c r="AT56" s="48"/>
      <c r="AU56" s="48"/>
      <c r="AV56" s="48"/>
      <c r="AW56" s="48"/>
      <c r="AX56" s="52"/>
      <c r="AY56" s="52"/>
      <c r="AZ56" s="52"/>
      <c r="BA56" s="52"/>
      <c r="BB56" s="52"/>
      <c r="BC56" s="52"/>
      <c r="BD56" s="52"/>
      <c r="BE56" s="52"/>
      <c r="BF56" s="52"/>
      <c r="BG56" s="52"/>
      <c r="BH56" s="52"/>
      <c r="BI56" s="52"/>
      <c r="BJ56" s="52"/>
      <c r="BK56" s="52"/>
      <c r="BL56" s="52"/>
      <c r="BM56" s="52"/>
    </row>
    <row r="57" spans="2:65">
      <c r="B57" t="s">
        <v>149</v>
      </c>
      <c r="C57">
        <v>2</v>
      </c>
      <c r="D57">
        <v>25.7</v>
      </c>
      <c r="E57" s="64">
        <v>2.2429596999999999E-2</v>
      </c>
      <c r="F57" s="48">
        <v>0.93809114900000001</v>
      </c>
      <c r="G57" s="48">
        <v>2.5932836000000001E-2</v>
      </c>
      <c r="H57" s="48">
        <v>7.2343640000000001E-3</v>
      </c>
      <c r="I57" s="48">
        <v>0.86948590400000003</v>
      </c>
      <c r="J57" s="49">
        <v>6.8605244999999981E-2</v>
      </c>
      <c r="K57" s="48">
        <v>7.1206469999999999E-3</v>
      </c>
      <c r="L57" s="48">
        <v>4.311774E-3</v>
      </c>
      <c r="M57" s="48">
        <v>1.0675789999999999E-3</v>
      </c>
      <c r="N57" s="48">
        <v>4.8922059999999996E-3</v>
      </c>
      <c r="O57" s="48">
        <v>1.0883080000000001E-3</v>
      </c>
      <c r="P57" s="48">
        <v>2.2025290999999999E-2</v>
      </c>
      <c r="Q57" s="48">
        <v>6.7164169999999997E-3</v>
      </c>
      <c r="R57" s="48">
        <v>0.52649253699999998</v>
      </c>
      <c r="S57" s="48">
        <v>0.38723051400000003</v>
      </c>
      <c r="T57" s="48">
        <v>9.0692370000000008E-3</v>
      </c>
      <c r="U57" s="48">
        <v>4.8196519999999998E-3</v>
      </c>
      <c r="V57" s="48">
        <v>2.3009950000000001E-3</v>
      </c>
      <c r="W57" s="48">
        <v>1.150498E-3</v>
      </c>
      <c r="X57" s="48">
        <v>4.7056379999999998E-3</v>
      </c>
      <c r="Y57" s="48">
        <v>7.7153632889577106E-2</v>
      </c>
      <c r="Z57" s="48">
        <v>0.21978172563989601</v>
      </c>
      <c r="AA57" s="48">
        <v>7.3553210974645789E-2</v>
      </c>
      <c r="AB57" s="48">
        <v>0.27989863381465518</v>
      </c>
      <c r="AC57" s="48">
        <v>0.12460745014936039</v>
      </c>
      <c r="AD57" s="48">
        <v>0.44169836852452321</v>
      </c>
      <c r="AE57" s="47">
        <v>0.13</v>
      </c>
      <c r="AF57" s="48">
        <v>0.45556099999999999</v>
      </c>
      <c r="AG57" s="48">
        <v>0.20006599999999999</v>
      </c>
      <c r="AH57" s="48">
        <v>0.19428799999999999</v>
      </c>
      <c r="AI57" s="48">
        <v>0.12465346300000001</v>
      </c>
      <c r="AJ57" s="48">
        <v>0.14041309699999999</v>
      </c>
      <c r="AK57" s="48">
        <v>0.72067234499999999</v>
      </c>
      <c r="AM57" s="48"/>
      <c r="AN57" s="48"/>
      <c r="AO57" s="48"/>
      <c r="AP57" s="48"/>
      <c r="AQ57" s="48"/>
      <c r="AR57" s="48"/>
      <c r="AS57" s="48"/>
      <c r="AT57" s="48"/>
      <c r="AU57" s="48"/>
      <c r="AV57" s="48"/>
      <c r="AW57" s="48"/>
      <c r="AX57" s="52"/>
      <c r="AY57" s="52"/>
      <c r="AZ57" s="52"/>
      <c r="BA57" s="52"/>
      <c r="BB57" s="52"/>
      <c r="BC57" s="52"/>
      <c r="BD57" s="52"/>
      <c r="BE57" s="52"/>
      <c r="BF57" s="52"/>
      <c r="BG57" s="52"/>
      <c r="BH57" s="52"/>
      <c r="BI57" s="52"/>
      <c r="BJ57" s="52"/>
      <c r="BK57" s="52"/>
      <c r="BL57" s="52"/>
      <c r="BM57" s="52"/>
    </row>
    <row r="58" spans="2:65">
      <c r="B58" t="s">
        <v>150</v>
      </c>
      <c r="C58">
        <v>2</v>
      </c>
      <c r="D58">
        <v>0</v>
      </c>
      <c r="E58" s="64">
        <v>6.0112212999999998E-2</v>
      </c>
      <c r="F58" s="48">
        <v>0.55307947199999996</v>
      </c>
      <c r="G58" s="48">
        <v>0.138512622</v>
      </c>
      <c r="H58" s="48">
        <v>0.19994040299999999</v>
      </c>
      <c r="I58" s="48">
        <v>0.38054574099999999</v>
      </c>
      <c r="J58" s="49">
        <v>0.172533731</v>
      </c>
      <c r="K58" s="48">
        <v>4.0364394999999997E-2</v>
      </c>
      <c r="L58" s="48">
        <v>8.5309270000000006E-3</v>
      </c>
      <c r="M58" s="48">
        <v>7.7306199999999997E-3</v>
      </c>
      <c r="N58" s="48">
        <v>3.2659316000000001E-2</v>
      </c>
      <c r="O58" s="48">
        <v>6.8281469999999997E-3</v>
      </c>
      <c r="P58" s="48">
        <v>6.7642927000000005E-2</v>
      </c>
      <c r="Q58" s="48">
        <v>4.0824144999999999E-2</v>
      </c>
      <c r="R58" s="48">
        <v>0.40231235500000001</v>
      </c>
      <c r="S58" s="48">
        <v>0.362952936</v>
      </c>
      <c r="T58" s="48">
        <v>9.0910639000000001E-2</v>
      </c>
      <c r="U58" s="48">
        <v>3.8908186999999997E-2</v>
      </c>
      <c r="V58" s="48">
        <v>2.6903690000000002E-3</v>
      </c>
      <c r="W58" s="48">
        <v>9.5950819999999996E-3</v>
      </c>
      <c r="X58" s="48">
        <v>1.7674703999999999E-2</v>
      </c>
      <c r="Y58" s="48">
        <v>2.9587470735448401E-2</v>
      </c>
      <c r="Z58" s="48">
        <v>0.198979674336626</v>
      </c>
      <c r="AA58" s="48">
        <v>0.1112995205652281</v>
      </c>
      <c r="AB58" s="48">
        <v>0.1023265203128941</v>
      </c>
      <c r="AC58" s="48">
        <v>0.1289994441939239</v>
      </c>
      <c r="AD58" s="48">
        <v>0.55381356376563862</v>
      </c>
      <c r="AE58" s="47">
        <v>0.28000000000000003</v>
      </c>
      <c r="AF58" s="48">
        <v>0.446689</v>
      </c>
      <c r="AG58" s="48">
        <v>0.135712</v>
      </c>
      <c r="AH58" s="48">
        <v>0.198825</v>
      </c>
      <c r="AI58" s="48">
        <v>0.32176879000000003</v>
      </c>
      <c r="AJ58" s="48">
        <v>0.30578429000000001</v>
      </c>
      <c r="AK58" s="48">
        <v>0.33952934600000001</v>
      </c>
      <c r="AM58" s="48"/>
      <c r="AN58" s="48"/>
      <c r="AO58" s="48"/>
      <c r="AP58" s="48"/>
      <c r="AQ58" s="48"/>
      <c r="AR58" s="48"/>
      <c r="AS58" s="48"/>
      <c r="AT58" s="48"/>
      <c r="AU58" s="48"/>
      <c r="AV58" s="48"/>
      <c r="AW58" s="48"/>
      <c r="AX58" s="52"/>
      <c r="AY58" s="52"/>
      <c r="AZ58" s="52"/>
      <c r="BA58" s="52"/>
      <c r="BB58" s="52"/>
      <c r="BC58" s="52"/>
      <c r="BD58" s="52"/>
      <c r="BE58" s="52"/>
      <c r="BF58" s="52"/>
      <c r="BG58" s="52"/>
      <c r="BH58" s="52"/>
      <c r="BI58" s="52"/>
      <c r="BJ58" s="52"/>
      <c r="BK58" s="52"/>
      <c r="BL58" s="52"/>
      <c r="BM58" s="52"/>
    </row>
    <row r="59" spans="2:65">
      <c r="B59" t="s">
        <v>152</v>
      </c>
      <c r="C59">
        <v>2</v>
      </c>
      <c r="D59">
        <v>73.3</v>
      </c>
      <c r="E59" s="64">
        <v>2.0378941000000001E-2</v>
      </c>
      <c r="F59" s="48">
        <v>0.94119993999999996</v>
      </c>
      <c r="G59" s="48">
        <v>2.1798022E-2</v>
      </c>
      <c r="H59" s="48">
        <v>6.95100699999999E-3</v>
      </c>
      <c r="I59" s="48">
        <v>0.87605787599999996</v>
      </c>
      <c r="J59" s="49">
        <v>6.5142064E-2</v>
      </c>
      <c r="K59" s="48">
        <v>7.5075080000000004E-3</v>
      </c>
      <c r="L59" s="48">
        <v>2.2890020000000001E-3</v>
      </c>
      <c r="M59" s="48">
        <v>1.312501E-3</v>
      </c>
      <c r="N59" s="48">
        <v>3.1395030000000001E-3</v>
      </c>
      <c r="O59" s="48">
        <v>1.144501E-3</v>
      </c>
      <c r="P59" s="48">
        <v>2.2753523000000001E-2</v>
      </c>
      <c r="Q59" s="48">
        <v>7.297507E-3</v>
      </c>
      <c r="R59" s="48">
        <v>0.52298953199999998</v>
      </c>
      <c r="S59" s="48">
        <v>0.39197177599999999</v>
      </c>
      <c r="T59" s="48">
        <v>8.0954229999999992E-3</v>
      </c>
      <c r="U59" s="48">
        <v>3.800964E-3</v>
      </c>
      <c r="V59" s="48">
        <v>2.5094760000000001E-3</v>
      </c>
      <c r="W59" s="48">
        <v>1.8059829999999999E-3</v>
      </c>
      <c r="X59" s="48">
        <v>4.0004619999999998E-3</v>
      </c>
      <c r="Y59" s="48">
        <v>8.2647148520890501E-2</v>
      </c>
      <c r="Z59" s="48">
        <v>0.199081891626811</v>
      </c>
      <c r="AA59" s="48">
        <v>7.1379876278247684E-2</v>
      </c>
      <c r="AB59" s="48">
        <v>0.30029036737785553</v>
      </c>
      <c r="AC59" s="48">
        <v>0.1215449129356414</v>
      </c>
      <c r="AD59" s="48">
        <v>0.44709657623564908</v>
      </c>
      <c r="AE59" s="47">
        <v>0.1</v>
      </c>
      <c r="AF59" s="48">
        <v>0.458258</v>
      </c>
      <c r="AG59" s="48">
        <v>0.204927</v>
      </c>
      <c r="AH59" s="48">
        <v>0.19756299999999999</v>
      </c>
      <c r="AI59" s="48">
        <v>0.110529392</v>
      </c>
      <c r="AJ59" s="48">
        <v>0.15274353800000001</v>
      </c>
      <c r="AK59" s="48">
        <v>0.72529036499999999</v>
      </c>
      <c r="AM59" s="48"/>
      <c r="AN59" s="48"/>
      <c r="AO59" s="48"/>
      <c r="AP59" s="48"/>
      <c r="AQ59" s="48"/>
      <c r="AR59" s="48"/>
      <c r="AS59" s="48"/>
      <c r="AT59" s="48"/>
      <c r="AU59" s="48"/>
      <c r="AV59" s="48"/>
      <c r="AW59" s="48"/>
      <c r="AX59" s="52"/>
      <c r="AY59" s="52"/>
      <c r="AZ59" s="52"/>
      <c r="BA59" s="52"/>
      <c r="BB59" s="52"/>
      <c r="BC59" s="52"/>
      <c r="BD59" s="52"/>
      <c r="BE59" s="52"/>
      <c r="BF59" s="52"/>
      <c r="BG59" s="52"/>
      <c r="BH59" s="52"/>
      <c r="BI59" s="52"/>
      <c r="BJ59" s="52"/>
      <c r="BK59" s="52"/>
      <c r="BL59" s="52"/>
      <c r="BM59" s="52"/>
    </row>
    <row r="60" spans="2:65">
      <c r="B60" t="s">
        <v>153</v>
      </c>
      <c r="C60">
        <v>2</v>
      </c>
      <c r="D60">
        <v>19.7</v>
      </c>
      <c r="E60" s="64">
        <v>2.0325250999999999E-2</v>
      </c>
      <c r="F60" s="48">
        <v>0.77958852299999903</v>
      </c>
      <c r="G60" s="48">
        <v>9.6514998000000005E-2</v>
      </c>
      <c r="H60" s="48">
        <v>4.7709869000000002E-2</v>
      </c>
      <c r="I60" s="48">
        <v>0.63989576199999998</v>
      </c>
      <c r="J60" s="49">
        <v>0.13969276099999911</v>
      </c>
      <c r="K60" s="48">
        <v>5.6490827E-2</v>
      </c>
      <c r="L60" s="48">
        <v>6.4204850000000001E-3</v>
      </c>
      <c r="M60" s="48">
        <v>3.427406E-3</v>
      </c>
      <c r="N60" s="48">
        <v>9.4418899999999997E-3</v>
      </c>
      <c r="O60" s="48">
        <v>3.0686139999999999E-3</v>
      </c>
      <c r="P60" s="48">
        <v>3.6842254999999997E-2</v>
      </c>
      <c r="Q60" s="48">
        <v>3.9344354999999998E-2</v>
      </c>
      <c r="R60" s="48">
        <v>0.42685160700000002</v>
      </c>
      <c r="S60" s="48">
        <v>0.24108660300000001</v>
      </c>
      <c r="T60" s="48">
        <v>3.5700796999999999E-2</v>
      </c>
      <c r="U60" s="48">
        <v>4.4472561000000001E-2</v>
      </c>
      <c r="V60" s="48">
        <v>0.16896740599999999</v>
      </c>
      <c r="W60" s="48">
        <v>1.9450839999999999E-3</v>
      </c>
      <c r="X60" s="48">
        <v>5.5236620000000004E-3</v>
      </c>
      <c r="Y60" s="48">
        <v>4.4230906793199597E-2</v>
      </c>
      <c r="Z60" s="48">
        <v>0.221137533027395</v>
      </c>
      <c r="AA60" s="48">
        <v>8.620197114697889E-2</v>
      </c>
      <c r="AB60" s="48">
        <v>0.24717897443222339</v>
      </c>
      <c r="AC60" s="48">
        <v>0.16173059032725301</v>
      </c>
      <c r="AD60" s="48">
        <v>0.39247989260353983</v>
      </c>
      <c r="AE60" s="47">
        <v>0.06</v>
      </c>
      <c r="AF60" s="48">
        <v>0.39416400000000001</v>
      </c>
      <c r="AG60" s="48">
        <v>0.21464900000000001</v>
      </c>
      <c r="AH60" s="48">
        <v>0.20127400000000001</v>
      </c>
      <c r="AI60" s="48">
        <v>0.16856236699999999</v>
      </c>
      <c r="AJ60" s="48">
        <v>0.16846698600000001</v>
      </c>
      <c r="AK60" s="48">
        <v>0.65150106100000005</v>
      </c>
      <c r="AM60" s="48"/>
      <c r="AN60" s="48"/>
      <c r="AO60" s="48"/>
      <c r="AP60" s="48"/>
      <c r="AQ60" s="48"/>
      <c r="AR60" s="48"/>
      <c r="AS60" s="48"/>
      <c r="AT60" s="48"/>
      <c r="AU60" s="48"/>
      <c r="AV60" s="48"/>
      <c r="AW60" s="48"/>
      <c r="AX60" s="52"/>
      <c r="AY60" s="52"/>
      <c r="AZ60" s="52"/>
      <c r="BA60" s="52"/>
      <c r="BB60" s="52"/>
      <c r="BC60" s="52"/>
      <c r="BD60" s="52"/>
      <c r="BE60" s="52"/>
      <c r="BF60" s="52"/>
      <c r="BG60" s="52"/>
      <c r="BH60" s="52"/>
      <c r="BI60" s="52"/>
      <c r="BJ60" s="52"/>
      <c r="BK60" s="52"/>
      <c r="BL60" s="52"/>
      <c r="BM60" s="52"/>
    </row>
    <row r="61" spans="2:65">
      <c r="B61" t="s">
        <v>154</v>
      </c>
      <c r="C61">
        <v>2</v>
      </c>
      <c r="D61">
        <v>0</v>
      </c>
      <c r="E61" s="64">
        <v>8.2452176000000002E-2</v>
      </c>
      <c r="F61" s="48">
        <v>0.54808512499999995</v>
      </c>
      <c r="G61" s="48">
        <v>0.217223165</v>
      </c>
      <c r="H61" s="48">
        <v>0.10654593499999999</v>
      </c>
      <c r="I61" s="48">
        <v>0.336030938</v>
      </c>
      <c r="J61" s="49">
        <v>0.21205418699999989</v>
      </c>
      <c r="K61" s="48">
        <v>2.6702508999999999E-2</v>
      </c>
      <c r="L61" s="48">
        <v>7.6966609999999996E-3</v>
      </c>
      <c r="M61" s="48">
        <v>0.102801358</v>
      </c>
      <c r="N61" s="48">
        <v>4.2567439999999998E-2</v>
      </c>
      <c r="O61" s="48">
        <v>1.8628560999999998E-2</v>
      </c>
      <c r="P61" s="48">
        <v>6.7911714999999997E-2</v>
      </c>
      <c r="Q61" s="48">
        <v>6.0233917999999997E-2</v>
      </c>
      <c r="R61" s="48">
        <v>0.306288377</v>
      </c>
      <c r="S61" s="48">
        <v>0.35079842700000002</v>
      </c>
      <c r="T61" s="48">
        <v>0.197159053</v>
      </c>
      <c r="U61" s="48">
        <v>1.4034955E-2</v>
      </c>
      <c r="V61" s="48">
        <v>2.0297866000000001E-2</v>
      </c>
      <c r="W61" s="48">
        <v>2.2919989999999999E-3</v>
      </c>
      <c r="X61" s="48">
        <v>1.1139303E-2</v>
      </c>
      <c r="Y61" s="48">
        <v>1.8530323346448899E-2</v>
      </c>
      <c r="Z61" s="48">
        <v>0.14442169633358001</v>
      </c>
      <c r="AA61" s="48">
        <v>0.25385845202144131</v>
      </c>
      <c r="AB61" s="48">
        <v>0.12434821680477311</v>
      </c>
      <c r="AC61" s="48">
        <v>0.13079960513326749</v>
      </c>
      <c r="AD61" s="48">
        <v>0.51001425907645059</v>
      </c>
      <c r="AE61" s="47">
        <v>0.12</v>
      </c>
      <c r="AF61" s="48">
        <v>0.37263200000000002</v>
      </c>
      <c r="AG61" s="48">
        <v>0.128715</v>
      </c>
      <c r="AH61" s="48">
        <v>0.15942500000000001</v>
      </c>
      <c r="AI61" s="48">
        <v>0.43321609100000003</v>
      </c>
      <c r="AJ61" s="48">
        <v>0.322620356</v>
      </c>
      <c r="AK61" s="48">
        <v>0.23227082900000001</v>
      </c>
      <c r="AM61" s="48"/>
      <c r="AN61" s="48"/>
      <c r="AO61" s="48"/>
      <c r="AP61" s="48"/>
      <c r="AQ61" s="48"/>
      <c r="AR61" s="48"/>
      <c r="AS61" s="48"/>
      <c r="AT61" s="48"/>
      <c r="AU61" s="48"/>
      <c r="AV61" s="48"/>
      <c r="AW61" s="48"/>
      <c r="AX61" s="52"/>
      <c r="AY61" s="52"/>
      <c r="AZ61" s="52"/>
      <c r="BA61" s="52"/>
      <c r="BB61" s="52"/>
      <c r="BC61" s="52"/>
      <c r="BD61" s="52"/>
      <c r="BE61" s="52"/>
      <c r="BF61" s="52"/>
      <c r="BG61" s="52"/>
      <c r="BH61" s="52"/>
      <c r="BI61" s="52"/>
      <c r="BJ61" s="52"/>
      <c r="BK61" s="52"/>
      <c r="BL61" s="52"/>
      <c r="BM61" s="52"/>
    </row>
    <row r="62" spans="2:65">
      <c r="B62" t="s">
        <v>156</v>
      </c>
      <c r="C62">
        <v>2</v>
      </c>
      <c r="D62">
        <v>0</v>
      </c>
      <c r="E62" s="64">
        <v>3.8204219999999997E-2</v>
      </c>
      <c r="F62" s="48">
        <v>0.70516949600000001</v>
      </c>
      <c r="G62" s="48">
        <v>0.16117515199999999</v>
      </c>
      <c r="H62" s="48">
        <v>2.9700217000000001E-2</v>
      </c>
      <c r="I62" s="48">
        <v>0.559283164</v>
      </c>
      <c r="J62" s="49">
        <v>0.14588633200000001</v>
      </c>
      <c r="K62" s="48">
        <v>4.2713066000000001E-2</v>
      </c>
      <c r="L62" s="48">
        <v>2.238592E-2</v>
      </c>
      <c r="M62" s="48">
        <v>5.6898629999999999E-3</v>
      </c>
      <c r="N62" s="48">
        <v>2.0813607000000001E-2</v>
      </c>
      <c r="O62" s="48">
        <v>1.6930601E-2</v>
      </c>
      <c r="P62" s="48">
        <v>5.3119869E-2</v>
      </c>
      <c r="Q62" s="48">
        <v>5.0835236999999998E-2</v>
      </c>
      <c r="R62" s="48">
        <v>0.425584405</v>
      </c>
      <c r="S62" s="48">
        <v>0.35842664400000002</v>
      </c>
      <c r="T62" s="48">
        <v>6.9416332999999997E-2</v>
      </c>
      <c r="U62" s="48">
        <v>4.7499501E-2</v>
      </c>
      <c r="V62" s="48">
        <v>3.9351270000000001E-3</v>
      </c>
      <c r="W62" s="48">
        <v>8.1829789999999999E-3</v>
      </c>
      <c r="X62" s="48">
        <v>9.4165069999999993E-3</v>
      </c>
      <c r="Y62" s="48">
        <v>3.6756330500306598E-2</v>
      </c>
      <c r="Z62" s="48">
        <v>0.20959765861535301</v>
      </c>
      <c r="AA62" s="48">
        <v>0.1238960652039751</v>
      </c>
      <c r="AB62" s="48">
        <v>0.1780660126407172</v>
      </c>
      <c r="AC62" s="48">
        <v>0.1236525183321736</v>
      </c>
      <c r="AD62" s="48">
        <v>0.49429963068029759</v>
      </c>
      <c r="AE62" s="47">
        <v>0.14000000000000001</v>
      </c>
      <c r="AF62" s="48">
        <v>0.42954599999999998</v>
      </c>
      <c r="AG62" s="48">
        <v>0.17211199999999999</v>
      </c>
      <c r="AH62" s="48">
        <v>0.18518100000000001</v>
      </c>
      <c r="AI62" s="48">
        <v>0.118393096</v>
      </c>
      <c r="AJ62" s="48">
        <v>0.28296059400000001</v>
      </c>
      <c r="AK62" s="48">
        <v>0.59087025999999998</v>
      </c>
      <c r="AM62" s="48"/>
      <c r="AN62" s="48"/>
      <c r="AO62" s="48"/>
      <c r="AP62" s="48"/>
      <c r="AQ62" s="48"/>
      <c r="AR62" s="48"/>
      <c r="AS62" s="48"/>
      <c r="AT62" s="48"/>
      <c r="AU62" s="48"/>
      <c r="AV62" s="48"/>
      <c r="AW62" s="48"/>
      <c r="AX62" s="52"/>
      <c r="AY62" s="52"/>
      <c r="AZ62" s="52"/>
      <c r="BA62" s="52"/>
      <c r="BB62" s="52"/>
      <c r="BC62" s="52"/>
      <c r="BD62" s="52"/>
      <c r="BE62" s="52"/>
      <c r="BF62" s="52"/>
      <c r="BG62" s="52"/>
      <c r="BH62" s="52"/>
      <c r="BI62" s="52"/>
      <c r="BJ62" s="52"/>
      <c r="BK62" s="52"/>
      <c r="BL62" s="52"/>
      <c r="BM62" s="52"/>
    </row>
    <row r="63" spans="2:65">
      <c r="B63" t="s">
        <v>158</v>
      </c>
      <c r="C63">
        <v>2</v>
      </c>
      <c r="D63">
        <v>0</v>
      </c>
      <c r="E63" s="64">
        <v>6.1253202999999999E-2</v>
      </c>
      <c r="F63" s="48">
        <v>0.62159340699999999</v>
      </c>
      <c r="G63" s="48">
        <v>5.9752595999999998E-2</v>
      </c>
      <c r="H63" s="48">
        <v>0.20067473899999999</v>
      </c>
      <c r="I63" s="48">
        <v>0.48652529300000003</v>
      </c>
      <c r="J63" s="49">
        <v>0.13506811399999999</v>
      </c>
      <c r="K63" s="48">
        <v>1.4850291999999999E-2</v>
      </c>
      <c r="L63" s="48">
        <v>6.9080469999999996E-3</v>
      </c>
      <c r="M63" s="48">
        <v>5.8638070000000004E-3</v>
      </c>
      <c r="N63" s="48">
        <v>1.1145250000000001E-2</v>
      </c>
      <c r="O63" s="48">
        <v>3.6749199999999999E-3</v>
      </c>
      <c r="P63" s="48">
        <v>8.2103339999999997E-2</v>
      </c>
      <c r="Q63" s="48">
        <v>3.5875654999999999E-2</v>
      </c>
      <c r="R63" s="48">
        <v>0.39557603899999999</v>
      </c>
      <c r="S63" s="48">
        <v>0.449956825</v>
      </c>
      <c r="T63" s="48">
        <v>5.2603570000000002E-2</v>
      </c>
      <c r="U63" s="48">
        <v>1.1255698E-2</v>
      </c>
      <c r="V63" s="48">
        <v>3.9460210000000001E-3</v>
      </c>
      <c r="W63" s="48">
        <v>2.6507620000000001E-3</v>
      </c>
      <c r="X63" s="48">
        <v>7.2494329999999996E-3</v>
      </c>
      <c r="Y63" s="48">
        <v>2.3276155303950601E-2</v>
      </c>
      <c r="Z63" s="48">
        <v>0.21338018950569401</v>
      </c>
      <c r="AA63" s="48">
        <v>8.2834101382488465E-2</v>
      </c>
      <c r="AB63" s="48">
        <v>0.1396569380440339</v>
      </c>
      <c r="AC63" s="48">
        <v>0.11729457432508821</v>
      </c>
      <c r="AD63" s="48">
        <v>0.57551851060889669</v>
      </c>
      <c r="AE63" s="47">
        <v>0.18</v>
      </c>
      <c r="AF63" s="48">
        <v>0.48852400000000001</v>
      </c>
      <c r="AG63" s="48">
        <v>0.152169</v>
      </c>
      <c r="AH63" s="48">
        <v>0.17618700000000001</v>
      </c>
      <c r="AI63" s="48">
        <v>0.23572573999999999</v>
      </c>
      <c r="AJ63" s="48">
        <v>0.24947762300000001</v>
      </c>
      <c r="AK63" s="48">
        <v>0.504251907</v>
      </c>
      <c r="AM63" s="48"/>
      <c r="AN63" s="48"/>
      <c r="AO63" s="48"/>
      <c r="AP63" s="48"/>
      <c r="AQ63" s="48"/>
      <c r="AR63" s="48"/>
      <c r="AS63" s="48"/>
      <c r="AT63" s="48"/>
      <c r="AU63" s="48"/>
      <c r="AV63" s="48"/>
      <c r="AW63" s="48"/>
      <c r="AX63" s="52"/>
      <c r="AY63" s="52"/>
      <c r="AZ63" s="52"/>
      <c r="BA63" s="52"/>
      <c r="BB63" s="52"/>
      <c r="BC63" s="52"/>
      <c r="BD63" s="52"/>
      <c r="BE63" s="52"/>
      <c r="BF63" s="52"/>
      <c r="BG63" s="52"/>
      <c r="BH63" s="52"/>
      <c r="BI63" s="52"/>
      <c r="BJ63" s="52"/>
      <c r="BK63" s="52"/>
      <c r="BL63" s="52"/>
      <c r="BM63" s="52"/>
    </row>
    <row r="64" spans="2:65">
      <c r="B64" t="s">
        <v>160</v>
      </c>
      <c r="C64">
        <v>2</v>
      </c>
      <c r="D64">
        <v>18.3</v>
      </c>
      <c r="E64" s="64">
        <v>2.8311068000000002E-2</v>
      </c>
      <c r="F64" s="48">
        <v>0.79903990300000005</v>
      </c>
      <c r="G64" s="48">
        <v>9.0359631999999995E-2</v>
      </c>
      <c r="H64" s="48">
        <v>6.0892351999999997E-2</v>
      </c>
      <c r="I64" s="48">
        <v>0.72570831899999999</v>
      </c>
      <c r="J64" s="49">
        <v>7.3331584000000061E-2</v>
      </c>
      <c r="K64" s="48">
        <v>3.3744301999999997E-2</v>
      </c>
      <c r="L64" s="48">
        <v>2.8955241999999999E-2</v>
      </c>
      <c r="M64" s="48">
        <v>4.2469029999999998E-3</v>
      </c>
      <c r="N64" s="48">
        <v>5.5119380000000001E-3</v>
      </c>
      <c r="O64" s="48">
        <v>2.9216279999999999E-3</v>
      </c>
      <c r="P64" s="48">
        <v>3.5441054E-2</v>
      </c>
      <c r="Q64" s="48">
        <v>1.42667819999999E-2</v>
      </c>
      <c r="R64" s="48">
        <v>0.42359591200000002</v>
      </c>
      <c r="S64" s="48">
        <v>0.41917832999999999</v>
      </c>
      <c r="T64" s="48">
        <v>5.6504889000000003E-2</v>
      </c>
      <c r="U64" s="48">
        <v>2.9758439000000001E-2</v>
      </c>
      <c r="V64" s="48">
        <v>1.5059940000000001E-3</v>
      </c>
      <c r="W64" s="48">
        <v>4.3573420000000002E-3</v>
      </c>
      <c r="X64" s="48">
        <v>3.775025E-3</v>
      </c>
      <c r="Y64" s="48">
        <v>6.1688311688311598E-2</v>
      </c>
      <c r="Z64" s="48">
        <v>0.23311053787363001</v>
      </c>
      <c r="AA64" s="48">
        <v>7.8627519631871076E-2</v>
      </c>
      <c r="AB64" s="48">
        <v>0.2358700545190815</v>
      </c>
      <c r="AC64" s="48">
        <v>0.15360018199972189</v>
      </c>
      <c r="AD64" s="48">
        <v>0.35339543231253401</v>
      </c>
      <c r="AE64" s="47">
        <v>0.09</v>
      </c>
      <c r="AF64" s="48">
        <v>0.381212</v>
      </c>
      <c r="AG64" s="48">
        <v>0.182641</v>
      </c>
      <c r="AH64" s="48">
        <v>0.26914700000000003</v>
      </c>
      <c r="AI64" s="48">
        <v>0.148047029</v>
      </c>
      <c r="AJ64" s="48">
        <v>0.182949626</v>
      </c>
      <c r="AK64" s="48">
        <v>0.62317985099999995</v>
      </c>
      <c r="AM64" s="48"/>
      <c r="AN64" s="48"/>
      <c r="AO64" s="48"/>
      <c r="AP64" s="48"/>
      <c r="AQ64" s="48"/>
      <c r="AR64" s="48"/>
      <c r="AS64" s="48"/>
      <c r="AT64" s="48"/>
      <c r="AU64" s="48"/>
      <c r="AV64" s="48"/>
      <c r="AW64" s="48"/>
      <c r="AX64" s="52"/>
      <c r="AY64" s="52"/>
      <c r="AZ64" s="52"/>
      <c r="BA64" s="52"/>
      <c r="BB64" s="52"/>
      <c r="BC64" s="52"/>
      <c r="BD64" s="52"/>
      <c r="BE64" s="52"/>
      <c r="BF64" s="52"/>
      <c r="BG64" s="52"/>
      <c r="BH64" s="52"/>
      <c r="BI64" s="52"/>
      <c r="BJ64" s="52"/>
      <c r="BK64" s="52"/>
      <c r="BL64" s="52"/>
      <c r="BM64" s="52"/>
    </row>
    <row r="65" spans="2:65">
      <c r="B65" t="s">
        <v>161</v>
      </c>
      <c r="C65">
        <v>2</v>
      </c>
      <c r="D65">
        <v>25.2</v>
      </c>
      <c r="E65" s="64">
        <v>2.5369872000000002E-2</v>
      </c>
      <c r="F65" s="48">
        <v>0.92670216999999999</v>
      </c>
      <c r="G65" s="48">
        <v>3.5819612000000001E-2</v>
      </c>
      <c r="H65" s="48">
        <v>9.5744249999999993E-3</v>
      </c>
      <c r="I65" s="48">
        <v>0.85901531900000005</v>
      </c>
      <c r="J65" s="49">
        <v>6.7686850999999937E-2</v>
      </c>
      <c r="K65" s="48">
        <v>2.0224051999999999E-2</v>
      </c>
      <c r="L65" s="48">
        <v>2.1196850000000001E-3</v>
      </c>
      <c r="M65" s="48">
        <v>2.7648070000000002E-3</v>
      </c>
      <c r="N65" s="48">
        <v>4.6080119999999999E-3</v>
      </c>
      <c r="O65" s="48">
        <v>1.9763250000000001E-3</v>
      </c>
      <c r="P65" s="48">
        <v>1.9978289999999999E-2</v>
      </c>
      <c r="Q65" s="48">
        <v>7.9257800000000003E-3</v>
      </c>
      <c r="R65" s="48">
        <v>0.48437372000000001</v>
      </c>
      <c r="S65" s="48">
        <v>0.41707626799999997</v>
      </c>
      <c r="T65" s="48">
        <v>1.1253789E-2</v>
      </c>
      <c r="U65" s="48">
        <v>1.5278119E-2</v>
      </c>
      <c r="V65" s="48">
        <v>1.3004830000000001E-3</v>
      </c>
      <c r="W65" s="48">
        <v>1.4643239999999999E-3</v>
      </c>
      <c r="X65" s="48">
        <v>3.2665680000000001E-3</v>
      </c>
      <c r="Y65" s="48">
        <v>7.9363534621186296E-2</v>
      </c>
      <c r="Z65" s="48">
        <v>0.21351057787166999</v>
      </c>
      <c r="AA65" s="48">
        <v>7.7288565093442993E-2</v>
      </c>
      <c r="AB65" s="48">
        <v>0.25000950269242822</v>
      </c>
      <c r="AC65" s="48">
        <v>0.14813644977890081</v>
      </c>
      <c r="AD65" s="48">
        <v>0.36102337334175622</v>
      </c>
      <c r="AE65" s="47">
        <v>0.1</v>
      </c>
      <c r="AF65" s="48">
        <v>0.40211999999999998</v>
      </c>
      <c r="AG65" s="48">
        <v>0.18801699999999999</v>
      </c>
      <c r="AH65" s="48">
        <v>0.26810499999999998</v>
      </c>
      <c r="AI65" s="48">
        <v>0.15780253999999999</v>
      </c>
      <c r="AJ65" s="48">
        <v>0.188822928</v>
      </c>
      <c r="AK65" s="48">
        <v>0.63700063299999998</v>
      </c>
      <c r="AM65" s="48"/>
      <c r="AN65" s="48"/>
      <c r="AO65" s="48"/>
      <c r="AP65" s="48"/>
      <c r="AQ65" s="48"/>
      <c r="AR65" s="48"/>
      <c r="AS65" s="48"/>
      <c r="AT65" s="48"/>
      <c r="AU65" s="48"/>
      <c r="AV65" s="48"/>
      <c r="AW65" s="48"/>
      <c r="AX65" s="52"/>
      <c r="AY65" s="52"/>
      <c r="AZ65" s="52"/>
      <c r="BA65" s="52"/>
      <c r="BB65" s="52"/>
      <c r="BC65" s="52"/>
      <c r="BD65" s="52"/>
      <c r="BE65" s="52"/>
      <c r="BF65" s="52"/>
      <c r="BG65" s="52"/>
      <c r="BH65" s="52"/>
      <c r="BI65" s="52"/>
      <c r="BJ65" s="52"/>
      <c r="BK65" s="52"/>
      <c r="BL65" s="52"/>
      <c r="BM65" s="52"/>
    </row>
    <row r="66" spans="2:65">
      <c r="B66" t="s">
        <v>162</v>
      </c>
      <c r="C66">
        <v>2</v>
      </c>
      <c r="D66">
        <v>0</v>
      </c>
      <c r="E66" s="64">
        <v>2.0946111E-2</v>
      </c>
      <c r="F66" s="48">
        <v>0.80151517799999905</v>
      </c>
      <c r="G66" s="48">
        <v>9.4607828000000005E-2</v>
      </c>
      <c r="H66" s="48">
        <v>4.9687903999999998E-2</v>
      </c>
      <c r="I66" s="48">
        <v>0.73432847599999995</v>
      </c>
      <c r="J66" s="49">
        <v>6.7186701999999099E-2</v>
      </c>
      <c r="K66" s="48">
        <v>3.9103381999999999E-2</v>
      </c>
      <c r="L66" s="48">
        <v>4.7778730000000002E-3</v>
      </c>
      <c r="M66" s="48">
        <v>7.1816479999999997E-3</v>
      </c>
      <c r="N66" s="48">
        <v>1.8003581000000001E-2</v>
      </c>
      <c r="O66" s="48">
        <v>1.81025E-3</v>
      </c>
      <c r="P66" s="48">
        <v>3.2099791000000003E-2</v>
      </c>
      <c r="Q66" s="48">
        <v>2.2089009E-2</v>
      </c>
      <c r="R66" s="48">
        <v>0.49071124700000002</v>
      </c>
      <c r="S66" s="48">
        <v>0.36002571999999999</v>
      </c>
      <c r="T66" s="48">
        <v>3.2070432000000003E-2</v>
      </c>
      <c r="U66" s="48">
        <v>3.3395983999999997E-2</v>
      </c>
      <c r="V66" s="48">
        <v>1.1573849999999999E-3</v>
      </c>
      <c r="W66" s="48">
        <v>1.1385894000000001E-2</v>
      </c>
      <c r="X66" s="48">
        <v>8.3489959999999992E-3</v>
      </c>
      <c r="Y66" s="48">
        <v>5.3808384741281599E-2</v>
      </c>
      <c r="Z66" s="48">
        <v>0.21414119902033801</v>
      </c>
      <c r="AA66" s="48">
        <v>9.5737866469573607E-2</v>
      </c>
      <c r="AB66" s="48">
        <v>0.24238728750923749</v>
      </c>
      <c r="AC66" s="48">
        <v>0.17193157849818949</v>
      </c>
      <c r="AD66" s="48">
        <v>0.30927445410321752</v>
      </c>
      <c r="AE66" s="47">
        <v>0.17</v>
      </c>
      <c r="AF66" s="48">
        <v>0.36629600000000001</v>
      </c>
      <c r="AG66" s="48">
        <v>0.222057</v>
      </c>
      <c r="AH66" s="48">
        <v>0.22500300000000001</v>
      </c>
      <c r="AI66" s="48">
        <v>8.8832935000000002E-2</v>
      </c>
      <c r="AJ66" s="48">
        <v>0.13667380100000001</v>
      </c>
      <c r="AK66" s="48">
        <v>0.76354022399999999</v>
      </c>
      <c r="AM66" s="48"/>
      <c r="AN66" s="48"/>
      <c r="AO66" s="48"/>
      <c r="AP66" s="48"/>
      <c r="AQ66" s="48"/>
      <c r="AR66" s="48"/>
      <c r="AS66" s="48"/>
      <c r="AT66" s="48"/>
      <c r="AU66" s="48"/>
      <c r="AV66" s="48"/>
      <c r="AW66" s="48"/>
      <c r="AX66" s="52"/>
      <c r="AY66" s="52"/>
      <c r="AZ66" s="52"/>
      <c r="BA66" s="52"/>
      <c r="BB66" s="52"/>
      <c r="BC66" s="52"/>
      <c r="BD66" s="52"/>
      <c r="BE66" s="52"/>
      <c r="BF66" s="52"/>
      <c r="BG66" s="52"/>
      <c r="BH66" s="52"/>
      <c r="BI66" s="52"/>
      <c r="BJ66" s="52"/>
      <c r="BK66" s="52"/>
      <c r="BL66" s="52"/>
      <c r="BM66" s="52"/>
    </row>
    <row r="67" spans="2:65">
      <c r="B67" t="s">
        <v>164</v>
      </c>
      <c r="C67">
        <v>2</v>
      </c>
      <c r="D67">
        <v>0</v>
      </c>
      <c r="E67" s="64">
        <v>1.9948438999999998E-2</v>
      </c>
      <c r="F67" s="48">
        <v>0.78306727399999998</v>
      </c>
      <c r="G67" s="48">
        <v>0.100657681</v>
      </c>
      <c r="H67" s="48">
        <v>6.1095047999999999E-2</v>
      </c>
      <c r="I67" s="48">
        <v>0.70960254099999998</v>
      </c>
      <c r="J67" s="49">
        <v>7.3464733000000004E-2</v>
      </c>
      <c r="K67" s="48">
        <v>5.0822609999999997E-2</v>
      </c>
      <c r="L67" s="48">
        <v>4.6220879999999999E-3</v>
      </c>
      <c r="M67" s="48">
        <v>4.4999189999999998E-3</v>
      </c>
      <c r="N67" s="48">
        <v>1.9384265000000001E-2</v>
      </c>
      <c r="O67" s="48">
        <v>2.5859260000000001E-3</v>
      </c>
      <c r="P67" s="48">
        <v>3.8178042000000002E-2</v>
      </c>
      <c r="Q67" s="48">
        <v>1.7001954999999999E-2</v>
      </c>
      <c r="R67" s="48">
        <v>0.49589225199999998</v>
      </c>
      <c r="S67" s="48">
        <v>0.36176689200000001</v>
      </c>
      <c r="T67" s="48">
        <v>2.5247127000000001E-2</v>
      </c>
      <c r="U67" s="48">
        <v>4.1505054999999999E-2</v>
      </c>
      <c r="V67" s="48">
        <v>2.1378619999999999E-3</v>
      </c>
      <c r="W67" s="48">
        <v>3.6547250000000002E-3</v>
      </c>
      <c r="X67" s="48">
        <v>6.5255679999999998E-3</v>
      </c>
      <c r="Y67" s="48">
        <v>5.5920717415672998E-2</v>
      </c>
      <c r="Z67" s="48">
        <v>0.22771720014069599</v>
      </c>
      <c r="AA67" s="48">
        <v>8.2984150118418587E-2</v>
      </c>
      <c r="AB67" s="48">
        <v>0.25024074122270468</v>
      </c>
      <c r="AC67" s="48">
        <v>0.1596936821952776</v>
      </c>
      <c r="AD67" s="48">
        <v>0.37241863433312061</v>
      </c>
      <c r="AE67" s="47">
        <v>0.21</v>
      </c>
      <c r="AF67" s="48">
        <v>0.41140500000000002</v>
      </c>
      <c r="AG67" s="48">
        <v>0.201574</v>
      </c>
      <c r="AH67" s="48">
        <v>0.207285</v>
      </c>
      <c r="AI67" s="48">
        <v>0.146591256</v>
      </c>
      <c r="AJ67" s="48">
        <v>0.113548355</v>
      </c>
      <c r="AK67" s="48">
        <v>0.731937226</v>
      </c>
      <c r="AM67" s="48"/>
      <c r="AN67" s="48"/>
      <c r="AO67" s="48"/>
      <c r="AP67" s="48"/>
      <c r="AQ67" s="48"/>
      <c r="AR67" s="48"/>
      <c r="AS67" s="48"/>
      <c r="AT67" s="48"/>
      <c r="AU67" s="48"/>
      <c r="AV67" s="48"/>
      <c r="AW67" s="48"/>
      <c r="AX67" s="52"/>
      <c r="AY67" s="52"/>
      <c r="AZ67" s="52"/>
      <c r="BA67" s="52"/>
      <c r="BB67" s="52"/>
      <c r="BC67" s="52"/>
      <c r="BD67" s="52"/>
      <c r="BE67" s="52"/>
      <c r="BF67" s="52"/>
      <c r="BG67" s="52"/>
      <c r="BH67" s="52"/>
      <c r="BI67" s="52"/>
      <c r="BJ67" s="52"/>
      <c r="BK67" s="52"/>
      <c r="BL67" s="52"/>
      <c r="BM67" s="52"/>
    </row>
    <row r="68" spans="2:65">
      <c r="B68" t="s">
        <v>165</v>
      </c>
      <c r="C68">
        <v>2</v>
      </c>
      <c r="D68">
        <v>0</v>
      </c>
      <c r="E68" s="64">
        <v>4.3921890999999998E-2</v>
      </c>
      <c r="F68" s="48">
        <v>0.47190790799999999</v>
      </c>
      <c r="G68" s="48">
        <v>0.14131758699999999</v>
      </c>
      <c r="H68" s="48">
        <v>0.173285256</v>
      </c>
      <c r="I68" s="48">
        <v>0.25345852600000002</v>
      </c>
      <c r="J68" s="49">
        <v>0.218449382</v>
      </c>
      <c r="K68" s="48">
        <v>2.9725173000000001E-2</v>
      </c>
      <c r="L68" s="48">
        <v>1.3648573000000001E-2</v>
      </c>
      <c r="M68" s="48">
        <v>3.9106551000000003E-2</v>
      </c>
      <c r="N68" s="48">
        <v>1.2285328999999999E-2</v>
      </c>
      <c r="O68" s="48">
        <v>8.0487864000000006E-2</v>
      </c>
      <c r="P68" s="48">
        <v>7.2227735000000001E-2</v>
      </c>
      <c r="Q68" s="48">
        <v>0.14126112199999999</v>
      </c>
      <c r="R68" s="48">
        <v>0.38529423600000001</v>
      </c>
      <c r="S68" s="48">
        <v>0.23359012600000001</v>
      </c>
      <c r="T68" s="48">
        <v>0.24676319899999999</v>
      </c>
      <c r="U68" s="48">
        <v>1.7892147000000001E-2</v>
      </c>
      <c r="V68" s="48">
        <v>1.6141652999999999E-2</v>
      </c>
      <c r="W68" s="48">
        <v>1.468156E-3</v>
      </c>
      <c r="X68" s="48">
        <v>8.0425930000000007E-3</v>
      </c>
      <c r="Y68" s="48">
        <v>1.6023900054318301E-2</v>
      </c>
      <c r="Z68" s="48">
        <v>0.190787890455792</v>
      </c>
      <c r="AA68" s="48">
        <v>0.1286603620214512</v>
      </c>
      <c r="AB68" s="48">
        <v>0.13938618925831089</v>
      </c>
      <c r="AC68" s="48">
        <v>0.1786391446275338</v>
      </c>
      <c r="AD68" s="48">
        <v>0.4783322582536797</v>
      </c>
      <c r="AE68" s="47">
        <v>0.16</v>
      </c>
      <c r="AF68" s="48">
        <v>0.35962699999999997</v>
      </c>
      <c r="AG68" s="48">
        <v>0.14908099999999999</v>
      </c>
      <c r="AH68" s="48">
        <v>0.21767600000000001</v>
      </c>
      <c r="AI68" s="48">
        <v>0.38356934999999998</v>
      </c>
      <c r="AJ68" s="48">
        <v>0.333656644</v>
      </c>
      <c r="AK68" s="48">
        <v>0.26935014499999999</v>
      </c>
      <c r="AM68" s="48"/>
      <c r="AN68" s="48"/>
      <c r="AO68" s="48"/>
      <c r="AP68" s="48"/>
      <c r="AQ68" s="48"/>
      <c r="AR68" s="48"/>
      <c r="AS68" s="48"/>
      <c r="AT68" s="48"/>
      <c r="AU68" s="48"/>
      <c r="AV68" s="48"/>
      <c r="AW68" s="48"/>
      <c r="AX68" s="52"/>
      <c r="AY68" s="52"/>
      <c r="AZ68" s="52"/>
      <c r="BA68" s="52"/>
      <c r="BB68" s="52"/>
      <c r="BC68" s="52"/>
      <c r="BD68" s="52"/>
      <c r="BE68" s="52"/>
      <c r="BF68" s="52"/>
      <c r="BG68" s="52"/>
      <c r="BH68" s="52"/>
      <c r="BI68" s="52"/>
      <c r="BJ68" s="52"/>
      <c r="BK68" s="52"/>
      <c r="BL68" s="52"/>
      <c r="BM68" s="52"/>
    </row>
    <row r="69" spans="2:65">
      <c r="B69" t="s">
        <v>167</v>
      </c>
      <c r="C69">
        <v>2</v>
      </c>
      <c r="D69">
        <v>2.1</v>
      </c>
      <c r="E69" s="64">
        <v>2.1567723E-2</v>
      </c>
      <c r="F69" s="48">
        <v>0.84040583599999996</v>
      </c>
      <c r="G69" s="48">
        <v>8.012416E-2</v>
      </c>
      <c r="H69" s="48">
        <v>2.7576933000000001E-2</v>
      </c>
      <c r="I69" s="48">
        <v>0.76617634899999998</v>
      </c>
      <c r="J69" s="49">
        <v>7.4229486999999983E-2</v>
      </c>
      <c r="K69" s="48">
        <v>3.3646805000000002E-2</v>
      </c>
      <c r="L69" s="48">
        <v>1.3696359E-2</v>
      </c>
      <c r="M69" s="48">
        <v>5.6001250000000001E-3</v>
      </c>
      <c r="N69" s="48">
        <v>6.8067309999999999E-3</v>
      </c>
      <c r="O69" s="48">
        <v>3.2513889999999999E-3</v>
      </c>
      <c r="P69" s="48">
        <v>3.7036355E-2</v>
      </c>
      <c r="Q69" s="48">
        <v>1.4856912E-2</v>
      </c>
      <c r="R69" s="48">
        <v>0.49766036600000002</v>
      </c>
      <c r="S69" s="48">
        <v>0.36935816700000002</v>
      </c>
      <c r="T69" s="48">
        <v>3.1069230999999999E-2</v>
      </c>
      <c r="U69" s="48">
        <v>2.6500497000000001E-2</v>
      </c>
      <c r="V69" s="48">
        <v>2.6436020000000001E-3</v>
      </c>
      <c r="W69" s="48">
        <v>2.173833E-3</v>
      </c>
      <c r="X69" s="48">
        <v>4.7805900000000004E-3</v>
      </c>
      <c r="Y69" s="48">
        <v>5.8357716780456002E-2</v>
      </c>
      <c r="Z69" s="48">
        <v>0.22076596044327401</v>
      </c>
      <c r="AA69" s="48">
        <v>7.7534791252484886E-2</v>
      </c>
      <c r="AB69" s="48">
        <v>0.2440583770106626</v>
      </c>
      <c r="AC69" s="48">
        <v>0.12650567690623021</v>
      </c>
      <c r="AD69" s="48">
        <v>0.42414846406547169</v>
      </c>
      <c r="AE69" s="47">
        <v>0.24</v>
      </c>
      <c r="AF69" s="48">
        <v>0.45261899999999999</v>
      </c>
      <c r="AG69" s="48">
        <v>0.19855900000000001</v>
      </c>
      <c r="AH69" s="48">
        <v>0.18775900000000001</v>
      </c>
      <c r="AI69" s="48">
        <v>0.11109563</v>
      </c>
      <c r="AJ69" s="48">
        <v>0.15760995799999999</v>
      </c>
      <c r="AK69" s="48">
        <v>0.71868468699999999</v>
      </c>
      <c r="AM69" s="48"/>
      <c r="AN69" s="48"/>
      <c r="AO69" s="48"/>
      <c r="AP69" s="48"/>
      <c r="AQ69" s="48"/>
      <c r="AR69" s="48"/>
      <c r="AS69" s="48"/>
      <c r="AT69" s="48"/>
      <c r="AU69" s="48"/>
      <c r="AV69" s="48"/>
      <c r="AW69" s="48"/>
      <c r="AX69" s="52"/>
      <c r="AY69" s="52"/>
      <c r="AZ69" s="52"/>
      <c r="BA69" s="52"/>
      <c r="BB69" s="52"/>
      <c r="BC69" s="52"/>
      <c r="BD69" s="52"/>
      <c r="BE69" s="52"/>
      <c r="BF69" s="52"/>
      <c r="BG69" s="52"/>
      <c r="BH69" s="52"/>
      <c r="BI69" s="52"/>
      <c r="BJ69" s="52"/>
      <c r="BK69" s="52"/>
      <c r="BL69" s="52"/>
      <c r="BM69" s="52"/>
    </row>
    <row r="70" spans="2:65">
      <c r="B70" t="s">
        <v>168</v>
      </c>
      <c r="C70">
        <v>2</v>
      </c>
      <c r="D70">
        <v>41</v>
      </c>
      <c r="E70" s="64">
        <v>1.9072268999999999E-2</v>
      </c>
      <c r="F70" s="48">
        <v>0.91253203199999999</v>
      </c>
      <c r="G70" s="48">
        <v>3.2289195E-2</v>
      </c>
      <c r="H70" s="48">
        <v>1.9683138999999999E-2</v>
      </c>
      <c r="I70" s="48">
        <v>0.84366078300000003</v>
      </c>
      <c r="J70" s="49">
        <v>6.8871248999999968E-2</v>
      </c>
      <c r="K70" s="48">
        <v>1.2073264E-2</v>
      </c>
      <c r="L70" s="48">
        <v>2.5332739999999999E-3</v>
      </c>
      <c r="M70" s="48">
        <v>2.312115E-3</v>
      </c>
      <c r="N70" s="48">
        <v>7.1977159999999998E-3</v>
      </c>
      <c r="O70" s="48">
        <v>1.568217E-3</v>
      </c>
      <c r="P70" s="48">
        <v>2.6911014E-2</v>
      </c>
      <c r="Q70" s="48">
        <v>8.5849849999999998E-3</v>
      </c>
      <c r="R70" s="48">
        <v>0.51714015700000004</v>
      </c>
      <c r="S70" s="48">
        <v>0.39365060200000002</v>
      </c>
      <c r="T70" s="48">
        <v>1.0927479E-2</v>
      </c>
      <c r="U70" s="48">
        <v>7.5597640000000001E-3</v>
      </c>
      <c r="V70" s="48">
        <v>1.84973E-3</v>
      </c>
      <c r="W70" s="48">
        <v>2.4830609999999999E-3</v>
      </c>
      <c r="X70" s="48">
        <v>3.779882E-3</v>
      </c>
      <c r="Y70" s="48">
        <v>6.3425891461326503E-2</v>
      </c>
      <c r="Z70" s="48">
        <v>0.22474562876617499</v>
      </c>
      <c r="AA70" s="48">
        <v>7.4402069343391081E-2</v>
      </c>
      <c r="AB70" s="48">
        <v>0.28008766676435609</v>
      </c>
      <c r="AC70" s="48">
        <v>0.1584707005729219</v>
      </c>
      <c r="AD70" s="48">
        <v>0.37535179415016579</v>
      </c>
      <c r="AE70" s="47">
        <v>0.08</v>
      </c>
      <c r="AF70" s="48">
        <v>0.41796899999999998</v>
      </c>
      <c r="AG70" s="48">
        <v>0.206368</v>
      </c>
      <c r="AH70" s="48">
        <v>0.21412999999999999</v>
      </c>
      <c r="AI70" s="48">
        <v>0.13243833399999999</v>
      </c>
      <c r="AJ70" s="48">
        <v>0.13231425799999999</v>
      </c>
      <c r="AK70" s="48">
        <v>0.71894386799999999</v>
      </c>
      <c r="AM70" s="48"/>
      <c r="AN70" s="48"/>
      <c r="AO70" s="48"/>
      <c r="AP70" s="48"/>
      <c r="AQ70" s="48"/>
      <c r="AR70" s="48"/>
      <c r="AS70" s="48"/>
      <c r="AT70" s="48"/>
      <c r="AU70" s="48"/>
      <c r="AV70" s="48"/>
      <c r="AW70" s="48"/>
      <c r="AX70" s="52"/>
      <c r="AY70" s="52"/>
      <c r="AZ70" s="52"/>
      <c r="BA70" s="52"/>
      <c r="BB70" s="52"/>
      <c r="BC70" s="52"/>
      <c r="BD70" s="52"/>
      <c r="BE70" s="52"/>
      <c r="BF70" s="52"/>
      <c r="BG70" s="52"/>
      <c r="BH70" s="52"/>
      <c r="BI70" s="52"/>
      <c r="BJ70" s="52"/>
      <c r="BK70" s="52"/>
      <c r="BL70" s="52"/>
      <c r="BM70" s="52"/>
    </row>
    <row r="71" spans="2:65">
      <c r="B71" t="s">
        <v>170</v>
      </c>
      <c r="C71">
        <v>2</v>
      </c>
      <c r="D71">
        <v>60.9</v>
      </c>
      <c r="E71" s="64">
        <v>2.9508501999999999E-2</v>
      </c>
      <c r="F71" s="48">
        <v>0.86443182100000004</v>
      </c>
      <c r="G71" s="48">
        <v>8.0647004999999994E-2</v>
      </c>
      <c r="H71" s="48">
        <v>1.2047963E-2</v>
      </c>
      <c r="I71" s="48">
        <v>0.769382542</v>
      </c>
      <c r="J71" s="49">
        <v>9.5049279000000042E-2</v>
      </c>
      <c r="K71" s="48">
        <v>3.1978573000000003E-2</v>
      </c>
      <c r="L71" s="48">
        <v>4.9850349999999996E-3</v>
      </c>
      <c r="M71" s="48">
        <v>5.7285010000000004E-3</v>
      </c>
      <c r="N71" s="48">
        <v>1.8110070999999998E-2</v>
      </c>
      <c r="O71" s="48">
        <v>3.3455970000000001E-3</v>
      </c>
      <c r="P71" s="48">
        <v>2.9242998999999999E-2</v>
      </c>
      <c r="Q71" s="48">
        <v>1.3630211E-2</v>
      </c>
      <c r="R71" s="48">
        <v>0.45840323300000002</v>
      </c>
      <c r="S71" s="48">
        <v>0.41409943599999999</v>
      </c>
      <c r="T71" s="48">
        <v>2.0436175000000001E-2</v>
      </c>
      <c r="U71" s="48">
        <v>1.8053225999999999E-2</v>
      </c>
      <c r="V71" s="48">
        <v>3.402852E-3</v>
      </c>
      <c r="W71" s="48">
        <v>1.649001E-3</v>
      </c>
      <c r="X71" s="48">
        <v>6.6055360000000004E-3</v>
      </c>
      <c r="Y71" s="48">
        <v>6.4740664866374795E-2</v>
      </c>
      <c r="Z71" s="48">
        <v>0.20767242875014799</v>
      </c>
      <c r="AA71" s="48">
        <v>9.2316203164797744E-2</v>
      </c>
      <c r="AB71" s="48">
        <v>0.27017183952424267</v>
      </c>
      <c r="AC71" s="48">
        <v>0.1226145370865391</v>
      </c>
      <c r="AD71" s="48">
        <v>0.49066734850421889</v>
      </c>
      <c r="AE71" s="47">
        <v>0.3</v>
      </c>
      <c r="AF71" s="48">
        <v>0.46749299999999999</v>
      </c>
      <c r="AG71" s="48">
        <v>0.17227799999999999</v>
      </c>
      <c r="AH71" s="48">
        <v>0.19728699999999999</v>
      </c>
      <c r="AI71" s="48">
        <v>0.166053636</v>
      </c>
      <c r="AJ71" s="48">
        <v>0.14582363300000001</v>
      </c>
      <c r="AK71" s="48">
        <v>0.66887047200000005</v>
      </c>
      <c r="AM71" s="48"/>
      <c r="AN71" s="48"/>
      <c r="AO71" s="48"/>
      <c r="AP71" s="48"/>
      <c r="AQ71" s="48"/>
      <c r="AR71" s="48"/>
      <c r="AS71" s="48"/>
      <c r="AT71" s="48"/>
      <c r="AU71" s="48"/>
      <c r="AV71" s="48"/>
      <c r="AW71" s="48"/>
      <c r="AX71" s="52"/>
      <c r="AY71" s="52"/>
      <c r="AZ71" s="52"/>
      <c r="BA71" s="52"/>
      <c r="BB71" s="52"/>
      <c r="BC71" s="52"/>
      <c r="BD71" s="52"/>
      <c r="BE71" s="52"/>
      <c r="BF71" s="52"/>
      <c r="BG71" s="52"/>
      <c r="BH71" s="52"/>
      <c r="BI71" s="52"/>
      <c r="BJ71" s="52"/>
      <c r="BK71" s="52"/>
      <c r="BL71" s="52"/>
      <c r="BM71" s="52"/>
    </row>
    <row r="72" spans="2:65">
      <c r="B72" t="s">
        <v>171</v>
      </c>
      <c r="C72">
        <v>2</v>
      </c>
      <c r="D72">
        <v>0.9</v>
      </c>
      <c r="E72" s="64">
        <v>2.3427941000000001E-2</v>
      </c>
      <c r="F72" s="48">
        <v>0.78671328600000001</v>
      </c>
      <c r="G72" s="48">
        <v>0.12768065300000001</v>
      </c>
      <c r="H72" s="48">
        <v>2.4747473999999998E-2</v>
      </c>
      <c r="I72" s="48">
        <v>0.69212315499999999</v>
      </c>
      <c r="J72" s="49">
        <v>9.4590131000000022E-2</v>
      </c>
      <c r="K72" s="48">
        <v>7.3416861E-2</v>
      </c>
      <c r="L72" s="48">
        <v>1.6219891E-2</v>
      </c>
      <c r="M72" s="48">
        <v>4.2055169999999998E-3</v>
      </c>
      <c r="N72" s="48">
        <v>7.7602950000000004E-3</v>
      </c>
      <c r="O72" s="48">
        <v>5.1282050000000003E-3</v>
      </c>
      <c r="P72" s="48">
        <v>3.6548174000000003E-2</v>
      </c>
      <c r="Q72" s="48">
        <v>2.4310412E-2</v>
      </c>
      <c r="R72" s="48">
        <v>0.50927104099999998</v>
      </c>
      <c r="S72" s="48">
        <v>0.31190325899999999</v>
      </c>
      <c r="T72" s="48">
        <v>4.0270021000000003E-2</v>
      </c>
      <c r="U72" s="48">
        <v>4.2465154999999997E-2</v>
      </c>
      <c r="V72" s="48">
        <v>1.690059E-3</v>
      </c>
      <c r="W72" s="48">
        <v>2.5370307000000002E-2</v>
      </c>
      <c r="X72" s="48">
        <v>6.8282259999999997E-3</v>
      </c>
      <c r="Y72" s="48">
        <v>5.7816050711637298E-2</v>
      </c>
      <c r="Z72" s="48">
        <v>0.21627099015633999</v>
      </c>
      <c r="AA72" s="48">
        <v>8.4226080531954031E-2</v>
      </c>
      <c r="AB72" s="48">
        <v>0.22860683770868759</v>
      </c>
      <c r="AC72" s="48">
        <v>0.16808617835464601</v>
      </c>
      <c r="AD72" s="48">
        <v>0.33583647225354479</v>
      </c>
      <c r="AE72" s="47">
        <v>0.11</v>
      </c>
      <c r="AF72" s="48">
        <v>0.37463099999999999</v>
      </c>
      <c r="AG72" s="48">
        <v>0.20930299999999999</v>
      </c>
      <c r="AH72" s="48">
        <v>0.24909400000000001</v>
      </c>
      <c r="AI72" s="48">
        <v>0.12668644100000001</v>
      </c>
      <c r="AJ72" s="48">
        <v>0.179097694</v>
      </c>
      <c r="AK72" s="48">
        <v>0.681011386</v>
      </c>
      <c r="AM72" s="48"/>
      <c r="AN72" s="48"/>
      <c r="AO72" s="48"/>
      <c r="AP72" s="48"/>
      <c r="AQ72" s="48"/>
      <c r="AR72" s="48"/>
      <c r="AS72" s="48"/>
      <c r="AT72" s="48"/>
      <c r="AU72" s="48"/>
      <c r="AV72" s="48"/>
      <c r="AW72" s="48"/>
      <c r="AX72" s="52"/>
      <c r="AY72" s="52"/>
      <c r="AZ72" s="52"/>
      <c r="BA72" s="52"/>
      <c r="BB72" s="52"/>
      <c r="BC72" s="52"/>
      <c r="BD72" s="52"/>
      <c r="BE72" s="52"/>
      <c r="BF72" s="52"/>
      <c r="BG72" s="52"/>
      <c r="BH72" s="52"/>
      <c r="BI72" s="52"/>
      <c r="BJ72" s="52"/>
      <c r="BK72" s="52"/>
      <c r="BL72" s="52"/>
      <c r="BM72" s="52"/>
    </row>
    <row r="73" spans="2:65">
      <c r="B73" t="s">
        <v>172</v>
      </c>
      <c r="C73">
        <v>2</v>
      </c>
      <c r="D73">
        <v>11.9</v>
      </c>
      <c r="E73" s="64">
        <v>2.3578417000000001E-2</v>
      </c>
      <c r="F73" s="48">
        <v>0.80604483500000002</v>
      </c>
      <c r="G73" s="48">
        <v>0.10116254600000001</v>
      </c>
      <c r="H73" s="48">
        <v>2.4707857E-2</v>
      </c>
      <c r="I73" s="48">
        <v>0.69347789000000004</v>
      </c>
      <c r="J73" s="49">
        <v>0.112566945</v>
      </c>
      <c r="K73" s="48">
        <v>2.9048562E-2</v>
      </c>
      <c r="L73" s="48">
        <v>1.4499161E-2</v>
      </c>
      <c r="M73" s="48">
        <v>2.8696883999999999E-2</v>
      </c>
      <c r="N73" s="48">
        <v>1.2519719E-2</v>
      </c>
      <c r="O73" s="48">
        <v>7.3751800000000003E-3</v>
      </c>
      <c r="P73" s="48">
        <v>4.6481716999999999E-2</v>
      </c>
      <c r="Q73" s="48">
        <v>2.1603047E-2</v>
      </c>
      <c r="R73" s="48">
        <v>0.447544789</v>
      </c>
      <c r="S73" s="48">
        <v>0.37397385500000002</v>
      </c>
      <c r="T73" s="48">
        <v>6.1804809000000002E-2</v>
      </c>
      <c r="U73" s="48">
        <v>2.1271465E-2</v>
      </c>
      <c r="V73" s="48">
        <v>1.887001E-2</v>
      </c>
      <c r="W73" s="48">
        <v>3.3861519999999999E-3</v>
      </c>
      <c r="X73" s="48">
        <v>5.5565049999999998E-3</v>
      </c>
      <c r="Y73" s="48">
        <v>4.28703866102077E-2</v>
      </c>
      <c r="Z73" s="48">
        <v>0.23337282277724999</v>
      </c>
      <c r="AA73" s="48">
        <v>7.7291477758904603E-2</v>
      </c>
      <c r="AB73" s="48">
        <v>0.21482484259460291</v>
      </c>
      <c r="AC73" s="48">
        <v>0.1095103434219912</v>
      </c>
      <c r="AD73" s="48">
        <v>0.51724752878834201</v>
      </c>
      <c r="AE73" s="47">
        <v>0.12</v>
      </c>
      <c r="AF73" s="48">
        <v>0.49856099999999998</v>
      </c>
      <c r="AG73" s="48">
        <v>0.16699800000000001</v>
      </c>
      <c r="AH73" s="48">
        <v>0.17224600000000001</v>
      </c>
      <c r="AI73" s="48">
        <v>0.133669072</v>
      </c>
      <c r="AJ73" s="48">
        <v>0.179119062</v>
      </c>
      <c r="AK73" s="48">
        <v>0.68024654299999998</v>
      </c>
      <c r="AM73" s="48"/>
      <c r="AN73" s="48"/>
      <c r="AO73" s="48"/>
      <c r="AP73" s="48"/>
      <c r="AQ73" s="48"/>
      <c r="AR73" s="48"/>
      <c r="AS73" s="48"/>
      <c r="AT73" s="48"/>
      <c r="AU73" s="48"/>
      <c r="AV73" s="48"/>
      <c r="AW73" s="48"/>
      <c r="AX73" s="52"/>
      <c r="AY73" s="52"/>
      <c r="AZ73" s="52"/>
      <c r="BA73" s="52"/>
      <c r="BB73" s="52"/>
      <c r="BC73" s="52"/>
      <c r="BD73" s="52"/>
      <c r="BE73" s="52"/>
      <c r="BF73" s="52"/>
      <c r="BG73" s="52"/>
      <c r="BH73" s="52"/>
      <c r="BI73" s="52"/>
      <c r="BJ73" s="52"/>
      <c r="BK73" s="52"/>
      <c r="BL73" s="52"/>
      <c r="BM73" s="52"/>
    </row>
    <row r="74" spans="2:65">
      <c r="B74" t="s">
        <v>173</v>
      </c>
      <c r="C74">
        <v>2</v>
      </c>
      <c r="D74">
        <v>0</v>
      </c>
      <c r="E74" s="64">
        <v>6.6211905000000001E-2</v>
      </c>
      <c r="F74" s="48">
        <v>0.391843938</v>
      </c>
      <c r="G74" s="48">
        <v>0.37589457599999998</v>
      </c>
      <c r="H74" s="48">
        <v>0.135083076</v>
      </c>
      <c r="I74" s="48">
        <v>0.22960677800000001</v>
      </c>
      <c r="J74" s="49">
        <v>0.16223715999999999</v>
      </c>
      <c r="K74" s="48">
        <v>7.4314484E-2</v>
      </c>
      <c r="L74" s="48">
        <v>5.4394975999999998E-2</v>
      </c>
      <c r="M74" s="48">
        <v>0.19808321700000001</v>
      </c>
      <c r="N74" s="48">
        <v>2.3967615000000001E-2</v>
      </c>
      <c r="O74" s="48">
        <v>1.0640963E-2</v>
      </c>
      <c r="P74" s="48">
        <v>5.4950906000000001E-2</v>
      </c>
      <c r="Q74" s="48">
        <v>4.2227162999999998E-2</v>
      </c>
      <c r="R74" s="48">
        <v>0.296728679</v>
      </c>
      <c r="S74" s="48">
        <v>0.249741614</v>
      </c>
      <c r="T74" s="48">
        <v>0.32165116399999999</v>
      </c>
      <c r="U74" s="48">
        <v>3.6127032000000003E-2</v>
      </c>
      <c r="V74" s="48">
        <v>3.116289E-3</v>
      </c>
      <c r="W74" s="48">
        <v>1.0632967E-2</v>
      </c>
      <c r="X74" s="48">
        <v>7.2426319999999997E-3</v>
      </c>
      <c r="Y74" s="48">
        <v>1.54545454545454E-2</v>
      </c>
      <c r="Z74" s="48">
        <v>0.19319029918338601</v>
      </c>
      <c r="AA74" s="48">
        <v>0.15478638849721971</v>
      </c>
      <c r="AB74" s="48">
        <v>8.5983457120533013E-2</v>
      </c>
      <c r="AC74" s="48">
        <v>0.1700566216695249</v>
      </c>
      <c r="AD74" s="48">
        <v>0.48437874244325863</v>
      </c>
      <c r="AE74" s="47">
        <v>0.33</v>
      </c>
      <c r="AF74" s="48">
        <v>0.35907699999999998</v>
      </c>
      <c r="AG74" s="48">
        <v>0.14595900000000001</v>
      </c>
      <c r="AH74" s="48">
        <v>0.21360299999999999</v>
      </c>
      <c r="AI74" s="48">
        <v>0.30919661700000001</v>
      </c>
      <c r="AJ74" s="48">
        <v>0.37551796999999998</v>
      </c>
      <c r="AK74" s="48">
        <v>0.27813953499999999</v>
      </c>
      <c r="AM74" s="48"/>
      <c r="AN74" s="48"/>
      <c r="AO74" s="48"/>
      <c r="AP74" s="48"/>
      <c r="AQ74" s="48"/>
      <c r="AR74" s="48"/>
      <c r="AS74" s="48"/>
      <c r="AT74" s="48"/>
      <c r="AU74" s="48"/>
      <c r="AV74" s="48"/>
      <c r="AW74" s="48"/>
      <c r="AX74" s="52"/>
      <c r="AY74" s="52"/>
      <c r="AZ74" s="52"/>
      <c r="BA74" s="52"/>
      <c r="BB74" s="52"/>
      <c r="BC74" s="52"/>
      <c r="BD74" s="52"/>
      <c r="BE74" s="52"/>
      <c r="BF74" s="52"/>
      <c r="BG74" s="52"/>
      <c r="BH74" s="52"/>
      <c r="BI74" s="52"/>
      <c r="BJ74" s="52"/>
      <c r="BK74" s="52"/>
      <c r="BL74" s="52"/>
      <c r="BM74" s="52"/>
    </row>
    <row r="75" spans="2:65">
      <c r="B75" t="s">
        <v>175</v>
      </c>
      <c r="C75">
        <v>2</v>
      </c>
      <c r="D75">
        <v>0</v>
      </c>
      <c r="E75" s="64">
        <v>2.3167416E-2</v>
      </c>
      <c r="F75" s="48">
        <v>0.67929962899999996</v>
      </c>
      <c r="G75" s="48">
        <v>0.19203050899999999</v>
      </c>
      <c r="H75" s="48">
        <v>4.4903655000000001E-2</v>
      </c>
      <c r="I75" s="48">
        <v>0.55240671399999997</v>
      </c>
      <c r="J75" s="49">
        <v>0.126892915</v>
      </c>
      <c r="K75" s="48">
        <v>6.7212112000000004E-2</v>
      </c>
      <c r="L75" s="48">
        <v>3.2612019999999999E-2</v>
      </c>
      <c r="M75" s="48">
        <v>8.8985320000000007E-3</v>
      </c>
      <c r="N75" s="48">
        <v>2.3703930000000002E-2</v>
      </c>
      <c r="O75" s="48">
        <v>8.6786970000000008E-3</v>
      </c>
      <c r="P75" s="48">
        <v>3.3707400999999998E-2</v>
      </c>
      <c r="Q75" s="48">
        <v>1.7386358000000001E-2</v>
      </c>
      <c r="R75" s="48">
        <v>0.45693667900000001</v>
      </c>
      <c r="S75" s="48">
        <v>0.30829151700000001</v>
      </c>
      <c r="T75" s="48">
        <v>7.7677418999999998E-2</v>
      </c>
      <c r="U75" s="48">
        <v>7.6052569E-2</v>
      </c>
      <c r="V75" s="48">
        <v>2.2270010000000002E-3</v>
      </c>
      <c r="W75" s="48">
        <v>2.255675E-3</v>
      </c>
      <c r="X75" s="48">
        <v>9.1373949999999995E-3</v>
      </c>
      <c r="Y75" s="48">
        <v>4.07125902126741E-2</v>
      </c>
      <c r="Z75" s="48">
        <v>0.232953166707109</v>
      </c>
      <c r="AA75" s="48">
        <v>7.8151996690433739E-2</v>
      </c>
      <c r="AB75" s="48">
        <v>0.2119704085854035</v>
      </c>
      <c r="AC75" s="48">
        <v>0.14234678534913089</v>
      </c>
      <c r="AD75" s="48">
        <v>0.421398929452096</v>
      </c>
      <c r="AE75" s="47">
        <v>0.19</v>
      </c>
      <c r="AF75" s="48">
        <v>0.40443099999999998</v>
      </c>
      <c r="AG75" s="48">
        <v>0.202351</v>
      </c>
      <c r="AH75" s="48">
        <v>0.20789299999999999</v>
      </c>
      <c r="AI75" s="48">
        <v>9.1543386000000004E-2</v>
      </c>
      <c r="AJ75" s="48">
        <v>0.24648140599999999</v>
      </c>
      <c r="AK75" s="48">
        <v>0.65233653800000002</v>
      </c>
      <c r="AM75" s="48"/>
      <c r="AN75" s="48"/>
      <c r="AO75" s="48"/>
      <c r="AP75" s="48"/>
      <c r="AQ75" s="48"/>
      <c r="AR75" s="48"/>
      <c r="AS75" s="48"/>
      <c r="AT75" s="48"/>
      <c r="AU75" s="48"/>
      <c r="AV75" s="48"/>
      <c r="AW75" s="48"/>
      <c r="AX75" s="52"/>
      <c r="AY75" s="52"/>
      <c r="AZ75" s="52"/>
      <c r="BA75" s="52"/>
      <c r="BB75" s="52"/>
      <c r="BC75" s="52"/>
      <c r="BD75" s="52"/>
      <c r="BE75" s="52"/>
      <c r="BF75" s="52"/>
      <c r="BG75" s="52"/>
      <c r="BH75" s="52"/>
      <c r="BI75" s="52"/>
      <c r="BJ75" s="52"/>
      <c r="BK75" s="52"/>
      <c r="BL75" s="52"/>
      <c r="BM75" s="52"/>
    </row>
    <row r="76" spans="2:65">
      <c r="B76" t="s">
        <v>177</v>
      </c>
      <c r="C76">
        <v>2</v>
      </c>
      <c r="D76">
        <v>24.8</v>
      </c>
      <c r="E76" s="64">
        <v>2.0810242E-2</v>
      </c>
      <c r="F76" s="48">
        <v>0.92765667900000004</v>
      </c>
      <c r="G76" s="48">
        <v>3.4393743999999997E-2</v>
      </c>
      <c r="H76" s="48">
        <v>5.5178720000000001E-3</v>
      </c>
      <c r="I76" s="48">
        <v>0.88861414000000005</v>
      </c>
      <c r="J76" s="49">
        <v>3.9042538999999987E-2</v>
      </c>
      <c r="K76" s="48">
        <v>1.3784012999999999E-2</v>
      </c>
      <c r="L76" s="48">
        <v>8.6954739999999999E-3</v>
      </c>
      <c r="M76" s="48">
        <v>8.3799999999999999E-4</v>
      </c>
      <c r="N76" s="48">
        <v>5.068103E-3</v>
      </c>
      <c r="O76" s="48">
        <v>3.3514870000000002E-3</v>
      </c>
      <c r="P76" s="48">
        <v>2.2499922999999901E-2</v>
      </c>
      <c r="Q76" s="48">
        <v>9.9318459999999994E-3</v>
      </c>
      <c r="R76" s="48">
        <v>0.55108463500000004</v>
      </c>
      <c r="S76" s="48">
        <v>0.353663646</v>
      </c>
      <c r="T76" s="48">
        <v>1.7482910000000001E-2</v>
      </c>
      <c r="U76" s="48">
        <v>8.5013329999999998E-3</v>
      </c>
      <c r="V76" s="48">
        <v>3.6478080000000002E-3</v>
      </c>
      <c r="W76" s="48">
        <v>1.7370510000000001E-3</v>
      </c>
      <c r="X76" s="48">
        <v>3.4741030000000001E-3</v>
      </c>
      <c r="Y76" s="48">
        <v>6.5907415773080597E-2</v>
      </c>
      <c r="Z76" s="48">
        <v>0.198865377202779</v>
      </c>
      <c r="AA76" s="48">
        <v>6.6890374793357743E-2</v>
      </c>
      <c r="AB76" s="48">
        <v>0.30433763478003412</v>
      </c>
      <c r="AC76" s="48">
        <v>0.1258079380300634</v>
      </c>
      <c r="AD76" s="48">
        <v>0.44976773727536518</v>
      </c>
      <c r="AE76" s="47">
        <v>0.06</v>
      </c>
      <c r="AF76" s="48">
        <v>0.46126299999999998</v>
      </c>
      <c r="AG76" s="48">
        <v>0.19347700000000001</v>
      </c>
      <c r="AH76" s="48">
        <v>0.19417899999999999</v>
      </c>
      <c r="AI76" s="48">
        <v>0.10209467699999999</v>
      </c>
      <c r="AJ76" s="48">
        <v>0.144130863</v>
      </c>
      <c r="AK76" s="48">
        <v>0.74597589099999995</v>
      </c>
      <c r="AM76" s="48"/>
      <c r="AN76" s="48"/>
      <c r="AO76" s="48"/>
      <c r="AP76" s="48"/>
      <c r="AQ76" s="48"/>
      <c r="AR76" s="48"/>
      <c r="AS76" s="48"/>
      <c r="AT76" s="48"/>
      <c r="AU76" s="48"/>
      <c r="AV76" s="48"/>
      <c r="AW76" s="48"/>
      <c r="AX76" s="52"/>
      <c r="AY76" s="52"/>
      <c r="AZ76" s="52"/>
      <c r="BA76" s="52"/>
      <c r="BB76" s="52"/>
      <c r="BC76" s="52"/>
      <c r="BD76" s="52"/>
      <c r="BE76" s="52"/>
      <c r="BF76" s="52"/>
      <c r="BG76" s="52"/>
      <c r="BH76" s="52"/>
      <c r="BI76" s="52"/>
      <c r="BJ76" s="52"/>
      <c r="BK76" s="52"/>
      <c r="BL76" s="52"/>
      <c r="BM76" s="52"/>
    </row>
    <row r="77" spans="2:65">
      <c r="B77" t="s">
        <v>179</v>
      </c>
      <c r="C77">
        <v>2</v>
      </c>
      <c r="D77">
        <v>24.9</v>
      </c>
      <c r="E77" s="64">
        <v>2.0586423999999999E-2</v>
      </c>
      <c r="F77" s="48">
        <v>0.86420936299999995</v>
      </c>
      <c r="G77" s="48">
        <v>7.595826E-2</v>
      </c>
      <c r="H77" s="48">
        <v>1.8437261999999999E-2</v>
      </c>
      <c r="I77" s="48">
        <v>0.79201832500000002</v>
      </c>
      <c r="J77" s="49">
        <v>7.219103799999993E-2</v>
      </c>
      <c r="K77" s="48">
        <v>4.4184270999999997E-2</v>
      </c>
      <c r="L77" s="48">
        <v>1.1911428E-2</v>
      </c>
      <c r="M77" s="48">
        <v>1.3296004E-2</v>
      </c>
      <c r="N77" s="48">
        <v>8.7146859999999993E-3</v>
      </c>
      <c r="O77" s="48">
        <v>3.2578260000000001E-3</v>
      </c>
      <c r="P77" s="48">
        <v>2.9432425000000002E-2</v>
      </c>
      <c r="Q77" s="48">
        <v>1.1962331E-2</v>
      </c>
      <c r="R77" s="48">
        <v>0.48046831299999998</v>
      </c>
      <c r="S77" s="48">
        <v>0.385288878</v>
      </c>
      <c r="T77" s="48">
        <v>2.3629422000000001E-2</v>
      </c>
      <c r="U77" s="48">
        <v>2.9768388999999999E-2</v>
      </c>
      <c r="V77" s="48">
        <v>2.8811399999999999E-3</v>
      </c>
      <c r="W77" s="48">
        <v>1.1147875E-2</v>
      </c>
      <c r="X77" s="48">
        <v>4.4489689999999997E-3</v>
      </c>
      <c r="Y77" s="48">
        <v>6.7202654415518107E-2</v>
      </c>
      <c r="Z77" s="48">
        <v>0.236849957169119</v>
      </c>
      <c r="AA77" s="48">
        <v>7.3452811865454035E-2</v>
      </c>
      <c r="AB77" s="48">
        <v>0.24245481718775541</v>
      </c>
      <c r="AC77" s="48">
        <v>9.9007234108049874E-2</v>
      </c>
      <c r="AD77" s="48">
        <v>0.47845159304294288</v>
      </c>
      <c r="AE77" s="47">
        <v>0.09</v>
      </c>
      <c r="AF77" s="48">
        <v>0.51571199999999995</v>
      </c>
      <c r="AG77" s="48">
        <v>0.17702699999999999</v>
      </c>
      <c r="AH77" s="48">
        <v>0.16408400000000001</v>
      </c>
      <c r="AI77" s="48">
        <v>8.3284413000000002E-2</v>
      </c>
      <c r="AJ77" s="48">
        <v>0.14012608800000001</v>
      </c>
      <c r="AK77" s="48">
        <v>0.75476658399999996</v>
      </c>
      <c r="AM77" s="48"/>
      <c r="AN77" s="48"/>
      <c r="AO77" s="48"/>
      <c r="AP77" s="48"/>
      <c r="AQ77" s="48"/>
      <c r="AR77" s="48"/>
      <c r="AS77" s="48"/>
      <c r="AT77" s="48"/>
      <c r="AU77" s="48"/>
      <c r="AV77" s="48"/>
      <c r="AW77" s="48"/>
      <c r="AX77" s="52"/>
      <c r="AY77" s="52"/>
      <c r="AZ77" s="52"/>
      <c r="BA77" s="52"/>
      <c r="BB77" s="52"/>
      <c r="BC77" s="52"/>
      <c r="BD77" s="52"/>
      <c r="BE77" s="52"/>
      <c r="BF77" s="52"/>
      <c r="BG77" s="52"/>
      <c r="BH77" s="52"/>
      <c r="BI77" s="52"/>
      <c r="BJ77" s="52"/>
      <c r="BK77" s="52"/>
      <c r="BL77" s="52"/>
      <c r="BM77" s="52"/>
    </row>
    <row r="78" spans="2:65">
      <c r="B78" t="s">
        <v>180</v>
      </c>
      <c r="C78">
        <v>1</v>
      </c>
      <c r="D78">
        <v>0</v>
      </c>
      <c r="E78" s="64">
        <v>6.9954371000000001E-2</v>
      </c>
      <c r="F78" s="48">
        <v>0.55164317200000001</v>
      </c>
      <c r="G78" s="48">
        <v>0.102839105</v>
      </c>
      <c r="H78" s="48">
        <v>0.193456554</v>
      </c>
      <c r="I78" s="48">
        <v>0.37254126199999998</v>
      </c>
      <c r="J78" s="49">
        <v>0.17910191</v>
      </c>
      <c r="K78" s="48">
        <v>4.7278293999999998E-2</v>
      </c>
      <c r="L78" s="48">
        <v>1.0131677E-2</v>
      </c>
      <c r="M78" s="48">
        <v>2.2981189999999999E-2</v>
      </c>
      <c r="N78" s="48">
        <v>6.0979279999999999E-3</v>
      </c>
      <c r="O78" s="48">
        <v>6.3215470000000003E-3</v>
      </c>
      <c r="P78" s="48">
        <v>6.1882357999999998E-2</v>
      </c>
      <c r="Q78" s="48">
        <v>9.0178808999999999E-2</v>
      </c>
      <c r="R78" s="48">
        <v>0.268465958</v>
      </c>
      <c r="S78" s="48">
        <v>0.32913613400000002</v>
      </c>
      <c r="T78" s="48">
        <v>0.13467162099999999</v>
      </c>
      <c r="U78" s="48">
        <v>7.4741119999999998E-3</v>
      </c>
      <c r="V78" s="48">
        <v>0.12648364100000001</v>
      </c>
      <c r="W78" s="48">
        <v>8.2051810000000006E-3</v>
      </c>
      <c r="X78" s="48">
        <v>6.6742349999999997E-3</v>
      </c>
      <c r="Y78" s="48">
        <v>1.5027879776961701E-2</v>
      </c>
      <c r="Z78" s="48">
        <v>0.24625473746965801</v>
      </c>
      <c r="AA78" s="48">
        <v>0.123795211353544</v>
      </c>
      <c r="AB78" s="48">
        <v>0.1214901526536421</v>
      </c>
      <c r="AC78" s="48">
        <v>0.18767693588676099</v>
      </c>
      <c r="AD78" s="48">
        <v>0.48764918123785728</v>
      </c>
      <c r="AE78" s="47">
        <v>0.18</v>
      </c>
      <c r="AF78" s="48">
        <v>0.39506000000000002</v>
      </c>
      <c r="AG78" s="48">
        <v>0.15099599999999999</v>
      </c>
      <c r="AH78" s="48">
        <v>0.19434899999999999</v>
      </c>
      <c r="AI78" s="48">
        <v>0.370591169</v>
      </c>
      <c r="AJ78" s="48">
        <v>0.32176534600000001</v>
      </c>
      <c r="AK78" s="48">
        <v>0.28937346899999999</v>
      </c>
      <c r="AM78" s="48"/>
      <c r="AN78" s="48"/>
      <c r="AO78" s="48"/>
      <c r="AP78" s="48"/>
      <c r="AQ78" s="48"/>
      <c r="AR78" s="48"/>
      <c r="AS78" s="48"/>
      <c r="AT78" s="48"/>
      <c r="AU78" s="48"/>
      <c r="AV78" s="48"/>
      <c r="AW78" s="48"/>
      <c r="AX78" s="52"/>
      <c r="AY78" s="52"/>
      <c r="AZ78" s="52"/>
      <c r="BA78" s="52"/>
      <c r="BB78" s="52"/>
      <c r="BC78" s="52"/>
      <c r="BD78" s="52"/>
      <c r="BE78" s="52"/>
      <c r="BF78" s="52"/>
      <c r="BG78" s="52"/>
      <c r="BH78" s="52"/>
      <c r="BI78" s="52"/>
      <c r="BJ78" s="52"/>
      <c r="BK78" s="52"/>
      <c r="BL78" s="52"/>
      <c r="BM78" s="52"/>
    </row>
    <row r="79" spans="2:65">
      <c r="B79" t="s">
        <v>181</v>
      </c>
      <c r="C79">
        <v>1</v>
      </c>
      <c r="E79" s="64">
        <v>4.2195179999999999E-2</v>
      </c>
      <c r="F79" s="48">
        <v>0.87609204499999904</v>
      </c>
      <c r="G79" s="48">
        <v>6.0957961999999997E-2</v>
      </c>
      <c r="H79" s="48">
        <v>3.3292733999999997E-2</v>
      </c>
      <c r="I79" s="48">
        <v>0.76550301099999996</v>
      </c>
      <c r="J79" s="49">
        <v>0.1105890339999991</v>
      </c>
      <c r="K79" s="48">
        <v>2.3261214999999998E-2</v>
      </c>
      <c r="L79" s="48">
        <v>8.7899520000000002E-3</v>
      </c>
      <c r="M79" s="48">
        <v>5.0202780000000004E-3</v>
      </c>
      <c r="N79" s="48">
        <v>9.9333609999999999E-3</v>
      </c>
      <c r="O79" s="48">
        <v>7.1105710000000004E-3</v>
      </c>
      <c r="P79" s="48">
        <v>1.5757597000000002E-2</v>
      </c>
      <c r="Q79" s="48">
        <v>1.3899559000000001E-2</v>
      </c>
      <c r="R79" s="48">
        <v>0.29903611699999999</v>
      </c>
      <c r="S79" s="48">
        <v>0.59038081899999995</v>
      </c>
      <c r="T79" s="48">
        <v>2.8889702999999999E-2</v>
      </c>
      <c r="U79" s="48">
        <v>1.3712336E-2</v>
      </c>
      <c r="V79" s="48">
        <v>4.6500000000000003E-4</v>
      </c>
      <c r="W79" s="48">
        <v>6.9700000000000003E-4</v>
      </c>
      <c r="X79" s="48">
        <v>3.8680400000000001E-3</v>
      </c>
      <c r="Y79" s="48">
        <v>5.5833224949369202E-2</v>
      </c>
      <c r="Z79" s="48">
        <v>0.191207066788913</v>
      </c>
      <c r="AA79" s="48">
        <v>0.107746640070632</v>
      </c>
      <c r="AB79" s="48">
        <v>0.22527059285177051</v>
      </c>
      <c r="AC79" s="48">
        <v>0.1540352006868427</v>
      </c>
      <c r="AD79" s="48">
        <v>0.31865207125992701</v>
      </c>
      <c r="AE79" s="47">
        <v>0.32</v>
      </c>
      <c r="AF79" s="48">
        <v>0.29925600000000002</v>
      </c>
      <c r="AG79" s="48">
        <v>0.177815</v>
      </c>
      <c r="AH79" s="48">
        <v>0.34787099999999999</v>
      </c>
      <c r="AI79" s="48">
        <v>0.283086528</v>
      </c>
      <c r="AJ79" s="48">
        <v>0.13873766800000001</v>
      </c>
      <c r="AK79" s="48">
        <v>0.56143512699999998</v>
      </c>
      <c r="AM79" s="48"/>
      <c r="AN79" s="48"/>
      <c r="AO79" s="48"/>
      <c r="AP79" s="48"/>
      <c r="AQ79" s="48"/>
      <c r="AR79" s="48"/>
      <c r="AS79" s="48"/>
      <c r="AT79" s="48"/>
      <c r="AU79" s="48"/>
      <c r="AV79" s="48"/>
      <c r="AW79" s="48"/>
      <c r="AX79" s="52"/>
      <c r="AY79" s="52"/>
      <c r="AZ79" s="52"/>
      <c r="BA79" s="52"/>
      <c r="BB79" s="52"/>
      <c r="BC79" s="52"/>
      <c r="BD79" s="52"/>
      <c r="BE79" s="52"/>
      <c r="BF79" s="52"/>
      <c r="BG79" s="52"/>
      <c r="BH79" s="52"/>
      <c r="BI79" s="52"/>
      <c r="BJ79" s="52"/>
      <c r="BK79" s="52"/>
      <c r="BL79" s="52"/>
      <c r="BM79" s="52"/>
    </row>
    <row r="80" spans="2:65">
      <c r="B80" t="s">
        <v>182</v>
      </c>
      <c r="C80">
        <v>1</v>
      </c>
      <c r="D80">
        <v>0.9</v>
      </c>
      <c r="E80" s="64">
        <v>3.0691712999999999E-2</v>
      </c>
      <c r="F80" s="48">
        <v>0.79334040699999997</v>
      </c>
      <c r="G80" s="48">
        <v>0.13277697299999999</v>
      </c>
      <c r="H80" s="48">
        <v>2.3673678E-2</v>
      </c>
      <c r="I80" s="48">
        <v>0.73150813299999995</v>
      </c>
      <c r="J80" s="49">
        <v>6.183227400000002E-2</v>
      </c>
      <c r="K80" s="48">
        <v>1.9943796E-2</v>
      </c>
      <c r="L80" s="48">
        <v>1.0797922E-2</v>
      </c>
      <c r="M80" s="48">
        <v>2.7165119999999999E-3</v>
      </c>
      <c r="N80" s="48">
        <v>4.9476279999999999E-3</v>
      </c>
      <c r="O80" s="48">
        <v>1.6861109999999999E-3</v>
      </c>
      <c r="P80" s="48">
        <v>2.5002129000000001E-2</v>
      </c>
      <c r="Q80" s="48">
        <v>2.5206506E-2</v>
      </c>
      <c r="R80" s="48">
        <v>0.432053138</v>
      </c>
      <c r="S80" s="48">
        <v>0.38386272700000001</v>
      </c>
      <c r="T80" s="48">
        <v>2.2302648000000001E-2</v>
      </c>
      <c r="U80" s="48">
        <v>5.1554116999999997E-2</v>
      </c>
      <c r="V80" s="48">
        <v>6.7299999999999999E-4</v>
      </c>
      <c r="W80" s="48">
        <v>2.1970539999999999E-3</v>
      </c>
      <c r="X80" s="48">
        <v>4.2212382E-2</v>
      </c>
      <c r="Y80" s="48">
        <v>0.12208962335665199</v>
      </c>
      <c r="Z80" s="48">
        <v>0.20891183721322301</v>
      </c>
      <c r="AA80" s="48">
        <v>9.6015835152007178E-2</v>
      </c>
      <c r="AB80" s="48">
        <v>0.20530883621783449</v>
      </c>
      <c r="AC80" s="48">
        <v>0.17665506319189639</v>
      </c>
      <c r="AD80" s="48">
        <v>0.29943237055853478</v>
      </c>
      <c r="AE80" s="47">
        <v>0.09</v>
      </c>
      <c r="AF80" s="48">
        <v>0.34113199999999999</v>
      </c>
      <c r="AG80" s="48">
        <v>0.18898100000000001</v>
      </c>
      <c r="AH80" s="48">
        <v>0.29966199999999998</v>
      </c>
      <c r="AI80" s="48">
        <v>0.15069412900000001</v>
      </c>
      <c r="AJ80" s="48">
        <v>0.19957550900000001</v>
      </c>
      <c r="AK80" s="48">
        <v>0.63158122699999997</v>
      </c>
      <c r="AM80" s="48"/>
      <c r="AN80" s="48"/>
      <c r="AO80" s="48"/>
      <c r="AP80" s="48"/>
      <c r="AQ80" s="48"/>
      <c r="AR80" s="48"/>
      <c r="AS80" s="48"/>
      <c r="AT80" s="48"/>
      <c r="AU80" s="48"/>
      <c r="AV80" s="48"/>
      <c r="AW80" s="48"/>
      <c r="AX80" s="52"/>
      <c r="AY80" s="52"/>
      <c r="AZ80" s="52"/>
      <c r="BA80" s="52"/>
      <c r="BB80" s="52"/>
      <c r="BC80" s="52"/>
      <c r="BD80" s="52"/>
      <c r="BE80" s="52"/>
      <c r="BF80" s="52"/>
      <c r="BG80" s="52"/>
      <c r="BH80" s="52"/>
      <c r="BI80" s="52"/>
      <c r="BJ80" s="52"/>
      <c r="BK80" s="52"/>
      <c r="BL80" s="52"/>
      <c r="BM80" s="52"/>
    </row>
    <row r="81" spans="2:65">
      <c r="B81" t="s">
        <v>184</v>
      </c>
      <c r="C81">
        <v>1</v>
      </c>
      <c r="D81">
        <v>24.2</v>
      </c>
      <c r="E81" s="64">
        <v>2.5595368E-2</v>
      </c>
      <c r="F81" s="48">
        <v>0.78470264099999998</v>
      </c>
      <c r="G81" s="48">
        <v>0.128860752</v>
      </c>
      <c r="H81" s="48">
        <v>3.6321447999999999E-2</v>
      </c>
      <c r="I81" s="48">
        <v>0.70528104400000002</v>
      </c>
      <c r="J81" s="49">
        <v>7.9421596999999955E-2</v>
      </c>
      <c r="K81" s="48">
        <v>2.9616231E-2</v>
      </c>
      <c r="L81" s="48">
        <v>6.8934017E-2</v>
      </c>
      <c r="M81" s="48">
        <v>2.8044979999999999E-3</v>
      </c>
      <c r="N81" s="48">
        <v>4.7502899999999999E-3</v>
      </c>
      <c r="O81" s="48">
        <v>3.0511480000000001E-3</v>
      </c>
      <c r="P81" s="48">
        <v>3.5289173E-2</v>
      </c>
      <c r="Q81" s="48">
        <v>1.4826386E-2</v>
      </c>
      <c r="R81" s="48">
        <v>0.45733757200000003</v>
      </c>
      <c r="S81" s="48">
        <v>0.35587955900000001</v>
      </c>
      <c r="T81" s="48">
        <v>8.7151939999999997E-2</v>
      </c>
      <c r="U81" s="48">
        <v>2.5615728000000001E-2</v>
      </c>
      <c r="V81" s="48">
        <v>1.8910330000000001E-3</v>
      </c>
      <c r="W81" s="48">
        <v>3.0969090000000001E-3</v>
      </c>
      <c r="X81" s="48">
        <v>5.188921E-3</v>
      </c>
      <c r="Y81" s="48">
        <v>6.3406575999637907E-2</v>
      </c>
      <c r="Z81" s="48">
        <v>0.23358235258719201</v>
      </c>
      <c r="AA81" s="48">
        <v>8.2847272074658765E-2</v>
      </c>
      <c r="AB81" s="48">
        <v>0.2035512383345284</v>
      </c>
      <c r="AC81" s="48">
        <v>0.15663951658299541</v>
      </c>
      <c r="AD81" s="48">
        <v>0.34624972715889119</v>
      </c>
      <c r="AE81" s="47">
        <v>0.3</v>
      </c>
      <c r="AF81" s="48">
        <v>0.370006</v>
      </c>
      <c r="AG81" s="48">
        <v>0.193163</v>
      </c>
      <c r="AH81" s="48">
        <v>0.26790399999999998</v>
      </c>
      <c r="AI81" s="48">
        <v>0.15462424499999999</v>
      </c>
      <c r="AJ81" s="48">
        <v>0.16494308799999999</v>
      </c>
      <c r="AK81" s="48">
        <v>0.66273675700000001</v>
      </c>
      <c r="AM81" s="48"/>
      <c r="AN81" s="48"/>
      <c r="AO81" s="48"/>
      <c r="AP81" s="48"/>
      <c r="AQ81" s="48"/>
      <c r="AR81" s="48"/>
      <c r="AS81" s="48"/>
      <c r="AT81" s="48"/>
      <c r="AU81" s="48"/>
      <c r="AV81" s="48"/>
      <c r="AW81" s="48"/>
      <c r="AX81" s="52"/>
      <c r="AY81" s="52"/>
      <c r="AZ81" s="52"/>
      <c r="BA81" s="52"/>
      <c r="BB81" s="52"/>
      <c r="BC81" s="52"/>
      <c r="BD81" s="52"/>
      <c r="BE81" s="52"/>
      <c r="BF81" s="52"/>
      <c r="BG81" s="52"/>
      <c r="BH81" s="52"/>
      <c r="BI81" s="52"/>
      <c r="BJ81" s="52"/>
      <c r="BK81" s="52"/>
      <c r="BL81" s="52"/>
      <c r="BM81" s="52"/>
    </row>
    <row r="82" spans="2:65">
      <c r="B82" t="s">
        <v>185</v>
      </c>
      <c r="C82">
        <v>1</v>
      </c>
      <c r="D82">
        <v>43.7</v>
      </c>
      <c r="E82" s="64">
        <v>2.7348898E-2</v>
      </c>
      <c r="F82" s="48">
        <v>0.89705289399999999</v>
      </c>
      <c r="G82" s="48">
        <v>5.4290854999999999E-2</v>
      </c>
      <c r="H82" s="48">
        <v>1.48289459999999E-2</v>
      </c>
      <c r="I82" s="48">
        <v>0.79947489000000005</v>
      </c>
      <c r="J82" s="49">
        <v>9.757800399999994E-2</v>
      </c>
      <c r="K82" s="48">
        <v>1.3560422000000001E-2</v>
      </c>
      <c r="L82" s="48">
        <v>2.6019489999999999E-2</v>
      </c>
      <c r="M82" s="48">
        <v>1.6323640000000001E-3</v>
      </c>
      <c r="N82" s="48">
        <v>4.0809100000000001E-3</v>
      </c>
      <c r="O82" s="48">
        <v>1.543862E-3</v>
      </c>
      <c r="P82" s="48">
        <v>2.4082288E-2</v>
      </c>
      <c r="Q82" s="48">
        <v>9.7450160000000004E-3</v>
      </c>
      <c r="R82" s="48">
        <v>0.50684904600000003</v>
      </c>
      <c r="S82" s="48">
        <v>0.37665325999999999</v>
      </c>
      <c r="T82" s="48">
        <v>3.7180534000000001E-2</v>
      </c>
      <c r="U82" s="48">
        <v>4.4742510000000003E-3</v>
      </c>
      <c r="V82" s="48">
        <v>1.406193E-3</v>
      </c>
      <c r="W82" s="48">
        <v>3.6187350000000001E-3</v>
      </c>
      <c r="X82" s="48">
        <v>4.9659270000000002E-3</v>
      </c>
      <c r="Y82" s="48">
        <v>7.2320609609821396E-2</v>
      </c>
      <c r="Z82" s="48">
        <v>0.21272169199623001</v>
      </c>
      <c r="AA82" s="48">
        <v>7.8804541037612849E-2</v>
      </c>
      <c r="AB82" s="48">
        <v>0.25042068589576322</v>
      </c>
      <c r="AC82" s="48">
        <v>0.1696550556771331</v>
      </c>
      <c r="AD82" s="48">
        <v>0.34822087076376212</v>
      </c>
      <c r="AE82" s="47">
        <v>0.11</v>
      </c>
      <c r="AF82" s="48">
        <v>0.35187600000000002</v>
      </c>
      <c r="AG82" s="48">
        <v>0.186192</v>
      </c>
      <c r="AH82" s="48">
        <v>0.31606400000000001</v>
      </c>
      <c r="AI82" s="48">
        <v>0.15056798099999999</v>
      </c>
      <c r="AJ82" s="48">
        <v>0.19396034700000001</v>
      </c>
      <c r="AK82" s="48">
        <v>0.63860862200000001</v>
      </c>
      <c r="AM82" s="48"/>
      <c r="AN82" s="48"/>
      <c r="AO82" s="48"/>
      <c r="AP82" s="48"/>
      <c r="AQ82" s="48"/>
      <c r="AR82" s="48"/>
      <c r="AS82" s="48"/>
      <c r="AT82" s="48"/>
      <c r="AU82" s="48"/>
      <c r="AV82" s="48"/>
      <c r="AW82" s="48"/>
      <c r="AX82" s="52"/>
      <c r="AY82" s="52"/>
      <c r="AZ82" s="52"/>
      <c r="BA82" s="52"/>
      <c r="BB82" s="52"/>
      <c r="BC82" s="52"/>
      <c r="BD82" s="52"/>
      <c r="BE82" s="52"/>
      <c r="BF82" s="52"/>
      <c r="BG82" s="52"/>
      <c r="BH82" s="52"/>
      <c r="BI82" s="52"/>
      <c r="BJ82" s="52"/>
      <c r="BK82" s="52"/>
      <c r="BL82" s="52"/>
      <c r="BM82" s="52"/>
    </row>
    <row r="83" spans="2:65">
      <c r="B83" t="s">
        <v>186</v>
      </c>
      <c r="C83">
        <v>1</v>
      </c>
      <c r="D83">
        <v>6.1</v>
      </c>
      <c r="E83" s="64">
        <v>3.1037588000000001E-2</v>
      </c>
      <c r="F83" s="48">
        <v>0.85595880699999904</v>
      </c>
      <c r="G83" s="48">
        <v>7.6855959000000001E-2</v>
      </c>
      <c r="H83" s="48">
        <v>2.3903876000000001E-2</v>
      </c>
      <c r="I83" s="48">
        <v>0.77941176499999998</v>
      </c>
      <c r="J83" s="49">
        <v>7.6547041999999066E-2</v>
      </c>
      <c r="K83" s="48">
        <v>3.2011197999999998E-2</v>
      </c>
      <c r="L83" s="48">
        <v>4.8716640000000004E-3</v>
      </c>
      <c r="M83" s="48">
        <v>3.6991929999999999E-3</v>
      </c>
      <c r="N83" s="48">
        <v>6.6712719999999998E-3</v>
      </c>
      <c r="O83" s="48">
        <v>2.4903659999999999E-3</v>
      </c>
      <c r="P83" s="48">
        <v>2.8621028E-2</v>
      </c>
      <c r="Q83" s="48">
        <v>1.4660438E-2</v>
      </c>
      <c r="R83" s="48">
        <v>0.42639533899999998</v>
      </c>
      <c r="S83" s="48">
        <v>0.44507257300000003</v>
      </c>
      <c r="T83" s="48">
        <v>2.0085979E-2</v>
      </c>
      <c r="U83" s="48">
        <v>2.9910840000000001E-2</v>
      </c>
      <c r="V83" s="48">
        <v>9.2699999999999998E-4</v>
      </c>
      <c r="W83" s="48">
        <v>3.071973E-3</v>
      </c>
      <c r="X83" s="48">
        <v>1.1488089E-2</v>
      </c>
      <c r="Y83" s="48">
        <v>8.23113880174626E-2</v>
      </c>
      <c r="Z83" s="48">
        <v>0.21280792457748601</v>
      </c>
      <c r="AA83" s="48">
        <v>8.370311499657801E-2</v>
      </c>
      <c r="AB83" s="48">
        <v>0.2016469081837636</v>
      </c>
      <c r="AC83" s="48">
        <v>0.15583714073507229</v>
      </c>
      <c r="AD83" s="48">
        <v>0.32298395264567531</v>
      </c>
      <c r="AE83" s="47">
        <v>0.1</v>
      </c>
      <c r="AF83" s="48">
        <v>0.369172</v>
      </c>
      <c r="AG83" s="48">
        <v>0.17951800000000001</v>
      </c>
      <c r="AH83" s="48">
        <v>0.300481</v>
      </c>
      <c r="AI83" s="48">
        <v>0.206853432</v>
      </c>
      <c r="AJ83" s="48">
        <v>0.16828642299999999</v>
      </c>
      <c r="AK83" s="48">
        <v>0.60711230100000002</v>
      </c>
      <c r="AM83" s="48"/>
      <c r="AN83" s="48"/>
      <c r="AO83" s="48"/>
      <c r="AP83" s="48"/>
      <c r="AQ83" s="48"/>
      <c r="AR83" s="48"/>
      <c r="AS83" s="48"/>
      <c r="AT83" s="48"/>
      <c r="AU83" s="48"/>
      <c r="AV83" s="48"/>
      <c r="AW83" s="48"/>
      <c r="AX83" s="52"/>
      <c r="AY83" s="52"/>
      <c r="AZ83" s="52"/>
      <c r="BA83" s="52"/>
      <c r="BB83" s="52"/>
      <c r="BC83" s="52"/>
      <c r="BD83" s="52"/>
      <c r="BE83" s="52"/>
      <c r="BF83" s="52"/>
      <c r="BG83" s="52"/>
      <c r="BH83" s="52"/>
      <c r="BI83" s="52"/>
      <c r="BJ83" s="52"/>
      <c r="BK83" s="52"/>
      <c r="BL83" s="52"/>
      <c r="BM83" s="52"/>
    </row>
    <row r="84" spans="2:65">
      <c r="B84" t="s">
        <v>187</v>
      </c>
      <c r="C84">
        <v>1</v>
      </c>
      <c r="D84">
        <v>0.9</v>
      </c>
      <c r="E84" s="64">
        <v>5.087096E-2</v>
      </c>
      <c r="F84" s="48">
        <v>0.88491649900000002</v>
      </c>
      <c r="G84" s="48">
        <v>5.1341139000000001E-2</v>
      </c>
      <c r="H84" s="48">
        <v>1.4041186000000001E-2</v>
      </c>
      <c r="I84" s="48">
        <v>0.79021218000000004</v>
      </c>
      <c r="J84" s="49">
        <v>9.4704318999999981E-2</v>
      </c>
      <c r="K84" s="48">
        <v>1.4363411E-2</v>
      </c>
      <c r="L84" s="48">
        <v>2.0602849999999998E-3</v>
      </c>
      <c r="M84" s="48">
        <v>2.9097870000000001E-3</v>
      </c>
      <c r="N84" s="48">
        <v>1.7527072000000001E-2</v>
      </c>
      <c r="O84" s="48">
        <v>4.8040779999999998E-3</v>
      </c>
      <c r="P84" s="48">
        <v>3.6479743000000002E-2</v>
      </c>
      <c r="Q84" s="48">
        <v>1.3220978E-2</v>
      </c>
      <c r="R84" s="48">
        <v>0.39159855900000001</v>
      </c>
      <c r="S84" s="48">
        <v>0.49082618099999997</v>
      </c>
      <c r="T84" s="48">
        <v>1.5144856999999999E-2</v>
      </c>
      <c r="U84" s="48">
        <v>7.0402590000000001E-3</v>
      </c>
      <c r="V84" s="48">
        <v>2.1872649999999999E-3</v>
      </c>
      <c r="W84" s="48">
        <v>1.1717489999999999E-3</v>
      </c>
      <c r="X84" s="48">
        <v>7.2648449999999998E-3</v>
      </c>
      <c r="Y84" s="48">
        <v>6.2424285612484802E-2</v>
      </c>
      <c r="Z84" s="48">
        <v>0.16214288395840301</v>
      </c>
      <c r="AA84" s="48">
        <v>0.25706828568868151</v>
      </c>
      <c r="AB84" s="48">
        <v>0.2031207993547802</v>
      </c>
      <c r="AC84" s="48">
        <v>9.846323099666518E-2</v>
      </c>
      <c r="AD84" s="48">
        <v>0.45258477441239497</v>
      </c>
      <c r="AE84" s="47">
        <v>0.23</v>
      </c>
      <c r="AF84" s="48">
        <v>0.37592300000000001</v>
      </c>
      <c r="AG84" s="48">
        <v>0.15054999999999999</v>
      </c>
      <c r="AH84" s="48">
        <v>0.19019</v>
      </c>
      <c r="AI84" s="48">
        <v>0.163448063</v>
      </c>
      <c r="AJ84" s="48">
        <v>0.255231716</v>
      </c>
      <c r="AK84" s="48">
        <v>0.57170004100000005</v>
      </c>
      <c r="AM84" s="48"/>
      <c r="AN84" s="48"/>
      <c r="AO84" s="48"/>
      <c r="AP84" s="48"/>
      <c r="AQ84" s="48"/>
      <c r="AR84" s="48"/>
      <c r="AS84" s="48"/>
      <c r="AT84" s="48"/>
      <c r="AU84" s="48"/>
      <c r="AV84" s="48"/>
      <c r="AW84" s="48"/>
      <c r="AX84" s="52"/>
      <c r="AY84" s="52"/>
      <c r="AZ84" s="52"/>
      <c r="BA84" s="52"/>
      <c r="BB84" s="52"/>
      <c r="BC84" s="52"/>
      <c r="BD84" s="52"/>
      <c r="BE84" s="52"/>
      <c r="BF84" s="52"/>
      <c r="BG84" s="52"/>
      <c r="BH84" s="52"/>
      <c r="BI84" s="52"/>
      <c r="BJ84" s="52"/>
      <c r="BK84" s="52"/>
      <c r="BL84" s="52"/>
      <c r="BM84" s="52"/>
    </row>
    <row r="85" spans="2:65">
      <c r="B85" t="s">
        <v>190</v>
      </c>
      <c r="C85">
        <v>1</v>
      </c>
      <c r="D85">
        <v>0</v>
      </c>
      <c r="E85" s="64">
        <v>3.7856411999999999E-2</v>
      </c>
      <c r="F85" s="48">
        <v>0.72790264800000004</v>
      </c>
      <c r="G85" s="48">
        <v>6.9650672999999996E-2</v>
      </c>
      <c r="H85" s="48">
        <v>0.105647277</v>
      </c>
      <c r="I85" s="48">
        <v>0.60278677400000003</v>
      </c>
      <c r="J85" s="49">
        <v>0.12511587399999999</v>
      </c>
      <c r="K85" s="48">
        <v>2.7858403E-2</v>
      </c>
      <c r="L85" s="48">
        <v>6.0103220000000002E-3</v>
      </c>
      <c r="M85" s="48">
        <v>6.131648E-3</v>
      </c>
      <c r="N85" s="48">
        <v>1.2711271E-2</v>
      </c>
      <c r="O85" s="48">
        <v>4.2557560000000003E-3</v>
      </c>
      <c r="P85" s="48">
        <v>6.9408020000000001E-2</v>
      </c>
      <c r="Q85" s="48">
        <v>2.7391763E-2</v>
      </c>
      <c r="R85" s="48">
        <v>0.46394773700000003</v>
      </c>
      <c r="S85" s="48">
        <v>0.386215586</v>
      </c>
      <c r="T85" s="48">
        <v>4.1577228000000001E-2</v>
      </c>
      <c r="U85" s="48">
        <v>2.0559963000000001E-2</v>
      </c>
      <c r="V85" s="48">
        <v>4.2463839999999997E-3</v>
      </c>
      <c r="W85" s="48">
        <v>2.5011669999999999E-3</v>
      </c>
      <c r="X85" s="48">
        <v>6.2342509999999997E-3</v>
      </c>
      <c r="Y85" s="48">
        <v>3.8750835147309197E-2</v>
      </c>
      <c r="Z85" s="48">
        <v>0.208405855517487</v>
      </c>
      <c r="AA85" s="48">
        <v>7.1182243206961926E-2</v>
      </c>
      <c r="AB85" s="48">
        <v>0.2042077489237592</v>
      </c>
      <c r="AC85" s="48">
        <v>0.1212232654890649</v>
      </c>
      <c r="AD85" s="48">
        <v>0.4863066438348293</v>
      </c>
      <c r="AE85" s="47">
        <v>0.12</v>
      </c>
      <c r="AF85" s="48">
        <v>0.48008400000000001</v>
      </c>
      <c r="AG85" s="48">
        <v>0.18656800000000001</v>
      </c>
      <c r="AH85" s="48">
        <v>0.16914499999999999</v>
      </c>
      <c r="AI85" s="48">
        <v>0.14504030700000001</v>
      </c>
      <c r="AJ85" s="48">
        <v>0.22817605699999999</v>
      </c>
      <c r="AK85" s="48">
        <v>0.61635125199999996</v>
      </c>
      <c r="AM85" s="48"/>
      <c r="AN85" s="48"/>
      <c r="AO85" s="48"/>
      <c r="AP85" s="48"/>
      <c r="AQ85" s="48"/>
      <c r="AR85" s="48"/>
      <c r="AS85" s="48"/>
      <c r="AT85" s="48"/>
      <c r="AU85" s="48"/>
      <c r="AV85" s="48"/>
      <c r="AW85" s="48"/>
      <c r="AX85" s="52"/>
      <c r="AY85" s="52"/>
      <c r="AZ85" s="52"/>
      <c r="BA85" s="52"/>
      <c r="BB85" s="52"/>
      <c r="BC85" s="52"/>
      <c r="BD85" s="52"/>
      <c r="BE85" s="52"/>
      <c r="BF85" s="52"/>
      <c r="BG85" s="52"/>
      <c r="BH85" s="52"/>
      <c r="BI85" s="52"/>
      <c r="BJ85" s="52"/>
      <c r="BK85" s="52"/>
      <c r="BL85" s="52"/>
      <c r="BM85" s="52"/>
    </row>
    <row r="86" spans="2:65">
      <c r="B86" t="s">
        <v>191</v>
      </c>
      <c r="C86">
        <v>1</v>
      </c>
      <c r="D86">
        <v>43.3</v>
      </c>
      <c r="E86" s="64">
        <v>2.7453597E-2</v>
      </c>
      <c r="F86" s="48">
        <v>0.89377477699999996</v>
      </c>
      <c r="G86" s="48">
        <v>4.8777594000000001E-2</v>
      </c>
      <c r="H86" s="48">
        <v>1.545184E-2</v>
      </c>
      <c r="I86" s="48">
        <v>0.80243789099999996</v>
      </c>
      <c r="J86" s="49">
        <v>9.1336886000000006E-2</v>
      </c>
      <c r="K86" s="48">
        <v>1.6133974999999998E-2</v>
      </c>
      <c r="L86" s="48">
        <v>5.4867379999999997E-3</v>
      </c>
      <c r="M86" s="48">
        <v>1.9772029999999999E-3</v>
      </c>
      <c r="N86" s="48">
        <v>1.1665497E-2</v>
      </c>
      <c r="O86" s="48">
        <v>2.4616180000000001E-3</v>
      </c>
      <c r="P86" s="48">
        <v>2.9499866E-2</v>
      </c>
      <c r="Q86" s="48">
        <v>1.2495922E-2</v>
      </c>
      <c r="R86" s="48">
        <v>0.50774538599999997</v>
      </c>
      <c r="S86" s="48">
        <v>0.39050189299999999</v>
      </c>
      <c r="T86" s="48">
        <v>1.6340935000000001E-2</v>
      </c>
      <c r="U86" s="48">
        <v>8.8575189999999995E-3</v>
      </c>
      <c r="V86" s="48">
        <v>1.3246740000000001E-3</v>
      </c>
      <c r="W86" s="48">
        <v>2.7976310000000001E-3</v>
      </c>
      <c r="X86" s="48">
        <v>5.6249200000000003E-3</v>
      </c>
      <c r="Y86" s="48">
        <v>8.3536835997001804E-2</v>
      </c>
      <c r="Z86" s="48">
        <v>0.20915994749671801</v>
      </c>
      <c r="AA86" s="48">
        <v>7.6098682884612939E-2</v>
      </c>
      <c r="AB86" s="48">
        <v>0.23953480101006369</v>
      </c>
      <c r="AC86" s="48">
        <v>0.14113964745417271</v>
      </c>
      <c r="AD86" s="48">
        <v>0.38912276019362119</v>
      </c>
      <c r="AE86" s="47">
        <v>0.13</v>
      </c>
      <c r="AF86" s="48">
        <v>0.40457799999999999</v>
      </c>
      <c r="AG86" s="48">
        <v>0.185666</v>
      </c>
      <c r="AH86" s="48">
        <v>0.275449</v>
      </c>
      <c r="AI86" s="48">
        <v>0.113058826</v>
      </c>
      <c r="AJ86" s="48">
        <v>0.186343963</v>
      </c>
      <c r="AK86" s="48">
        <v>0.67982784900000004</v>
      </c>
      <c r="AM86" s="48"/>
      <c r="AN86" s="48"/>
      <c r="AO86" s="48"/>
      <c r="AP86" s="48"/>
      <c r="AQ86" s="48"/>
      <c r="AR86" s="48"/>
      <c r="AS86" s="48"/>
      <c r="AT86" s="48"/>
      <c r="AU86" s="48"/>
      <c r="AV86" s="48"/>
      <c r="AW86" s="48"/>
      <c r="AX86" s="52"/>
      <c r="AY86" s="52"/>
      <c r="AZ86" s="52"/>
      <c r="BA86" s="52"/>
      <c r="BB86" s="52"/>
      <c r="BC86" s="52"/>
      <c r="BD86" s="52"/>
      <c r="BE86" s="52"/>
      <c r="BF86" s="52"/>
      <c r="BG86" s="52"/>
      <c r="BH86" s="52"/>
      <c r="BI86" s="52"/>
      <c r="BJ86" s="52"/>
      <c r="BK86" s="52"/>
      <c r="BL86" s="52"/>
      <c r="BM86" s="52"/>
    </row>
    <row r="87" spans="2:65">
      <c r="B87" t="s">
        <v>192</v>
      </c>
      <c r="C87">
        <v>1</v>
      </c>
      <c r="D87">
        <v>0</v>
      </c>
      <c r="E87" s="64">
        <v>4.2081250000000001E-2</v>
      </c>
      <c r="F87" s="48">
        <v>0.54226310700000002</v>
      </c>
      <c r="G87" s="48">
        <v>0.23022964000000001</v>
      </c>
      <c r="H87" s="48">
        <v>0.114081075</v>
      </c>
      <c r="I87" s="48">
        <v>0.46746474199999999</v>
      </c>
      <c r="J87" s="49">
        <v>7.4798365000000033E-2</v>
      </c>
      <c r="K87" s="48">
        <v>9.1274090000000002E-2</v>
      </c>
      <c r="L87" s="48">
        <v>7.5620247000000002E-2</v>
      </c>
      <c r="M87" s="48">
        <v>1.0051318E-2</v>
      </c>
      <c r="N87" s="48">
        <v>2.0517980000000002E-2</v>
      </c>
      <c r="O87" s="48">
        <v>1.8939674E-2</v>
      </c>
      <c r="P87" s="48">
        <v>5.8461935E-2</v>
      </c>
      <c r="Q87" s="48">
        <v>5.4963818999999997E-2</v>
      </c>
      <c r="R87" s="48">
        <v>0.38740850799999998</v>
      </c>
      <c r="S87" s="48">
        <v>0.28594371600000001</v>
      </c>
      <c r="T87" s="48">
        <v>0.16244704300000001</v>
      </c>
      <c r="U87" s="48">
        <v>3.3190885000000003E-2</v>
      </c>
      <c r="V87" s="48">
        <v>3.8396569999999998E-3</v>
      </c>
      <c r="W87" s="48">
        <v>5.0543181999999999E-2</v>
      </c>
      <c r="X87" s="48">
        <v>5.270299E-3</v>
      </c>
      <c r="Y87" s="48">
        <v>4.23166202414113E-2</v>
      </c>
      <c r="Z87" s="48">
        <v>0.22520224076411099</v>
      </c>
      <c r="AA87" s="48">
        <v>0.16195788462214419</v>
      </c>
      <c r="AB87" s="48">
        <v>0.19162848471354699</v>
      </c>
      <c r="AC87" s="48">
        <v>0.18999472682669599</v>
      </c>
      <c r="AD87" s="48">
        <v>0.39239287433798747</v>
      </c>
      <c r="AE87" s="47">
        <v>0.26</v>
      </c>
      <c r="AF87" s="48">
        <v>0.31683699999999998</v>
      </c>
      <c r="AG87" s="48">
        <v>0.13336200000000001</v>
      </c>
      <c r="AH87" s="48">
        <v>0.236399</v>
      </c>
      <c r="AI87" s="48">
        <v>0.241288855</v>
      </c>
      <c r="AJ87" s="48">
        <v>0.24695312999999999</v>
      </c>
      <c r="AK87" s="48">
        <v>0.496436614</v>
      </c>
      <c r="AM87" s="48"/>
      <c r="AN87" s="48"/>
      <c r="AO87" s="48"/>
      <c r="AP87" s="48"/>
      <c r="AQ87" s="48"/>
      <c r="AR87" s="48"/>
      <c r="AS87" s="48"/>
      <c r="AT87" s="48"/>
      <c r="AU87" s="48"/>
      <c r="AV87" s="48"/>
      <c r="AW87" s="48"/>
      <c r="AX87" s="52"/>
      <c r="AY87" s="52"/>
      <c r="AZ87" s="52"/>
      <c r="BA87" s="52"/>
      <c r="BB87" s="52"/>
      <c r="BC87" s="52"/>
      <c r="BD87" s="52"/>
      <c r="BE87" s="52"/>
      <c r="BF87" s="52"/>
      <c r="BG87" s="52"/>
      <c r="BH87" s="52"/>
      <c r="BI87" s="52"/>
      <c r="BJ87" s="52"/>
      <c r="BK87" s="52"/>
      <c r="BL87" s="52"/>
      <c r="BM87" s="52"/>
    </row>
    <row r="88" spans="2:65">
      <c r="B88" t="s">
        <v>194</v>
      </c>
      <c r="C88">
        <v>1</v>
      </c>
      <c r="D88">
        <v>0</v>
      </c>
      <c r="E88" s="64">
        <v>4.4403195999999999E-2</v>
      </c>
      <c r="F88" s="48">
        <v>0.22326478699999999</v>
      </c>
      <c r="G88" s="48">
        <v>0.40785150399999998</v>
      </c>
      <c r="H88" s="48">
        <v>0.23705298699999999</v>
      </c>
      <c r="I88" s="48">
        <v>0.15579216300000001</v>
      </c>
      <c r="J88" s="49">
        <v>6.7472623999999981E-2</v>
      </c>
      <c r="K88" s="48">
        <v>5.3960979999999999E-2</v>
      </c>
      <c r="L88" s="48">
        <v>0.22991525600000001</v>
      </c>
      <c r="M88" s="48">
        <v>5.8570215000000002E-2</v>
      </c>
      <c r="N88" s="48">
        <v>2.3467594000000001E-2</v>
      </c>
      <c r="O88" s="48">
        <v>3.6814622999999998E-2</v>
      </c>
      <c r="P88" s="48">
        <v>4.9318820999999999E-2</v>
      </c>
      <c r="Q88" s="48">
        <v>8.2511901999999998E-2</v>
      </c>
      <c r="R88" s="48">
        <v>0.22275046900000001</v>
      </c>
      <c r="S88" s="48">
        <v>0.16243373999999999</v>
      </c>
      <c r="T88" s="48">
        <v>0.489382017</v>
      </c>
      <c r="U88" s="48">
        <v>1.7950153E-2</v>
      </c>
      <c r="V88" s="48">
        <v>9.2800000000000001E-4</v>
      </c>
      <c r="W88" s="48">
        <v>2.3527474999999999E-2</v>
      </c>
      <c r="X88" s="48">
        <v>5.3007610000000002E-3</v>
      </c>
      <c r="Y88" s="48">
        <v>1.61450617862701E-2</v>
      </c>
      <c r="Z88" s="48">
        <v>0.240093463543227</v>
      </c>
      <c r="AA88" s="48">
        <v>0.25283042669273731</v>
      </c>
      <c r="AB88" s="48">
        <v>7.4639692200952332E-2</v>
      </c>
      <c r="AC88" s="48">
        <v>0.24579576753973281</v>
      </c>
      <c r="AD88" s="48">
        <v>0.31580928267154812</v>
      </c>
      <c r="AE88" s="47">
        <v>0.23</v>
      </c>
      <c r="AF88" s="48">
        <v>0.18937399999999999</v>
      </c>
      <c r="AG88" s="48">
        <v>9.9108000000000002E-2</v>
      </c>
      <c r="AH88" s="48">
        <v>0.24725</v>
      </c>
      <c r="AI88" s="48">
        <v>0.35560930800000001</v>
      </c>
      <c r="AJ88" s="48">
        <v>0.36382216699999997</v>
      </c>
      <c r="AK88" s="48">
        <v>0.26873675800000002</v>
      </c>
      <c r="AM88" s="48"/>
      <c r="AN88" s="48"/>
      <c r="AO88" s="48"/>
      <c r="AP88" s="48"/>
      <c r="AQ88" s="48"/>
      <c r="AR88" s="48"/>
      <c r="AS88" s="48"/>
      <c r="AT88" s="48"/>
      <c r="AU88" s="48"/>
      <c r="AV88" s="48"/>
      <c r="AW88" s="48"/>
      <c r="AX88" s="52"/>
      <c r="AY88" s="52"/>
      <c r="AZ88" s="52"/>
      <c r="BA88" s="52"/>
      <c r="BB88" s="52"/>
      <c r="BC88" s="52"/>
      <c r="BD88" s="52"/>
      <c r="BE88" s="52"/>
      <c r="BF88" s="52"/>
      <c r="BG88" s="52"/>
      <c r="BH88" s="52"/>
      <c r="BI88" s="52"/>
      <c r="BJ88" s="52"/>
      <c r="BK88" s="52"/>
      <c r="BL88" s="52"/>
      <c r="BM88" s="52"/>
    </row>
    <row r="89" spans="2:65">
      <c r="B89" t="s">
        <v>195</v>
      </c>
      <c r="C89">
        <v>1</v>
      </c>
      <c r="D89">
        <v>0.3</v>
      </c>
      <c r="E89" s="64">
        <v>2.7255650999999999E-2</v>
      </c>
      <c r="F89" s="48">
        <v>0.85660247599999995</v>
      </c>
      <c r="G89" s="48">
        <v>7.3698172000000006E-2</v>
      </c>
      <c r="H89" s="48">
        <v>2.5781096999999999E-2</v>
      </c>
      <c r="I89" s="48">
        <v>0.77366869699999996</v>
      </c>
      <c r="J89" s="49">
        <v>8.2933778999999985E-2</v>
      </c>
      <c r="K89" s="48">
        <v>2.9809393E-2</v>
      </c>
      <c r="L89" s="48">
        <v>7.5260370000000002E-3</v>
      </c>
      <c r="M89" s="48">
        <v>1.9453719999999999E-3</v>
      </c>
      <c r="N89" s="48">
        <v>6.5533500000000003E-3</v>
      </c>
      <c r="O89" s="48">
        <v>2.4562780000000001E-3</v>
      </c>
      <c r="P89" s="48">
        <v>3.0654352999999999E-2</v>
      </c>
      <c r="Q89" s="48">
        <v>1.3263901999999999E-2</v>
      </c>
      <c r="R89" s="48">
        <v>0.46154904299999999</v>
      </c>
      <c r="S89" s="48">
        <v>0.41496772399999998</v>
      </c>
      <c r="T89" s="48">
        <v>1.8098036000000001E-2</v>
      </c>
      <c r="U89" s="48">
        <v>2.508376E-2</v>
      </c>
      <c r="V89" s="48">
        <v>1.444306E-3</v>
      </c>
      <c r="W89" s="48">
        <v>7.535936E-3</v>
      </c>
      <c r="X89" s="48">
        <v>9.2848229999999993E-3</v>
      </c>
      <c r="Y89" s="48">
        <v>7.3030815621092801E-2</v>
      </c>
      <c r="Z89" s="48">
        <v>0.22477133857072301</v>
      </c>
      <c r="AA89" s="48">
        <v>8.9589503830807785E-2</v>
      </c>
      <c r="AB89" s="48">
        <v>0.19785572662962231</v>
      </c>
      <c r="AC89" s="48">
        <v>0.13555721985536959</v>
      </c>
      <c r="AD89" s="48">
        <v>0.3419563162224214</v>
      </c>
      <c r="AE89" s="47">
        <v>0.15</v>
      </c>
      <c r="AF89" s="48">
        <v>0.39716400000000002</v>
      </c>
      <c r="AG89" s="48">
        <v>0.18839800000000001</v>
      </c>
      <c r="AH89" s="48">
        <v>0.25928800000000002</v>
      </c>
      <c r="AI89" s="48">
        <v>0.17957832800000001</v>
      </c>
      <c r="AJ89" s="48">
        <v>0.16048050999999999</v>
      </c>
      <c r="AK89" s="48">
        <v>0.64241235600000002</v>
      </c>
      <c r="AM89" s="48"/>
      <c r="AN89" s="48"/>
      <c r="AO89" s="48"/>
      <c r="AP89" s="48"/>
      <c r="AQ89" s="48"/>
      <c r="AR89" s="48"/>
      <c r="AS89" s="48"/>
      <c r="AT89" s="48"/>
      <c r="AU89" s="48"/>
      <c r="AV89" s="48"/>
      <c r="AW89" s="48"/>
      <c r="AX89" s="52"/>
      <c r="AY89" s="52"/>
      <c r="AZ89" s="52"/>
      <c r="BA89" s="52"/>
      <c r="BB89" s="52"/>
      <c r="BC89" s="52"/>
      <c r="BD89" s="52"/>
      <c r="BE89" s="52"/>
      <c r="BF89" s="52"/>
      <c r="BG89" s="52"/>
      <c r="BH89" s="52"/>
      <c r="BI89" s="52"/>
      <c r="BJ89" s="52"/>
      <c r="BK89" s="52"/>
      <c r="BL89" s="52"/>
      <c r="BM89" s="52"/>
    </row>
    <row r="90" spans="2:65">
      <c r="B90" t="s">
        <v>196</v>
      </c>
      <c r="C90">
        <v>1</v>
      </c>
      <c r="D90">
        <v>0</v>
      </c>
      <c r="E90" s="64">
        <v>3.2130605E-2</v>
      </c>
      <c r="F90" s="48">
        <v>0.37986753200000001</v>
      </c>
      <c r="G90" s="48">
        <v>0.22268232899999901</v>
      </c>
      <c r="H90" s="48">
        <v>0.21650434900000001</v>
      </c>
      <c r="I90" s="48">
        <v>0.16568284899999999</v>
      </c>
      <c r="J90" s="49">
        <v>0.21418468299999999</v>
      </c>
      <c r="K90" s="48">
        <v>8.5212995E-2</v>
      </c>
      <c r="L90" s="48">
        <v>5.0754591000000002E-2</v>
      </c>
      <c r="M90" s="48">
        <v>7.1518850000000002E-3</v>
      </c>
      <c r="N90" s="48">
        <v>8.8543600000000004E-3</v>
      </c>
      <c r="O90" s="48">
        <v>7.0760537999999998E-2</v>
      </c>
      <c r="P90" s="48">
        <v>6.0255743E-2</v>
      </c>
      <c r="Q90" s="48">
        <v>0.120689911</v>
      </c>
      <c r="R90" s="48">
        <v>0.41484339599999998</v>
      </c>
      <c r="S90" s="48">
        <v>0.14342321399999999</v>
      </c>
      <c r="T90" s="48">
        <v>0.272215655</v>
      </c>
      <c r="U90" s="48">
        <v>6.4039371999999997E-2</v>
      </c>
      <c r="V90" s="48">
        <v>1.3701481999999999E-2</v>
      </c>
      <c r="W90" s="48">
        <v>2.1187860000000001E-3</v>
      </c>
      <c r="X90" s="48">
        <v>8.7650820000000004E-3</v>
      </c>
      <c r="Y90" s="48">
        <v>1.6061325059317299E-2</v>
      </c>
      <c r="Z90" s="48">
        <v>0.22663205559160801</v>
      </c>
      <c r="AA90" s="48">
        <v>0.13158341347513669</v>
      </c>
      <c r="AB90" s="48">
        <v>0.1551828175972543</v>
      </c>
      <c r="AC90" s="48">
        <v>0.22321287455490371</v>
      </c>
      <c r="AD90" s="48">
        <v>0.38598562676062892</v>
      </c>
      <c r="AE90" s="47">
        <v>0.1</v>
      </c>
      <c r="AF90" s="48">
        <v>0.268125</v>
      </c>
      <c r="AG90" s="48">
        <v>0.17763300000000001</v>
      </c>
      <c r="AH90" s="48">
        <v>0.25894899999999998</v>
      </c>
      <c r="AI90" s="48">
        <v>0.279557899</v>
      </c>
      <c r="AJ90" s="48">
        <v>0.35635773700000001</v>
      </c>
      <c r="AK90" s="48">
        <v>0.34090448200000001</v>
      </c>
      <c r="AM90" s="48"/>
      <c r="AN90" s="48"/>
      <c r="AO90" s="48"/>
      <c r="AP90" s="48"/>
      <c r="AQ90" s="48"/>
      <c r="AR90" s="48"/>
      <c r="AS90" s="48"/>
      <c r="AT90" s="48"/>
      <c r="AU90" s="48"/>
      <c r="AV90" s="48"/>
      <c r="AW90" s="48"/>
      <c r="AX90" s="52"/>
      <c r="AY90" s="52"/>
      <c r="AZ90" s="52"/>
      <c r="BA90" s="52"/>
      <c r="BB90" s="52"/>
      <c r="BC90" s="52"/>
      <c r="BD90" s="52"/>
      <c r="BE90" s="52"/>
      <c r="BF90" s="52"/>
      <c r="BG90" s="52"/>
      <c r="BH90" s="52"/>
      <c r="BI90" s="52"/>
      <c r="BJ90" s="52"/>
      <c r="BK90" s="52"/>
      <c r="BL90" s="52"/>
      <c r="BM90" s="52"/>
    </row>
    <row r="91" spans="2:65">
      <c r="B91" t="s">
        <v>198</v>
      </c>
      <c r="C91">
        <v>1</v>
      </c>
      <c r="D91">
        <v>0</v>
      </c>
      <c r="E91" s="64">
        <v>2.7814096999999999E-2</v>
      </c>
      <c r="F91" s="48">
        <v>0.25596235699999997</v>
      </c>
      <c r="G91" s="48">
        <v>0.50095756699999905</v>
      </c>
      <c r="H91" s="48">
        <v>0.123997545</v>
      </c>
      <c r="I91" s="48">
        <v>9.4440122000000001E-2</v>
      </c>
      <c r="J91" s="49">
        <v>0.16152223499999999</v>
      </c>
      <c r="K91" s="48">
        <v>0.35192111999999998</v>
      </c>
      <c r="L91" s="48">
        <v>4.9389550999999997E-2</v>
      </c>
      <c r="M91" s="48">
        <v>6.680531E-3</v>
      </c>
      <c r="N91" s="48">
        <v>1.1438446E-2</v>
      </c>
      <c r="O91" s="48">
        <v>4.0479682000000003E-2</v>
      </c>
      <c r="P91" s="48">
        <v>3.3507390999999997E-2</v>
      </c>
      <c r="Q91" s="48">
        <v>8.5575139999999994E-2</v>
      </c>
      <c r="R91" s="48">
        <v>0.34579676999999998</v>
      </c>
      <c r="S91" s="48">
        <v>8.6555797000000004E-2</v>
      </c>
      <c r="T91" s="48">
        <v>0.17890941199999999</v>
      </c>
      <c r="U91" s="48">
        <v>0.28263422900000001</v>
      </c>
      <c r="V91" s="48">
        <v>6.6057709999999999E-3</v>
      </c>
      <c r="W91" s="48">
        <v>8.0346519999999998E-3</v>
      </c>
      <c r="X91" s="48">
        <v>1.0660502000000001E-2</v>
      </c>
      <c r="Y91" s="48">
        <v>1.74428491606539E-2</v>
      </c>
      <c r="Z91" s="48">
        <v>0.19938692662450599</v>
      </c>
      <c r="AA91" s="48">
        <v>0.15503949501569361</v>
      </c>
      <c r="AB91" s="48">
        <v>0.15493601462522771</v>
      </c>
      <c r="AC91" s="48">
        <v>0.22499565698402679</v>
      </c>
      <c r="AD91" s="48">
        <v>0.38669299905825127</v>
      </c>
      <c r="AE91" s="47">
        <v>0.28999999999999998</v>
      </c>
      <c r="AF91" s="48">
        <v>0.25917499999999999</v>
      </c>
      <c r="AG91" s="48">
        <v>0.17934800000000001</v>
      </c>
      <c r="AH91" s="48">
        <v>0.276592</v>
      </c>
      <c r="AI91" s="48">
        <v>0.15069358399999999</v>
      </c>
      <c r="AJ91" s="48">
        <v>0.37424385900000001</v>
      </c>
      <c r="AK91" s="48">
        <v>0.454534412</v>
      </c>
      <c r="AM91" s="48"/>
      <c r="AN91" s="48"/>
      <c r="AO91" s="48"/>
      <c r="AP91" s="48"/>
      <c r="AQ91" s="48"/>
      <c r="AR91" s="48"/>
      <c r="AS91" s="48"/>
      <c r="AT91" s="48"/>
      <c r="AU91" s="48"/>
      <c r="AV91" s="48"/>
      <c r="AW91" s="48"/>
      <c r="AX91" s="52"/>
      <c r="AY91" s="52"/>
      <c r="AZ91" s="52"/>
      <c r="BA91" s="52"/>
      <c r="BB91" s="52"/>
      <c r="BC91" s="52"/>
      <c r="BD91" s="52"/>
      <c r="BE91" s="52"/>
      <c r="BF91" s="52"/>
      <c r="BG91" s="52"/>
      <c r="BH91" s="52"/>
      <c r="BI91" s="52"/>
      <c r="BJ91" s="52"/>
      <c r="BK91" s="52"/>
      <c r="BL91" s="52"/>
      <c r="BM91" s="52"/>
    </row>
    <row r="92" spans="2:65">
      <c r="B92" t="s">
        <v>199</v>
      </c>
      <c r="C92">
        <v>1</v>
      </c>
      <c r="D92">
        <v>42.7</v>
      </c>
      <c r="E92" s="64">
        <v>1.6999924999999999E-2</v>
      </c>
      <c r="F92" s="48">
        <v>0.89595956200000004</v>
      </c>
      <c r="G92" s="48">
        <v>4.5109869999999899E-2</v>
      </c>
      <c r="H92" s="48">
        <v>1.9487137000000002E-2</v>
      </c>
      <c r="I92" s="48">
        <v>0.841881039</v>
      </c>
      <c r="J92" s="49">
        <v>5.4078523000000038E-2</v>
      </c>
      <c r="K92" s="48">
        <v>2.3411063999999999E-2</v>
      </c>
      <c r="L92" s="48">
        <v>3.4550940000000001E-3</v>
      </c>
      <c r="M92" s="48">
        <v>3.33279E-3</v>
      </c>
      <c r="N92" s="48">
        <v>5.6361859999999996E-3</v>
      </c>
      <c r="O92" s="48">
        <v>1.854947E-3</v>
      </c>
      <c r="P92" s="48">
        <v>2.9118594000000001E-2</v>
      </c>
      <c r="Q92" s="48">
        <v>1.0324514E-2</v>
      </c>
      <c r="R92" s="48">
        <v>0.553430019</v>
      </c>
      <c r="S92" s="48">
        <v>0.33937361799999999</v>
      </c>
      <c r="T92" s="48">
        <v>1.4665865E-2</v>
      </c>
      <c r="U92" s="48">
        <v>1.5185641999999999E-2</v>
      </c>
      <c r="V92" s="48">
        <v>8.1329809999999992E-3</v>
      </c>
      <c r="W92" s="48">
        <v>5.6156299999999999E-3</v>
      </c>
      <c r="X92" s="48">
        <v>3.6078640000000001E-3</v>
      </c>
      <c r="Y92" s="48">
        <v>5.3504993146661399E-2</v>
      </c>
      <c r="Z92" s="48">
        <v>0.21022620029206299</v>
      </c>
      <c r="AA92" s="48">
        <v>7.7244311392309417E-2</v>
      </c>
      <c r="AB92" s="48">
        <v>0.26455013144488632</v>
      </c>
      <c r="AC92" s="48">
        <v>0.16459472278389381</v>
      </c>
      <c r="AD92" s="48">
        <v>0.33141116852642349</v>
      </c>
      <c r="AE92" s="47">
        <v>7.0000000000000007E-2</v>
      </c>
      <c r="AF92" s="48">
        <v>0.417522</v>
      </c>
      <c r="AG92" s="48">
        <v>0.22595199999999999</v>
      </c>
      <c r="AH92" s="48">
        <v>0.19728399999999999</v>
      </c>
      <c r="AI92" s="48">
        <v>0.1196554</v>
      </c>
      <c r="AJ92" s="48">
        <v>0.15122739099999999</v>
      </c>
      <c r="AK92" s="48">
        <v>0.720355368</v>
      </c>
      <c r="AM92" s="48"/>
      <c r="AN92" s="48"/>
      <c r="AO92" s="48"/>
      <c r="AP92" s="48"/>
      <c r="AQ92" s="48"/>
      <c r="AR92" s="48"/>
      <c r="AS92" s="48"/>
      <c r="AT92" s="48"/>
      <c r="AU92" s="48"/>
      <c r="AV92" s="48"/>
      <c r="AW92" s="48"/>
      <c r="AX92" s="52"/>
      <c r="AY92" s="52"/>
      <c r="AZ92" s="52"/>
      <c r="BA92" s="52"/>
      <c r="BB92" s="52"/>
      <c r="BC92" s="52"/>
      <c r="BD92" s="52"/>
      <c r="BE92" s="52"/>
      <c r="BF92" s="52"/>
      <c r="BG92" s="52"/>
      <c r="BH92" s="52"/>
      <c r="BI92" s="52"/>
      <c r="BJ92" s="52"/>
      <c r="BK92" s="52"/>
      <c r="BL92" s="52"/>
      <c r="BM92" s="52"/>
    </row>
    <row r="93" spans="2:65">
      <c r="B93" t="s">
        <v>201</v>
      </c>
      <c r="C93">
        <v>1</v>
      </c>
      <c r="D93">
        <v>0</v>
      </c>
      <c r="E93" s="64">
        <v>0.10296639</v>
      </c>
      <c r="F93" s="48">
        <v>0.86664595899999997</v>
      </c>
      <c r="G93" s="48">
        <v>4.6929061000000001E-2</v>
      </c>
      <c r="H93" s="48">
        <v>2.2038625999999999E-2</v>
      </c>
      <c r="I93" s="48">
        <v>0.77549330000000005</v>
      </c>
      <c r="J93" s="49">
        <v>9.1152658999999914E-2</v>
      </c>
      <c r="K93" s="48">
        <v>1.2612972E-2</v>
      </c>
      <c r="L93" s="48">
        <v>2.98811E-3</v>
      </c>
      <c r="M93" s="48">
        <v>6.8569269999999996E-3</v>
      </c>
      <c r="N93" s="48">
        <v>9.6772839999999995E-3</v>
      </c>
      <c r="O93" s="48">
        <v>9.0482080000000003E-3</v>
      </c>
      <c r="P93" s="48">
        <v>3.9789049E-2</v>
      </c>
      <c r="Q93" s="48">
        <v>2.4596867000000001E-2</v>
      </c>
      <c r="R93" s="48">
        <v>0.35819956600000002</v>
      </c>
      <c r="S93" s="48">
        <v>0.51429589899999995</v>
      </c>
      <c r="T93" s="48">
        <v>2.8770039000000001E-2</v>
      </c>
      <c r="U93" s="48">
        <v>8.1466179999999996E-3</v>
      </c>
      <c r="V93" s="48">
        <v>4.3406690000000001E-3</v>
      </c>
      <c r="W93" s="48">
        <v>9.9599999999999992E-4</v>
      </c>
      <c r="X93" s="48">
        <v>8.0522560000000007E-3</v>
      </c>
      <c r="Y93" s="48">
        <v>5.9347181008902003E-2</v>
      </c>
      <c r="Z93" s="48">
        <v>0.16811679843508001</v>
      </c>
      <c r="AA93" s="48">
        <v>0.16483570317571061</v>
      </c>
      <c r="AB93" s="48">
        <v>0.21853988316125819</v>
      </c>
      <c r="AC93" s="48">
        <v>0.1745667591736047</v>
      </c>
      <c r="AD93" s="48">
        <v>0.34596361393771202</v>
      </c>
      <c r="AE93" s="47">
        <v>0.34</v>
      </c>
      <c r="AF93" s="48">
        <v>0.31518099999999999</v>
      </c>
      <c r="AG93" s="48">
        <v>0.19375899999999999</v>
      </c>
      <c r="AH93" s="48">
        <v>0.24728</v>
      </c>
      <c r="AI93" s="48">
        <v>0.215000844</v>
      </c>
      <c r="AJ93" s="48">
        <v>0.25227376899999998</v>
      </c>
      <c r="AK93" s="48">
        <v>0.52027695399999996</v>
      </c>
      <c r="AM93" s="48"/>
      <c r="AN93" s="48"/>
      <c r="AO93" s="48"/>
      <c r="AP93" s="48"/>
      <c r="AQ93" s="48"/>
      <c r="AR93" s="48"/>
      <c r="AS93" s="48"/>
      <c r="AT93" s="48"/>
      <c r="AU93" s="48"/>
      <c r="AV93" s="48"/>
      <c r="AW93" s="48"/>
      <c r="AX93" s="52"/>
      <c r="AY93" s="52"/>
      <c r="AZ93" s="52"/>
      <c r="BA93" s="52"/>
      <c r="BB93" s="52"/>
      <c r="BC93" s="52"/>
      <c r="BD93" s="52"/>
      <c r="BE93" s="52"/>
      <c r="BF93" s="52"/>
      <c r="BG93" s="52"/>
      <c r="BH93" s="52"/>
      <c r="BI93" s="52"/>
      <c r="BJ93" s="52"/>
      <c r="BK93" s="52"/>
      <c r="BL93" s="52"/>
      <c r="BM93" s="52"/>
    </row>
    <row r="94" spans="2:65">
      <c r="B94" t="s">
        <v>203</v>
      </c>
      <c r="C94">
        <v>1</v>
      </c>
      <c r="D94">
        <v>0</v>
      </c>
      <c r="E94" s="64">
        <v>0.119431921</v>
      </c>
      <c r="F94" s="48">
        <v>0.85333733199999995</v>
      </c>
      <c r="G94" s="48">
        <v>4.9544259E-2</v>
      </c>
      <c r="H94" s="48">
        <v>1.9530378000000001E-2</v>
      </c>
      <c r="I94" s="48">
        <v>0.73113697499999997</v>
      </c>
      <c r="J94" s="49">
        <v>0.122200357</v>
      </c>
      <c r="K94" s="48">
        <v>1.2667566E-2</v>
      </c>
      <c r="L94" s="48">
        <v>3.7274679999999998E-3</v>
      </c>
      <c r="M94" s="48">
        <v>3.931314E-3</v>
      </c>
      <c r="N94" s="48">
        <v>1.4473058E-2</v>
      </c>
      <c r="O94" s="48">
        <v>9.0662889999999999E-3</v>
      </c>
      <c r="P94" s="48">
        <v>5.1786564E-2</v>
      </c>
      <c r="Q94" s="48">
        <v>2.58010659999999E-2</v>
      </c>
      <c r="R94" s="48">
        <v>0.26086450100000003</v>
      </c>
      <c r="S94" s="48">
        <v>0.60033586000000005</v>
      </c>
      <c r="T94" s="48">
        <v>2.5500149999999999E-2</v>
      </c>
      <c r="U94" s="48">
        <v>7.2025550000000002E-3</v>
      </c>
      <c r="V94" s="48">
        <v>6.7366209999999999E-3</v>
      </c>
      <c r="W94" s="48">
        <v>1.747251E-3</v>
      </c>
      <c r="X94" s="48">
        <v>9.5807570000000005E-3</v>
      </c>
      <c r="Y94" s="48">
        <v>3.6743910227168997E-2</v>
      </c>
      <c r="Z94" s="48">
        <v>0.15105923947651001</v>
      </c>
      <c r="AA94" s="48">
        <v>0.22595524109131909</v>
      </c>
      <c r="AB94" s="48">
        <v>0.1364262284070166</v>
      </c>
      <c r="AC94" s="48">
        <v>9.165915238954013E-2</v>
      </c>
      <c r="AD94" s="48">
        <v>0.47733318304779082</v>
      </c>
      <c r="AE94" s="47">
        <v>0.13</v>
      </c>
      <c r="AF94" s="48">
        <v>0.39089299999999999</v>
      </c>
      <c r="AG94" s="48">
        <v>0.16656000000000001</v>
      </c>
      <c r="AH94" s="48">
        <v>0.16617399999999999</v>
      </c>
      <c r="AI94" s="48">
        <v>0.113447678</v>
      </c>
      <c r="AJ94" s="48">
        <v>0.35731228900000001</v>
      </c>
      <c r="AK94" s="48">
        <v>0.51870267299999995</v>
      </c>
      <c r="AM94" s="48"/>
      <c r="AN94" s="48"/>
      <c r="AO94" s="48"/>
      <c r="AP94" s="48"/>
      <c r="AQ94" s="48"/>
      <c r="AR94" s="48"/>
      <c r="AS94" s="48"/>
      <c r="AT94" s="48"/>
      <c r="AU94" s="48"/>
      <c r="AV94" s="48"/>
      <c r="AW94" s="48"/>
      <c r="AX94" s="52"/>
      <c r="AY94" s="52"/>
      <c r="AZ94" s="52"/>
      <c r="BA94" s="52"/>
      <c r="BB94" s="52"/>
      <c r="BC94" s="52"/>
      <c r="BD94" s="52"/>
      <c r="BE94" s="52"/>
      <c r="BF94" s="52"/>
      <c r="BG94" s="52"/>
      <c r="BH94" s="52"/>
      <c r="BI94" s="52"/>
      <c r="BJ94" s="52"/>
      <c r="BK94" s="52"/>
      <c r="BL94" s="52"/>
      <c r="BM94" s="52"/>
    </row>
    <row r="95" spans="2:65">
      <c r="B95" t="s">
        <v>204</v>
      </c>
      <c r="C95">
        <v>1</v>
      </c>
      <c r="D95">
        <v>0</v>
      </c>
      <c r="E95" s="64">
        <v>9.6317754000000005E-2</v>
      </c>
      <c r="F95" s="48">
        <v>0.78157070399999995</v>
      </c>
      <c r="G95" s="48">
        <v>8.1380945999999996E-2</v>
      </c>
      <c r="H95" s="48">
        <v>5.7247505999999997E-2</v>
      </c>
      <c r="I95" s="48">
        <v>0.66220660799999997</v>
      </c>
      <c r="J95" s="49">
        <v>0.119364096</v>
      </c>
      <c r="K95" s="48">
        <v>2.0694957999999999E-2</v>
      </c>
      <c r="L95" s="48">
        <v>1.2387075000000001E-2</v>
      </c>
      <c r="M95" s="48">
        <v>2.6482709999999998E-3</v>
      </c>
      <c r="N95" s="48">
        <v>3.0134762999999998E-2</v>
      </c>
      <c r="O95" s="48">
        <v>9.3009849999999995E-3</v>
      </c>
      <c r="P95" s="48">
        <v>5.3360528999999997E-2</v>
      </c>
      <c r="Q95" s="48">
        <v>2.6439997999999999E-2</v>
      </c>
      <c r="R95" s="48">
        <v>0.23906496899999999</v>
      </c>
      <c r="S95" s="48">
        <v>0.580240058</v>
      </c>
      <c r="T95" s="48">
        <v>6.0697962000000001E-2</v>
      </c>
      <c r="U95" s="48">
        <v>1.0422450999999999E-2</v>
      </c>
      <c r="V95" s="48">
        <v>5.8519499999999999E-3</v>
      </c>
      <c r="W95" s="48">
        <v>3.3638029999999998E-3</v>
      </c>
      <c r="X95" s="48">
        <v>9.4400070000000003E-3</v>
      </c>
      <c r="Y95" s="48">
        <v>2.9475668176225701E-2</v>
      </c>
      <c r="Z95" s="48">
        <v>0.110702493228147</v>
      </c>
      <c r="AA95" s="48">
        <v>0.34768108853217028</v>
      </c>
      <c r="AB95" s="48">
        <v>8.419671839566005E-2</v>
      </c>
      <c r="AC95" s="48">
        <v>4.8241745142448438E-2</v>
      </c>
      <c r="AD95" s="48">
        <v>0.56289188222672548</v>
      </c>
      <c r="AE95" s="47">
        <v>0.19</v>
      </c>
      <c r="AF95" s="48">
        <v>0.424425</v>
      </c>
      <c r="AG95" s="48">
        <v>0.115523</v>
      </c>
      <c r="AH95" s="48">
        <v>0.112481</v>
      </c>
      <c r="AI95" s="48">
        <v>0.120441873</v>
      </c>
      <c r="AJ95" s="48">
        <v>0.47009240600000002</v>
      </c>
      <c r="AK95" s="48">
        <v>0.39857595400000001</v>
      </c>
      <c r="AM95" s="48"/>
      <c r="AN95" s="48"/>
      <c r="AO95" s="48"/>
      <c r="AP95" s="48"/>
      <c r="AQ95" s="48"/>
      <c r="AR95" s="48"/>
      <c r="AS95" s="48"/>
      <c r="AT95" s="48"/>
      <c r="AU95" s="48"/>
      <c r="AV95" s="48"/>
      <c r="AW95" s="48"/>
      <c r="AX95" s="52"/>
      <c r="AY95" s="52"/>
      <c r="AZ95" s="52"/>
      <c r="BA95" s="52"/>
      <c r="BB95" s="52"/>
      <c r="BC95" s="52"/>
      <c r="BD95" s="52"/>
      <c r="BE95" s="52"/>
      <c r="BF95" s="52"/>
      <c r="BG95" s="52"/>
      <c r="BH95" s="52"/>
      <c r="BI95" s="52"/>
      <c r="BJ95" s="52"/>
      <c r="BK95" s="52"/>
      <c r="BL95" s="52"/>
      <c r="BM95" s="52"/>
    </row>
    <row r="96" spans="2:65">
      <c r="B96" t="s">
        <v>205</v>
      </c>
      <c r="C96">
        <v>1</v>
      </c>
      <c r="D96">
        <v>0</v>
      </c>
      <c r="E96" s="64">
        <v>4.3064864000000001E-2</v>
      </c>
      <c r="F96" s="48">
        <v>0.85627113799999999</v>
      </c>
      <c r="G96" s="48">
        <v>5.4683493E-2</v>
      </c>
      <c r="H96" s="48">
        <v>3.3839476E-2</v>
      </c>
      <c r="I96" s="48">
        <v>0.76004652399999995</v>
      </c>
      <c r="J96" s="49">
        <v>9.6224614000000042E-2</v>
      </c>
      <c r="K96" s="48">
        <v>2.0743278E-2</v>
      </c>
      <c r="L96" s="48">
        <v>7.1800129999999998E-3</v>
      </c>
      <c r="M96" s="48">
        <v>4.5974060000000001E-3</v>
      </c>
      <c r="N96" s="48">
        <v>8.8101689999999996E-3</v>
      </c>
      <c r="O96" s="48">
        <v>4.3226610000000002E-3</v>
      </c>
      <c r="P96" s="48">
        <v>3.9316067999999899E-2</v>
      </c>
      <c r="Q96" s="48">
        <v>1.5889442E-2</v>
      </c>
      <c r="R96" s="48">
        <v>0.39301446000000001</v>
      </c>
      <c r="S96" s="48">
        <v>0.47708270400000002</v>
      </c>
      <c r="T96" s="48">
        <v>3.6475360999999998E-2</v>
      </c>
      <c r="U96" s="48">
        <v>8.3335619999999992E-3</v>
      </c>
      <c r="V96" s="48">
        <v>3.058692E-3</v>
      </c>
      <c r="W96" s="48">
        <v>3.7363660000000001E-3</v>
      </c>
      <c r="X96" s="48">
        <v>4.7528780000000003E-3</v>
      </c>
      <c r="Y96" s="48">
        <v>5.7756395212391398E-2</v>
      </c>
      <c r="Z96" s="48">
        <v>0.212337575945718</v>
      </c>
      <c r="AA96" s="48">
        <v>0.15638759078880601</v>
      </c>
      <c r="AB96" s="48">
        <v>0.20710545577388609</v>
      </c>
      <c r="AC96" s="48">
        <v>0.14175688109870391</v>
      </c>
      <c r="AD96" s="48">
        <v>0.43057559268893908</v>
      </c>
      <c r="AE96" s="47">
        <v>0.31</v>
      </c>
      <c r="AF96" s="48">
        <v>0.38463900000000001</v>
      </c>
      <c r="AG96" s="48">
        <v>0.145758</v>
      </c>
      <c r="AH96" s="48">
        <v>0.25547599999999998</v>
      </c>
      <c r="AI96" s="48">
        <v>0.19503379600000001</v>
      </c>
      <c r="AJ96" s="48">
        <v>0.18184378500000001</v>
      </c>
      <c r="AK96" s="48">
        <v>0.61509575699999997</v>
      </c>
      <c r="AM96" s="48"/>
      <c r="AN96" s="48"/>
      <c r="AO96" s="48"/>
      <c r="AP96" s="48"/>
      <c r="AQ96" s="48"/>
      <c r="AR96" s="48"/>
      <c r="AS96" s="48"/>
      <c r="AT96" s="48"/>
      <c r="AU96" s="48"/>
      <c r="AV96" s="48"/>
      <c r="AW96" s="48"/>
      <c r="AX96" s="52"/>
      <c r="AY96" s="52"/>
      <c r="AZ96" s="52"/>
      <c r="BA96" s="52"/>
      <c r="BB96" s="52"/>
      <c r="BC96" s="52"/>
      <c r="BD96" s="52"/>
      <c r="BE96" s="52"/>
      <c r="BF96" s="52"/>
      <c r="BG96" s="52"/>
      <c r="BH96" s="52"/>
      <c r="BI96" s="52"/>
      <c r="BJ96" s="52"/>
      <c r="BK96" s="52"/>
      <c r="BL96" s="52"/>
      <c r="BM96" s="52"/>
    </row>
    <row r="97" spans="2:65">
      <c r="B97" t="s">
        <v>207</v>
      </c>
      <c r="C97">
        <v>1</v>
      </c>
      <c r="D97">
        <v>26.4</v>
      </c>
      <c r="E97" s="64">
        <v>2.4878844000000001E-2</v>
      </c>
      <c r="F97" s="48">
        <v>0.80175105599999996</v>
      </c>
      <c r="G97" s="48">
        <v>8.6382353999999995E-2</v>
      </c>
      <c r="H97" s="48">
        <v>6.5394992999999998E-2</v>
      </c>
      <c r="I97" s="48">
        <v>0.72780801799999995</v>
      </c>
      <c r="J97" s="49">
        <v>7.3943038000000016E-2</v>
      </c>
      <c r="K97" s="48">
        <v>3.6768117000000003E-2</v>
      </c>
      <c r="L97" s="48">
        <v>1.2401193E-2</v>
      </c>
      <c r="M97" s="48">
        <v>1.7399536E-2</v>
      </c>
      <c r="N97" s="48">
        <v>6.8253890000000003E-3</v>
      </c>
      <c r="O97" s="48">
        <v>3.0198320000000001E-3</v>
      </c>
      <c r="P97" s="48">
        <v>3.3663084999999898E-2</v>
      </c>
      <c r="Q97" s="48">
        <v>1.2808254E-2</v>
      </c>
      <c r="R97" s="48">
        <v>0.47023685599999998</v>
      </c>
      <c r="S97" s="48">
        <v>0.38148702099999998</v>
      </c>
      <c r="T97" s="48">
        <v>4.9406441000000002E-2</v>
      </c>
      <c r="U97" s="48">
        <v>2.7500614999999999E-2</v>
      </c>
      <c r="V97" s="48">
        <v>1.5619970000000001E-3</v>
      </c>
      <c r="W97" s="48">
        <v>4.7995909999999998E-3</v>
      </c>
      <c r="X97" s="48">
        <v>4.2126589999999997E-3</v>
      </c>
      <c r="Y97" s="48">
        <v>6.3068701555052703E-2</v>
      </c>
      <c r="Z97" s="48">
        <v>0.239281523603213</v>
      </c>
      <c r="AA97" s="48">
        <v>8.8597532036070126E-2</v>
      </c>
      <c r="AB97" s="48">
        <v>0.2318224964404359</v>
      </c>
      <c r="AC97" s="48">
        <v>0.1584957716067894</v>
      </c>
      <c r="AD97" s="48">
        <v>0.34795177832423679</v>
      </c>
      <c r="AE97" s="47">
        <v>0.09</v>
      </c>
      <c r="AF97" s="48">
        <v>0.36916700000000002</v>
      </c>
      <c r="AG97" s="48">
        <v>0.18346999999999999</v>
      </c>
      <c r="AH97" s="48">
        <v>0.26984599999999997</v>
      </c>
      <c r="AI97" s="48">
        <v>0.15701803</v>
      </c>
      <c r="AJ97" s="48">
        <v>0.16383024800000001</v>
      </c>
      <c r="AK97" s="48">
        <v>0.64432034299999996</v>
      </c>
      <c r="AM97" s="48"/>
      <c r="AN97" s="48"/>
      <c r="AO97" s="48"/>
      <c r="AP97" s="48"/>
      <c r="AQ97" s="48"/>
      <c r="AR97" s="48"/>
      <c r="AS97" s="48"/>
      <c r="AT97" s="48"/>
      <c r="AU97" s="48"/>
      <c r="AV97" s="48"/>
      <c r="AW97" s="48"/>
      <c r="AX97" s="52"/>
      <c r="AY97" s="52"/>
      <c r="AZ97" s="52"/>
      <c r="BA97" s="52"/>
      <c r="BB97" s="52"/>
      <c r="BC97" s="52"/>
      <c r="BD97" s="52"/>
      <c r="BE97" s="52"/>
      <c r="BF97" s="52"/>
      <c r="BG97" s="52"/>
      <c r="BH97" s="52"/>
      <c r="BI97" s="52"/>
      <c r="BJ97" s="52"/>
      <c r="BK97" s="52"/>
      <c r="BL97" s="52"/>
      <c r="BM97" s="52"/>
    </row>
    <row r="98" spans="2:65">
      <c r="B98" t="s">
        <v>208</v>
      </c>
      <c r="C98">
        <v>1</v>
      </c>
      <c r="D98">
        <v>0</v>
      </c>
      <c r="E98" s="64">
        <v>2.4732499000000002E-2</v>
      </c>
      <c r="F98" s="48">
        <v>0.68631830199999999</v>
      </c>
      <c r="G98" s="48">
        <v>0.15901689299999999</v>
      </c>
      <c r="H98" s="48">
        <v>7.3961566999999895E-2</v>
      </c>
      <c r="I98" s="48">
        <v>0.59248290699999995</v>
      </c>
      <c r="J98" s="49">
        <v>9.3835395000000044E-2</v>
      </c>
      <c r="K98" s="48">
        <v>5.3221474999999997E-2</v>
      </c>
      <c r="L98" s="48">
        <v>2.6329822999999999E-2</v>
      </c>
      <c r="M98" s="48">
        <v>8.0655910000000004E-3</v>
      </c>
      <c r="N98" s="48">
        <v>1.4369513E-2</v>
      </c>
      <c r="O98" s="48">
        <v>4.6089089999999996E-3</v>
      </c>
      <c r="P98" s="48">
        <v>5.0345668000000003E-2</v>
      </c>
      <c r="Q98" s="48">
        <v>3.0357856999999999E-2</v>
      </c>
      <c r="R98" s="48">
        <v>0.45854322800000002</v>
      </c>
      <c r="S98" s="48">
        <v>0.33818670099999998</v>
      </c>
      <c r="T98" s="48">
        <v>6.2935064999999998E-2</v>
      </c>
      <c r="U98" s="48">
        <v>6.3887327999999993E-2</v>
      </c>
      <c r="V98" s="48">
        <v>1.6474149999999999E-3</v>
      </c>
      <c r="W98" s="48">
        <v>2.009275E-3</v>
      </c>
      <c r="X98" s="48">
        <v>8.237075E-3</v>
      </c>
      <c r="Y98" s="48">
        <v>4.2346398956718503E-2</v>
      </c>
      <c r="Z98" s="48">
        <v>0.241145847884595</v>
      </c>
      <c r="AA98" s="48">
        <v>8.8985702890102394E-2</v>
      </c>
      <c r="AB98" s="48">
        <v>0.18983862060501799</v>
      </c>
      <c r="AC98" s="48">
        <v>0.16103584498679141</v>
      </c>
      <c r="AD98" s="48">
        <v>0.37391241123579172</v>
      </c>
      <c r="AE98" s="47">
        <v>0.25</v>
      </c>
      <c r="AF98" s="48">
        <v>0.36907299999999998</v>
      </c>
      <c r="AG98" s="48">
        <v>0.197412</v>
      </c>
      <c r="AH98" s="48">
        <v>0.23564299999999999</v>
      </c>
      <c r="AI98" s="48">
        <v>0.19313009</v>
      </c>
      <c r="AJ98" s="48">
        <v>0.15759946899999999</v>
      </c>
      <c r="AK98" s="48">
        <v>0.63576191500000001</v>
      </c>
      <c r="AM98" s="48"/>
      <c r="AN98" s="48"/>
      <c r="AO98" s="48"/>
      <c r="AP98" s="48"/>
      <c r="AQ98" s="48"/>
      <c r="AR98" s="48"/>
      <c r="AS98" s="48"/>
      <c r="AT98" s="48"/>
      <c r="AU98" s="48"/>
      <c r="AV98" s="48"/>
      <c r="AW98" s="48"/>
      <c r="AX98" s="52"/>
      <c r="AY98" s="52"/>
      <c r="AZ98" s="52"/>
      <c r="BA98" s="52"/>
      <c r="BB98" s="52"/>
      <c r="BC98" s="52"/>
      <c r="BD98" s="52"/>
      <c r="BE98" s="52"/>
      <c r="BF98" s="52"/>
      <c r="BG98" s="52"/>
      <c r="BH98" s="52"/>
      <c r="BI98" s="52"/>
      <c r="BJ98" s="52"/>
      <c r="BK98" s="52"/>
      <c r="BL98" s="52"/>
      <c r="BM98" s="52"/>
    </row>
    <row r="99" spans="2:65">
      <c r="B99" t="s">
        <v>209</v>
      </c>
      <c r="C99">
        <v>1</v>
      </c>
      <c r="D99">
        <v>0</v>
      </c>
      <c r="E99" s="64">
        <v>2.0976398E-2</v>
      </c>
      <c r="F99" s="48">
        <v>0.826370363</v>
      </c>
      <c r="G99" s="48">
        <v>0.11599409299999899</v>
      </c>
      <c r="H99" s="48">
        <v>8.4940139999999994E-3</v>
      </c>
      <c r="I99" s="48">
        <v>0.79044606699999997</v>
      </c>
      <c r="J99" s="49">
        <v>3.5924296000000022E-2</v>
      </c>
      <c r="K99" s="48">
        <v>2.5262099999999999E-2</v>
      </c>
      <c r="L99" s="48">
        <v>6.3469453999999995E-2</v>
      </c>
      <c r="M99" s="48">
        <v>4.7968660000000003E-3</v>
      </c>
      <c r="N99" s="48">
        <v>1.1060024E-2</v>
      </c>
      <c r="O99" s="48">
        <v>8.3578590000000005E-3</v>
      </c>
      <c r="P99" s="48">
        <v>2.5838143000000001E-2</v>
      </c>
      <c r="Q99" s="48">
        <v>2.3303554000000001E-2</v>
      </c>
      <c r="R99" s="48">
        <v>0.48718002399999999</v>
      </c>
      <c r="S99" s="48">
        <v>0.338797185</v>
      </c>
      <c r="T99" s="48">
        <v>8.7205162000000003E-2</v>
      </c>
      <c r="U99" s="48">
        <v>1.4474842E-2</v>
      </c>
      <c r="V99" s="48">
        <v>9.8873020000000006E-3</v>
      </c>
      <c r="W99" s="48">
        <v>2.9117269999999998E-3</v>
      </c>
      <c r="X99" s="48">
        <v>3.644895E-3</v>
      </c>
      <c r="Y99" s="48">
        <v>6.1765307165491098E-2</v>
      </c>
      <c r="Z99" s="48">
        <v>0.216663292164405</v>
      </c>
      <c r="AA99" s="48">
        <v>7.3328336219597209E-2</v>
      </c>
      <c r="AB99" s="48">
        <v>0.28659308847475878</v>
      </c>
      <c r="AC99" s="48">
        <v>0.1262835268861702</v>
      </c>
      <c r="AD99" s="48">
        <v>0.44073144867185682</v>
      </c>
      <c r="AE99" s="47">
        <v>0.18</v>
      </c>
      <c r="AF99" s="48">
        <v>0.45751599999999998</v>
      </c>
      <c r="AG99" s="48">
        <v>0.19189800000000001</v>
      </c>
      <c r="AH99" s="48">
        <v>0.18509100000000001</v>
      </c>
      <c r="AI99" s="48">
        <v>6.4857406000000006E-2</v>
      </c>
      <c r="AJ99" s="48">
        <v>0.109143412</v>
      </c>
      <c r="AK99" s="48">
        <v>0.81759174099999998</v>
      </c>
      <c r="AM99" s="48"/>
      <c r="AN99" s="48"/>
      <c r="AO99" s="48"/>
      <c r="AP99" s="48"/>
      <c r="AQ99" s="48"/>
      <c r="AR99" s="48"/>
      <c r="AS99" s="48"/>
      <c r="AT99" s="48"/>
      <c r="AU99" s="48"/>
      <c r="AV99" s="48"/>
      <c r="AW99" s="48"/>
      <c r="AX99" s="52"/>
      <c r="AY99" s="52"/>
      <c r="AZ99" s="52"/>
      <c r="BA99" s="52"/>
      <c r="BB99" s="52"/>
      <c r="BC99" s="52"/>
      <c r="BD99" s="52"/>
      <c r="BE99" s="52"/>
      <c r="BF99" s="52"/>
      <c r="BG99" s="52"/>
      <c r="BH99" s="52"/>
      <c r="BI99" s="52"/>
      <c r="BJ99" s="52"/>
      <c r="BK99" s="52"/>
      <c r="BL99" s="52"/>
      <c r="BM99" s="52"/>
    </row>
    <row r="100" spans="2:65">
      <c r="B100" t="s">
        <v>210</v>
      </c>
      <c r="C100">
        <v>1</v>
      </c>
      <c r="D100">
        <v>0</v>
      </c>
      <c r="E100" s="64">
        <v>4.0702428999999998E-2</v>
      </c>
      <c r="F100" s="48">
        <v>0.91269186099999999</v>
      </c>
      <c r="G100" s="48">
        <v>4.1198838000000002E-2</v>
      </c>
      <c r="H100" s="48">
        <v>1.002026E-2</v>
      </c>
      <c r="I100" s="48">
        <v>0.83256983699999998</v>
      </c>
      <c r="J100" s="49">
        <v>8.0122024000000014E-2</v>
      </c>
      <c r="K100" s="48">
        <v>1.6287913000000001E-2</v>
      </c>
      <c r="L100" s="48">
        <v>2.3054579999999998E-3</v>
      </c>
      <c r="M100" s="48">
        <v>3.852411E-3</v>
      </c>
      <c r="N100" s="48">
        <v>7.5750770000000004E-3</v>
      </c>
      <c r="O100" s="48">
        <v>2.7745339999999999E-3</v>
      </c>
      <c r="P100" s="48">
        <v>2.5419923000000001E-2</v>
      </c>
      <c r="Q100" s="48">
        <v>1.0668982E-2</v>
      </c>
      <c r="R100" s="48">
        <v>0.44970408299999998</v>
      </c>
      <c r="S100" s="48">
        <v>0.44869606899999998</v>
      </c>
      <c r="T100" s="48">
        <v>1.4311806E-2</v>
      </c>
      <c r="U100" s="48">
        <v>9.5212430000000004E-3</v>
      </c>
      <c r="V100" s="48">
        <v>1.7265990000000001E-3</v>
      </c>
      <c r="W100" s="48">
        <v>1.606835E-3</v>
      </c>
      <c r="X100" s="48">
        <v>4.800543E-3</v>
      </c>
      <c r="Y100" s="48">
        <v>7.5118103217755597E-2</v>
      </c>
      <c r="Z100" s="48">
        <v>0.19747121510257301</v>
      </c>
      <c r="AA100" s="48">
        <v>0.10812516689728829</v>
      </c>
      <c r="AB100" s="48">
        <v>0.24082975262787321</v>
      </c>
      <c r="AC100" s="48">
        <v>0.12698011763432321</v>
      </c>
      <c r="AD100" s="48">
        <v>0.44765994298704581</v>
      </c>
      <c r="AE100" s="47">
        <v>0.17</v>
      </c>
      <c r="AF100" s="48">
        <v>0.41067399999999998</v>
      </c>
      <c r="AG100" s="48">
        <v>0.18138399999999999</v>
      </c>
      <c r="AH100" s="48">
        <v>0.23511199999999999</v>
      </c>
      <c r="AI100" s="48">
        <v>0.11882158900000001</v>
      </c>
      <c r="AJ100" s="48">
        <v>0.24744841100000001</v>
      </c>
      <c r="AK100" s="48">
        <v>0.62577439099999999</v>
      </c>
      <c r="AM100" s="48"/>
      <c r="AN100" s="48"/>
      <c r="AO100" s="48"/>
      <c r="AP100" s="48"/>
      <c r="AQ100" s="48"/>
      <c r="AR100" s="48"/>
      <c r="AS100" s="48"/>
      <c r="AT100" s="48"/>
      <c r="AU100" s="48"/>
      <c r="AV100" s="48"/>
      <c r="AW100" s="48"/>
      <c r="AX100" s="52"/>
      <c r="AY100" s="52"/>
      <c r="AZ100" s="52"/>
      <c r="BA100" s="52"/>
      <c r="BB100" s="52"/>
      <c r="BC100" s="52"/>
      <c r="BD100" s="52"/>
      <c r="BE100" s="52"/>
      <c r="BF100" s="52"/>
      <c r="BG100" s="52"/>
      <c r="BH100" s="52"/>
      <c r="BI100" s="52"/>
      <c r="BJ100" s="52"/>
      <c r="BK100" s="52"/>
      <c r="BL100" s="52"/>
      <c r="BM100" s="52"/>
    </row>
    <row r="101" spans="2:65">
      <c r="B101" t="s">
        <v>212</v>
      </c>
      <c r="C101">
        <v>1</v>
      </c>
      <c r="D101">
        <v>71.099999999999994</v>
      </c>
      <c r="E101" s="64">
        <v>2.3265978E-2</v>
      </c>
      <c r="F101" s="48">
        <v>0.96100566499999995</v>
      </c>
      <c r="G101" s="48">
        <v>1.5889763000000001E-2</v>
      </c>
      <c r="H101" s="48">
        <v>5.189333E-3</v>
      </c>
      <c r="I101" s="48">
        <v>0.92738239899999997</v>
      </c>
      <c r="J101" s="49">
        <v>3.3623265999999978E-2</v>
      </c>
      <c r="K101" s="48">
        <v>5.8507580000000002E-3</v>
      </c>
      <c r="L101" s="48">
        <v>1.6838249999999999E-3</v>
      </c>
      <c r="M101" s="48">
        <v>1.10834E-3</v>
      </c>
      <c r="N101" s="48">
        <v>3.0692499999999999E-3</v>
      </c>
      <c r="O101" s="48">
        <v>9.9099999999999991E-4</v>
      </c>
      <c r="P101" s="48">
        <v>1.4024768E-2</v>
      </c>
      <c r="Q101" s="48">
        <v>3.88973599999999E-3</v>
      </c>
      <c r="R101" s="48">
        <v>0.58593716699999998</v>
      </c>
      <c r="S101" s="48">
        <v>0.344111002</v>
      </c>
      <c r="T101" s="48">
        <v>6.2129669999999998E-3</v>
      </c>
      <c r="U101" s="48">
        <v>4.2094719999999997E-3</v>
      </c>
      <c r="V101" s="48">
        <v>8.3100000000000003E-4</v>
      </c>
      <c r="W101" s="48">
        <v>7.3499999999999998E-4</v>
      </c>
      <c r="X101" s="48">
        <v>2.419114E-3</v>
      </c>
      <c r="Y101" s="48">
        <v>7.8194053836882202E-2</v>
      </c>
      <c r="Z101" s="48">
        <v>0.19278996865203701</v>
      </c>
      <c r="AA101" s="48">
        <v>7.4757281553398003E-2</v>
      </c>
      <c r="AB101" s="48">
        <v>0.30940612785272881</v>
      </c>
      <c r="AC101" s="48">
        <v>0.13038280587191811</v>
      </c>
      <c r="AD101" s="48">
        <v>0.42863202817698021</v>
      </c>
      <c r="AE101" s="47">
        <v>0.18</v>
      </c>
      <c r="AF101" s="48">
        <v>0.436861</v>
      </c>
      <c r="AG101" s="48">
        <v>0.19606799999999999</v>
      </c>
      <c r="AH101" s="48">
        <v>0.212286</v>
      </c>
      <c r="AI101" s="48">
        <v>9.3260345999999994E-2</v>
      </c>
      <c r="AJ101" s="48">
        <v>0.138559663</v>
      </c>
      <c r="AK101" s="48">
        <v>0.75364101999999999</v>
      </c>
      <c r="AM101" s="48"/>
      <c r="AN101" s="48"/>
      <c r="AO101" s="48"/>
      <c r="AP101" s="48"/>
      <c r="AQ101" s="48"/>
      <c r="AR101" s="48"/>
      <c r="AS101" s="48"/>
      <c r="AT101" s="48"/>
      <c r="AU101" s="48"/>
      <c r="AV101" s="48"/>
      <c r="AW101" s="48"/>
      <c r="AX101" s="52"/>
      <c r="AY101" s="52"/>
      <c r="AZ101" s="52"/>
      <c r="BA101" s="52"/>
      <c r="BB101" s="52"/>
      <c r="BC101" s="52"/>
      <c r="BD101" s="52"/>
      <c r="BE101" s="52"/>
      <c r="BF101" s="52"/>
      <c r="BG101" s="52"/>
      <c r="BH101" s="52"/>
      <c r="BI101" s="52"/>
      <c r="BJ101" s="52"/>
      <c r="BK101" s="52"/>
      <c r="BL101" s="52"/>
      <c r="BM101" s="52"/>
    </row>
    <row r="102" spans="2:65">
      <c r="B102" t="s">
        <v>213</v>
      </c>
      <c r="C102">
        <v>1</v>
      </c>
      <c r="D102">
        <v>26.8</v>
      </c>
      <c r="E102" s="64">
        <v>3.0478394999999998E-2</v>
      </c>
      <c r="F102" s="48">
        <v>0.94966628200000003</v>
      </c>
      <c r="G102" s="48">
        <v>2.0500153E-2</v>
      </c>
      <c r="H102" s="48">
        <v>7.1247510000000003E-3</v>
      </c>
      <c r="I102" s="48">
        <v>0.89092986600000001</v>
      </c>
      <c r="J102" s="49">
        <v>5.8736416000000007E-2</v>
      </c>
      <c r="K102" s="48">
        <v>5.6556310000000004E-3</v>
      </c>
      <c r="L102" s="48">
        <v>4.9899999999999999E-4</v>
      </c>
      <c r="M102" s="48">
        <v>2.3525120000000002E-3</v>
      </c>
      <c r="N102" s="48">
        <v>3.773621E-3</v>
      </c>
      <c r="O102" s="48">
        <v>1.5075279999999999E-3</v>
      </c>
      <c r="P102" s="48">
        <v>1.6323552000000002E-2</v>
      </c>
      <c r="Q102" s="48">
        <v>6.385389E-3</v>
      </c>
      <c r="R102" s="48">
        <v>0.51893957599999996</v>
      </c>
      <c r="S102" s="48">
        <v>0.39795673399999998</v>
      </c>
      <c r="T102" s="48">
        <v>7.393396E-3</v>
      </c>
      <c r="U102" s="48">
        <v>2.7749239999999998E-3</v>
      </c>
      <c r="V102" s="48">
        <v>1.6131050000000001E-3</v>
      </c>
      <c r="W102" s="48">
        <v>2.6899999999999998E-4</v>
      </c>
      <c r="X102" s="48">
        <v>4.704888E-3</v>
      </c>
      <c r="Y102" s="48">
        <v>9.9042305495760596E-2</v>
      </c>
      <c r="Z102" s="48">
        <v>0.17571531706068799</v>
      </c>
      <c r="AA102" s="48">
        <v>9.4901273850042364E-2</v>
      </c>
      <c r="AB102" s="48">
        <v>0.32798589784809068</v>
      </c>
      <c r="AC102" s="48">
        <v>0.16454475308641969</v>
      </c>
      <c r="AD102" s="48">
        <v>0.33890477487291221</v>
      </c>
      <c r="AE102" s="47">
        <v>0.2</v>
      </c>
      <c r="AF102" s="48">
        <v>0.360124</v>
      </c>
      <c r="AG102" s="48">
        <v>0.209398</v>
      </c>
      <c r="AH102" s="48">
        <v>0.26500099999999999</v>
      </c>
      <c r="AI102" s="48">
        <v>0.14200676500000001</v>
      </c>
      <c r="AJ102" s="48">
        <v>0.17972147799999999</v>
      </c>
      <c r="AK102" s="48">
        <v>0.66102886199999999</v>
      </c>
      <c r="AM102" s="48"/>
      <c r="AN102" s="48"/>
      <c r="AO102" s="48"/>
      <c r="AP102" s="48"/>
      <c r="AQ102" s="48"/>
      <c r="AR102" s="48"/>
      <c r="AS102" s="48"/>
      <c r="AT102" s="48"/>
      <c r="AU102" s="48"/>
      <c r="AV102" s="48"/>
      <c r="AW102" s="48"/>
      <c r="AX102" s="52"/>
      <c r="AY102" s="52"/>
      <c r="AZ102" s="52"/>
      <c r="BA102" s="52"/>
      <c r="BB102" s="52"/>
      <c r="BC102" s="52"/>
      <c r="BD102" s="52"/>
      <c r="BE102" s="52"/>
      <c r="BF102" s="52"/>
      <c r="BG102" s="52"/>
      <c r="BH102" s="52"/>
      <c r="BI102" s="52"/>
      <c r="BJ102" s="52"/>
      <c r="BK102" s="52"/>
      <c r="BL102" s="52"/>
      <c r="BM102" s="52"/>
    </row>
    <row r="103" spans="2:65">
      <c r="B103" t="s">
        <v>214</v>
      </c>
      <c r="C103">
        <v>1</v>
      </c>
      <c r="D103">
        <v>0</v>
      </c>
      <c r="E103" s="64">
        <v>2.4471672999999999E-2</v>
      </c>
      <c r="F103" s="48">
        <v>0.62860867799999998</v>
      </c>
      <c r="G103" s="48">
        <v>0.14835100600000001</v>
      </c>
      <c r="H103" s="48">
        <v>0.107497726</v>
      </c>
      <c r="I103" s="48">
        <v>0.48863585199999998</v>
      </c>
      <c r="J103" s="49">
        <v>0.13997282599999999</v>
      </c>
      <c r="K103" s="48">
        <v>4.2456781999999998E-2</v>
      </c>
      <c r="L103" s="48">
        <v>4.8870792000000003E-2</v>
      </c>
      <c r="M103" s="48">
        <v>1.9503275E-2</v>
      </c>
      <c r="N103" s="48">
        <v>1.0620951999999999E-2</v>
      </c>
      <c r="O103" s="48">
        <v>5.7563939999999997E-3</v>
      </c>
      <c r="P103" s="48">
        <v>6.4356302000000004E-2</v>
      </c>
      <c r="Q103" s="48">
        <v>5.1185961999999897E-2</v>
      </c>
      <c r="R103" s="48">
        <v>0.46262296899999999</v>
      </c>
      <c r="S103" s="48">
        <v>0.26441389500000001</v>
      </c>
      <c r="T103" s="48">
        <v>0.133220424</v>
      </c>
      <c r="U103" s="48">
        <v>3.0278188000000001E-2</v>
      </c>
      <c r="V103" s="48">
        <v>1.5224677000000001E-2</v>
      </c>
      <c r="W103" s="48">
        <v>8.5312240000000004E-3</v>
      </c>
      <c r="X103" s="48">
        <v>5.8646540000000004E-3</v>
      </c>
      <c r="Y103" s="48">
        <v>3.65727456606613E-2</v>
      </c>
      <c r="Z103" s="48">
        <v>0.223582415582051</v>
      </c>
      <c r="AA103" s="48">
        <v>9.1577281519254289E-2</v>
      </c>
      <c r="AB103" s="48">
        <v>0.21627102748959601</v>
      </c>
      <c r="AC103" s="48">
        <v>0.17819968076257281</v>
      </c>
      <c r="AD103" s="48">
        <v>0.39381983318720348</v>
      </c>
      <c r="AE103" s="47">
        <v>0.08</v>
      </c>
      <c r="AF103" s="48">
        <v>0.37475999999999998</v>
      </c>
      <c r="AG103" s="48">
        <v>0.20321600000000001</v>
      </c>
      <c r="AH103" s="48">
        <v>0.20940600000000001</v>
      </c>
      <c r="AI103" s="48">
        <v>0.16257409</v>
      </c>
      <c r="AJ103" s="48">
        <v>0.186118168</v>
      </c>
      <c r="AK103" s="48">
        <v>0.64037068399999997</v>
      </c>
      <c r="AM103" s="48"/>
      <c r="AN103" s="48"/>
      <c r="AO103" s="48"/>
      <c r="AP103" s="48"/>
      <c r="AQ103" s="48"/>
      <c r="AR103" s="48"/>
      <c r="AS103" s="48"/>
      <c r="AT103" s="48"/>
      <c r="AU103" s="48"/>
      <c r="AV103" s="48"/>
      <c r="AW103" s="48"/>
      <c r="AX103" s="52"/>
      <c r="AY103" s="52"/>
      <c r="AZ103" s="52"/>
      <c r="BA103" s="52"/>
      <c r="BB103" s="52"/>
      <c r="BC103" s="52"/>
      <c r="BD103" s="52"/>
      <c r="BE103" s="52"/>
      <c r="BF103" s="52"/>
      <c r="BG103" s="52"/>
      <c r="BH103" s="52"/>
      <c r="BI103" s="52"/>
      <c r="BJ103" s="52"/>
      <c r="BK103" s="52"/>
      <c r="BL103" s="52"/>
      <c r="BM103" s="52"/>
    </row>
    <row r="104" spans="2:65">
      <c r="B104" t="s">
        <v>216</v>
      </c>
      <c r="C104">
        <v>1</v>
      </c>
      <c r="D104">
        <v>17</v>
      </c>
      <c r="E104" s="64">
        <v>2.7515655999999999E-2</v>
      </c>
      <c r="F104" s="48">
        <v>0.94140495800000001</v>
      </c>
      <c r="G104" s="48">
        <v>2.2594545000000001E-2</v>
      </c>
      <c r="H104" s="48">
        <v>1.1475946000000001E-2</v>
      </c>
      <c r="I104" s="48">
        <v>0.90097402599999998</v>
      </c>
      <c r="J104" s="49">
        <v>4.0430932000000031E-2</v>
      </c>
      <c r="K104" s="48">
        <v>5.7583929999999997E-3</v>
      </c>
      <c r="L104" s="48">
        <v>1.0005719999999999E-3</v>
      </c>
      <c r="M104" s="48">
        <v>2.0521929999999999E-3</v>
      </c>
      <c r="N104" s="48">
        <v>3.8082989999999998E-3</v>
      </c>
      <c r="O104" s="48">
        <v>1.2456100000000001E-3</v>
      </c>
      <c r="P104" s="48">
        <v>1.8296167999999901E-2</v>
      </c>
      <c r="Q104" s="48">
        <v>6.2280490000000003E-3</v>
      </c>
      <c r="R104" s="48">
        <v>0.46953423300000002</v>
      </c>
      <c r="S104" s="48">
        <v>0.44305025199999998</v>
      </c>
      <c r="T104" s="48">
        <v>6.9119719999999997E-3</v>
      </c>
      <c r="U104" s="48">
        <v>5.7480650000000001E-3</v>
      </c>
      <c r="V104" s="48">
        <v>8.7799999999999998E-4</v>
      </c>
      <c r="W104" s="48">
        <v>1.4395689999999999E-3</v>
      </c>
      <c r="X104" s="48">
        <v>4.2676579999999997E-3</v>
      </c>
      <c r="Y104" s="48">
        <v>0.13693684903773401</v>
      </c>
      <c r="Z104" s="48">
        <v>0.19861591695501701</v>
      </c>
      <c r="AA104" s="48">
        <v>9.1709844559585432E-2</v>
      </c>
      <c r="AB104" s="48">
        <v>0.25282506785097347</v>
      </c>
      <c r="AC104" s="48">
        <v>0.14029388058776121</v>
      </c>
      <c r="AD104" s="48">
        <v>0.33089466178932359</v>
      </c>
      <c r="AE104" s="47">
        <v>0.14000000000000001</v>
      </c>
      <c r="AF104" s="48">
        <v>0.37387300000000001</v>
      </c>
      <c r="AG104" s="48">
        <v>0.19420299999999999</v>
      </c>
      <c r="AH104" s="48">
        <v>0.28615499999999999</v>
      </c>
      <c r="AI104" s="48">
        <v>0.14510463900000001</v>
      </c>
      <c r="AJ104" s="48">
        <v>0.16347138899999999</v>
      </c>
      <c r="AK104" s="48">
        <v>0.677398897</v>
      </c>
      <c r="AM104" s="48"/>
      <c r="AN104" s="48"/>
      <c r="AO104" s="48"/>
      <c r="AP104" s="48"/>
      <c r="AQ104" s="48"/>
      <c r="AR104" s="48"/>
      <c r="AS104" s="48"/>
      <c r="AT104" s="48"/>
      <c r="AU104" s="48"/>
      <c r="AV104" s="48"/>
      <c r="AW104" s="48"/>
      <c r="AX104" s="52"/>
      <c r="AY104" s="52"/>
      <c r="AZ104" s="52"/>
      <c r="BA104" s="52"/>
      <c r="BB104" s="52"/>
      <c r="BC104" s="52"/>
      <c r="BD104" s="52"/>
      <c r="BE104" s="52"/>
      <c r="BF104" s="52"/>
      <c r="BG104" s="52"/>
      <c r="BH104" s="52"/>
      <c r="BI104" s="52"/>
      <c r="BJ104" s="52"/>
      <c r="BK104" s="52"/>
      <c r="BL104" s="52"/>
      <c r="BM104" s="52"/>
    </row>
    <row r="105" spans="2:65">
      <c r="B105" t="s">
        <v>218</v>
      </c>
      <c r="C105">
        <v>1</v>
      </c>
      <c r="D105">
        <v>0</v>
      </c>
      <c r="E105" s="64">
        <v>3.937968E-2</v>
      </c>
      <c r="F105" s="48">
        <v>0.61355944799999995</v>
      </c>
      <c r="G105" s="48">
        <v>0.21332420399999999</v>
      </c>
      <c r="H105" s="48">
        <v>9.8687287999999998E-2</v>
      </c>
      <c r="I105" s="48">
        <v>0.50951967399999998</v>
      </c>
      <c r="J105" s="49">
        <v>0.104039774</v>
      </c>
      <c r="K105" s="48">
        <v>0.111630703</v>
      </c>
      <c r="L105" s="48">
        <v>2.3481862999999999E-2</v>
      </c>
      <c r="M105" s="48">
        <v>1.9081101E-2</v>
      </c>
      <c r="N105" s="48">
        <v>2.8458814999999998E-2</v>
      </c>
      <c r="O105" s="48">
        <v>8.1167749999999997E-3</v>
      </c>
      <c r="P105" s="48">
        <v>3.4663303999999999E-2</v>
      </c>
      <c r="Q105" s="48">
        <v>3.9765516000000001E-2</v>
      </c>
      <c r="R105" s="48">
        <v>0.40586402999999999</v>
      </c>
      <c r="S105" s="48">
        <v>0.30147728099999999</v>
      </c>
      <c r="T105" s="48">
        <v>0.100937811</v>
      </c>
      <c r="U105" s="48">
        <v>5.1324876999999998E-2</v>
      </c>
      <c r="V105" s="48">
        <v>9.5200000000000005E-4</v>
      </c>
      <c r="W105" s="48">
        <v>5.3512823000000001E-2</v>
      </c>
      <c r="X105" s="48">
        <v>5.6535860000000004E-3</v>
      </c>
      <c r="Y105" s="48">
        <v>4.4843771570567299E-2</v>
      </c>
      <c r="Z105" s="48">
        <v>0.19667598421319701</v>
      </c>
      <c r="AA105" s="48">
        <v>0.24475227731361821</v>
      </c>
      <c r="AB105" s="48">
        <v>0.1553759689191474</v>
      </c>
      <c r="AC105" s="48">
        <v>0.14928907564718799</v>
      </c>
      <c r="AD105" s="48">
        <v>0.35468625613430482</v>
      </c>
      <c r="AE105" s="47">
        <v>0.15</v>
      </c>
      <c r="AF105" s="48">
        <v>0.26955299999999999</v>
      </c>
      <c r="AG105" s="48">
        <v>0.13039100000000001</v>
      </c>
      <c r="AH105" s="48">
        <v>0.239264</v>
      </c>
      <c r="AI105" s="48">
        <v>0.15777000599999999</v>
      </c>
      <c r="AJ105" s="48">
        <v>0.27048916299999998</v>
      </c>
      <c r="AK105" s="48">
        <v>0.56497630099999996</v>
      </c>
      <c r="AM105" s="48"/>
      <c r="AN105" s="48"/>
      <c r="AO105" s="48"/>
      <c r="AP105" s="48"/>
      <c r="AQ105" s="48"/>
      <c r="AR105" s="48"/>
      <c r="AS105" s="48"/>
      <c r="AT105" s="48"/>
      <c r="AU105" s="48"/>
      <c r="AV105" s="48"/>
      <c r="AW105" s="48"/>
      <c r="AX105" s="52"/>
      <c r="AY105" s="52"/>
      <c r="AZ105" s="52"/>
      <c r="BA105" s="52"/>
      <c r="BB105" s="52"/>
      <c r="BC105" s="52"/>
      <c r="BD105" s="52"/>
      <c r="BE105" s="52"/>
      <c r="BF105" s="52"/>
      <c r="BG105" s="52"/>
      <c r="BH105" s="52"/>
      <c r="BI105" s="52"/>
      <c r="BJ105" s="52"/>
      <c r="BK105" s="52"/>
      <c r="BL105" s="52"/>
      <c r="BM105" s="52"/>
    </row>
    <row r="106" spans="2:65">
      <c r="B106" t="s">
        <v>219</v>
      </c>
      <c r="C106">
        <v>1</v>
      </c>
      <c r="D106">
        <v>0</v>
      </c>
      <c r="E106" s="64">
        <v>2.9058770000000001E-2</v>
      </c>
      <c r="F106" s="48">
        <v>0.73371172399999995</v>
      </c>
      <c r="G106" s="48">
        <v>0.15390068500000001</v>
      </c>
      <c r="H106" s="48">
        <v>4.4990378999999997E-2</v>
      </c>
      <c r="I106" s="48">
        <v>0.61757755800000003</v>
      </c>
      <c r="J106" s="49">
        <v>0.1161341659999999</v>
      </c>
      <c r="K106" s="48">
        <v>6.1902912999999997E-2</v>
      </c>
      <c r="L106" s="48">
        <v>5.1665935000000003E-2</v>
      </c>
      <c r="M106" s="48">
        <v>5.2830569999999999E-3</v>
      </c>
      <c r="N106" s="48">
        <v>4.7513759999999999E-3</v>
      </c>
      <c r="O106" s="48">
        <v>5.6965870000000004E-3</v>
      </c>
      <c r="P106" s="48">
        <v>4.0829760999999999E-2</v>
      </c>
      <c r="Q106" s="48">
        <v>2.6567193999999999E-2</v>
      </c>
      <c r="R106" s="48">
        <v>0.42616019500000002</v>
      </c>
      <c r="S106" s="48">
        <v>0.35069582199999999</v>
      </c>
      <c r="T106" s="48">
        <v>9.7229371999999994E-2</v>
      </c>
      <c r="U106" s="48">
        <v>5.1395441E-2</v>
      </c>
      <c r="V106" s="48">
        <v>8.0999999999999996E-4</v>
      </c>
      <c r="W106" s="48">
        <v>7.1818589999999996E-3</v>
      </c>
      <c r="X106" s="48">
        <v>4.464399E-3</v>
      </c>
      <c r="Y106" s="48">
        <v>5.6612896136433499E-2</v>
      </c>
      <c r="Z106" s="48">
        <v>0.23773466227985299</v>
      </c>
      <c r="AA106" s="48">
        <v>9.498873337776495E-2</v>
      </c>
      <c r="AB106" s="48">
        <v>0.17706052239042769</v>
      </c>
      <c r="AC106" s="48">
        <v>0.1782893541526393</v>
      </c>
      <c r="AD106" s="48">
        <v>0.27544967777100898</v>
      </c>
      <c r="AE106" s="47">
        <v>0.12</v>
      </c>
      <c r="AF106" s="48">
        <v>0.286804</v>
      </c>
      <c r="AG106" s="48">
        <v>0.18428900000000001</v>
      </c>
      <c r="AH106" s="48">
        <v>0.34276299999999998</v>
      </c>
      <c r="AI106" s="48">
        <v>0.22926464799999999</v>
      </c>
      <c r="AJ106" s="48">
        <v>0.19812315899999999</v>
      </c>
      <c r="AK106" s="48">
        <v>0.55740407000000003</v>
      </c>
      <c r="AM106" s="48"/>
      <c r="AN106" s="48"/>
      <c r="AO106" s="48"/>
      <c r="AP106" s="48"/>
      <c r="AQ106" s="48"/>
      <c r="AR106" s="48"/>
      <c r="AS106" s="48"/>
      <c r="AT106" s="48"/>
      <c r="AU106" s="48"/>
      <c r="AV106" s="48"/>
      <c r="AW106" s="48"/>
      <c r="AX106" s="52"/>
      <c r="AY106" s="52"/>
      <c r="AZ106" s="52"/>
      <c r="BA106" s="52"/>
      <c r="BB106" s="52"/>
      <c r="BC106" s="52"/>
      <c r="BD106" s="52"/>
      <c r="BE106" s="52"/>
      <c r="BF106" s="52"/>
      <c r="BG106" s="52"/>
      <c r="BH106" s="52"/>
      <c r="BI106" s="52"/>
      <c r="BJ106" s="52"/>
      <c r="BK106" s="52"/>
      <c r="BL106" s="52"/>
      <c r="BM106" s="52"/>
    </row>
    <row r="107" spans="2:65">
      <c r="B107" t="s">
        <v>220</v>
      </c>
      <c r="C107">
        <v>1</v>
      </c>
      <c r="D107">
        <v>39.799999999999997</v>
      </c>
      <c r="E107" s="64">
        <v>2.6941717E-2</v>
      </c>
      <c r="F107" s="48">
        <v>0.92408217199999998</v>
      </c>
      <c r="G107" s="48">
        <v>3.2611253999999999E-2</v>
      </c>
      <c r="H107" s="48">
        <v>1.3801414999999999E-2</v>
      </c>
      <c r="I107" s="48">
        <v>0.85146063400000005</v>
      </c>
      <c r="J107" s="49">
        <v>7.262153799999993E-2</v>
      </c>
      <c r="K107" s="48">
        <v>1.3631956000000001E-2</v>
      </c>
      <c r="L107" s="48">
        <v>3.436232E-3</v>
      </c>
      <c r="M107" s="48">
        <v>1.5157079999999999E-3</v>
      </c>
      <c r="N107" s="48">
        <v>5.5167999999999997E-3</v>
      </c>
      <c r="O107" s="48">
        <v>1.7698950000000001E-3</v>
      </c>
      <c r="P107" s="48">
        <v>2.1464681999999999E-2</v>
      </c>
      <c r="Q107" s="48">
        <v>8.0398420000000002E-3</v>
      </c>
      <c r="R107" s="48">
        <v>0.466606413</v>
      </c>
      <c r="S107" s="48">
        <v>0.44135645600000001</v>
      </c>
      <c r="T107" s="48">
        <v>1.0337231000000001E-2</v>
      </c>
      <c r="U107" s="48">
        <v>1.0186597E-2</v>
      </c>
      <c r="V107" s="48">
        <v>1.7793590000000001E-3</v>
      </c>
      <c r="W107" s="48">
        <v>1.65697E-3</v>
      </c>
      <c r="X107" s="48">
        <v>3.9823760000000001E-3</v>
      </c>
      <c r="Y107" s="48">
        <v>8.0603790716150203E-2</v>
      </c>
      <c r="Z107" s="48">
        <v>0.225619084662258</v>
      </c>
      <c r="AA107" s="48">
        <v>7.50066970265202E-2</v>
      </c>
      <c r="AB107" s="48">
        <v>0.22827931065273671</v>
      </c>
      <c r="AC107" s="48">
        <v>0.12789101277854051</v>
      </c>
      <c r="AD107" s="48">
        <v>0.41644665047347479</v>
      </c>
      <c r="AE107" s="47">
        <v>0.2</v>
      </c>
      <c r="AF107" s="48">
        <v>0.437753</v>
      </c>
      <c r="AG107" s="48">
        <v>0.18048500000000001</v>
      </c>
      <c r="AH107" s="48">
        <v>0.24735699999999999</v>
      </c>
      <c r="AI107" s="48">
        <v>0.14427747799999999</v>
      </c>
      <c r="AJ107" s="48">
        <v>0.14643392199999999</v>
      </c>
      <c r="AK107" s="48">
        <v>0.680596541</v>
      </c>
      <c r="AM107" s="48"/>
      <c r="AN107" s="48"/>
      <c r="AO107" s="48"/>
      <c r="AP107" s="48"/>
      <c r="AQ107" s="48"/>
      <c r="AR107" s="48"/>
      <c r="AS107" s="48"/>
      <c r="AT107" s="48"/>
      <c r="AU107" s="48"/>
      <c r="AV107" s="48"/>
      <c r="AW107" s="48"/>
      <c r="AX107" s="52"/>
      <c r="AY107" s="52"/>
      <c r="AZ107" s="52"/>
      <c r="BA107" s="52"/>
      <c r="BB107" s="52"/>
      <c r="BC107" s="52"/>
      <c r="BD107" s="52"/>
      <c r="BE107" s="52"/>
      <c r="BF107" s="52"/>
      <c r="BG107" s="52"/>
      <c r="BH107" s="52"/>
      <c r="BI107" s="52"/>
      <c r="BJ107" s="52"/>
      <c r="BK107" s="52"/>
      <c r="BL107" s="52"/>
      <c r="BM107" s="52"/>
    </row>
    <row r="108" spans="2:65">
      <c r="B108" t="s">
        <v>221</v>
      </c>
      <c r="C108">
        <v>1</v>
      </c>
      <c r="D108">
        <v>0</v>
      </c>
      <c r="E108" s="64">
        <v>2.0892452999999998E-2</v>
      </c>
      <c r="F108" s="48">
        <v>0.43205216499999999</v>
      </c>
      <c r="G108" s="48">
        <v>0.26813460299999903</v>
      </c>
      <c r="H108" s="48">
        <v>0.132615281</v>
      </c>
      <c r="I108" s="48">
        <v>0.23053079000000001</v>
      </c>
      <c r="J108" s="49">
        <v>0.201521375</v>
      </c>
      <c r="K108" s="48">
        <v>0.105954459</v>
      </c>
      <c r="L108" s="48">
        <v>4.4155518999999997E-2</v>
      </c>
      <c r="M108" s="48">
        <v>6.8648090000000004E-3</v>
      </c>
      <c r="N108" s="48">
        <v>9.5183669999999998E-3</v>
      </c>
      <c r="O108" s="48">
        <v>5.2225779E-2</v>
      </c>
      <c r="P108" s="48">
        <v>5.4832372999999997E-2</v>
      </c>
      <c r="Q108" s="48">
        <v>0.11236526699999901</v>
      </c>
      <c r="R108" s="48">
        <v>0.428582611</v>
      </c>
      <c r="S108" s="48">
        <v>0.15167193700000001</v>
      </c>
      <c r="T108" s="48">
        <v>0.20346598199999999</v>
      </c>
      <c r="U108" s="48">
        <v>9.8171514000000001E-2</v>
      </c>
      <c r="V108" s="48">
        <v>1.862926E-3</v>
      </c>
      <c r="W108" s="48">
        <v>2.9728544999999999E-2</v>
      </c>
      <c r="X108" s="48">
        <v>1.2915245000000001E-2</v>
      </c>
      <c r="Y108" s="48">
        <v>2.9113756028494302E-2</v>
      </c>
      <c r="Z108" s="48">
        <v>0.22722878305619201</v>
      </c>
      <c r="AA108" s="48">
        <v>0.1197444015666952</v>
      </c>
      <c r="AB108" s="48">
        <v>0.1700364728186074</v>
      </c>
      <c r="AC108" s="48">
        <v>0.1927149764185922</v>
      </c>
      <c r="AD108" s="48">
        <v>0.39036375680993479</v>
      </c>
      <c r="AE108" s="47">
        <v>0.11</v>
      </c>
      <c r="AF108" s="48">
        <v>0.288603</v>
      </c>
      <c r="AG108" s="48">
        <v>0.19122900000000001</v>
      </c>
      <c r="AH108" s="48">
        <v>0.25551000000000001</v>
      </c>
      <c r="AI108" s="48">
        <v>0.19780535799999999</v>
      </c>
      <c r="AJ108" s="48">
        <v>0.28320169899999997</v>
      </c>
      <c r="AK108" s="48">
        <v>0.49894913899999999</v>
      </c>
      <c r="AM108" s="48"/>
      <c r="AN108" s="48"/>
      <c r="AO108" s="48"/>
      <c r="AP108" s="48"/>
      <c r="AQ108" s="48"/>
      <c r="AR108" s="48"/>
      <c r="AS108" s="48"/>
      <c r="AT108" s="48"/>
      <c r="AU108" s="48"/>
      <c r="AV108" s="48"/>
      <c r="AW108" s="48"/>
      <c r="AX108" s="52"/>
      <c r="AY108" s="52"/>
      <c r="AZ108" s="52"/>
      <c r="BA108" s="52"/>
      <c r="BB108" s="52"/>
      <c r="BC108" s="52"/>
      <c r="BD108" s="52"/>
      <c r="BE108" s="52"/>
      <c r="BF108" s="52"/>
      <c r="BG108" s="52"/>
      <c r="BH108" s="52"/>
      <c r="BI108" s="52"/>
      <c r="BJ108" s="52"/>
      <c r="BK108" s="52"/>
      <c r="BL108" s="52"/>
      <c r="BM108" s="52"/>
    </row>
    <row r="109" spans="2:65">
      <c r="B109" t="s">
        <v>223</v>
      </c>
      <c r="C109">
        <v>1</v>
      </c>
      <c r="D109">
        <v>0</v>
      </c>
      <c r="E109" s="64">
        <v>3.1570591000000002E-2</v>
      </c>
      <c r="F109" s="48">
        <v>0.30677436899999999</v>
      </c>
      <c r="G109" s="48">
        <v>0.46883256200000001</v>
      </c>
      <c r="H109" s="48">
        <v>9.3406242E-2</v>
      </c>
      <c r="I109" s="48">
        <v>0.18687653100000001</v>
      </c>
      <c r="J109" s="49">
        <v>0.11989783800000001</v>
      </c>
      <c r="K109" s="48">
        <v>0.28526251699999999</v>
      </c>
      <c r="L109" s="48">
        <v>6.9692408999999997E-2</v>
      </c>
      <c r="M109" s="48">
        <v>1.8269739E-2</v>
      </c>
      <c r="N109" s="48">
        <v>6.7891050000000001E-3</v>
      </c>
      <c r="O109" s="48">
        <v>1.7925480000000001E-2</v>
      </c>
      <c r="P109" s="48">
        <v>3.9429651000000003E-2</v>
      </c>
      <c r="Q109" s="48">
        <v>9.1556850999999995E-2</v>
      </c>
      <c r="R109" s="48">
        <v>0.30253318600000001</v>
      </c>
      <c r="S109" s="48">
        <v>0.14693919999999999</v>
      </c>
      <c r="T109" s="48">
        <v>0.19316744299999999</v>
      </c>
      <c r="U109" s="48">
        <v>0.102048006</v>
      </c>
      <c r="V109" s="48">
        <v>1.833437E-3</v>
      </c>
      <c r="W109" s="48">
        <v>0.187122704</v>
      </c>
      <c r="X109" s="48">
        <v>6.3249589999999998E-3</v>
      </c>
      <c r="Y109" s="48">
        <v>1.84176770977032E-2</v>
      </c>
      <c r="Z109" s="48">
        <v>0.217191080057167</v>
      </c>
      <c r="AA109" s="48">
        <v>0.1317800253088742</v>
      </c>
      <c r="AB109" s="48">
        <v>0.16055679523961289</v>
      </c>
      <c r="AC109" s="48">
        <v>0.21895441254785319</v>
      </c>
      <c r="AD109" s="48">
        <v>0.38510696020015472</v>
      </c>
      <c r="AE109" s="47">
        <v>0.24</v>
      </c>
      <c r="AF109" s="48">
        <v>0.28679500000000002</v>
      </c>
      <c r="AG109" s="48">
        <v>0.152975</v>
      </c>
      <c r="AH109" s="48">
        <v>0.27849600000000002</v>
      </c>
      <c r="AI109" s="48">
        <v>0.16477080199999999</v>
      </c>
      <c r="AJ109" s="48">
        <v>0.32963841399999999</v>
      </c>
      <c r="AK109" s="48">
        <v>0.48419574999999998</v>
      </c>
      <c r="AM109" s="48"/>
      <c r="AN109" s="48"/>
      <c r="AO109" s="48"/>
      <c r="AP109" s="48"/>
      <c r="AQ109" s="48"/>
      <c r="AR109" s="48"/>
      <c r="AS109" s="48"/>
      <c r="AT109" s="48"/>
      <c r="AU109" s="48"/>
      <c r="AV109" s="48"/>
      <c r="AW109" s="48"/>
      <c r="AX109" s="52"/>
      <c r="AY109" s="52"/>
      <c r="AZ109" s="52"/>
      <c r="BA109" s="52"/>
      <c r="BB109" s="52"/>
      <c r="BC109" s="52"/>
      <c r="BD109" s="52"/>
      <c r="BE109" s="52"/>
      <c r="BF109" s="52"/>
      <c r="BG109" s="52"/>
      <c r="BH109" s="52"/>
      <c r="BI109" s="52"/>
      <c r="BJ109" s="52"/>
      <c r="BK109" s="52"/>
      <c r="BL109" s="52"/>
      <c r="BM109" s="52"/>
    </row>
    <row r="110" spans="2:65">
      <c r="B110" t="s">
        <v>224</v>
      </c>
      <c r="C110">
        <v>1</v>
      </c>
      <c r="D110">
        <v>45.1</v>
      </c>
      <c r="E110" s="64">
        <v>2.2753956999999998E-2</v>
      </c>
      <c r="F110" s="48">
        <v>0.94128071999999996</v>
      </c>
      <c r="G110" s="48">
        <v>2.2843275999999999E-2</v>
      </c>
      <c r="H110" s="48">
        <v>7.0073569999999996E-3</v>
      </c>
      <c r="I110" s="48">
        <v>0.88186135099999996</v>
      </c>
      <c r="J110" s="49">
        <v>5.9419369E-2</v>
      </c>
      <c r="K110" s="48">
        <v>8.8486320000000004E-3</v>
      </c>
      <c r="L110" s="48">
        <v>1.8722280000000001E-3</v>
      </c>
      <c r="M110" s="48">
        <v>2.1337130000000002E-3</v>
      </c>
      <c r="N110" s="48">
        <v>2.991381E-3</v>
      </c>
      <c r="O110" s="48">
        <v>9.1E-4</v>
      </c>
      <c r="P110" s="48">
        <v>2.3000166999999998E-2</v>
      </c>
      <c r="Q110" s="48">
        <v>5.8677440000000003E-3</v>
      </c>
      <c r="R110" s="48">
        <v>0.48733396099999998</v>
      </c>
      <c r="S110" s="48">
        <v>0.41540633799999999</v>
      </c>
      <c r="T110" s="48">
        <v>9.1413029999999999E-3</v>
      </c>
      <c r="U110" s="48">
        <v>5.0622319999999998E-3</v>
      </c>
      <c r="V110" s="48">
        <v>2.4056059999999998E-3</v>
      </c>
      <c r="W110" s="48">
        <v>9.5200000000000005E-4</v>
      </c>
      <c r="X110" s="48">
        <v>3.3573890000000001E-3</v>
      </c>
      <c r="Y110" s="48">
        <v>7.5018263344837105E-2</v>
      </c>
      <c r="Z110" s="48">
        <v>0.20624108981466799</v>
      </c>
      <c r="AA110" s="48">
        <v>7.2540411095589646E-2</v>
      </c>
      <c r="AB110" s="48">
        <v>0.29255637597285927</v>
      </c>
      <c r="AC110" s="48">
        <v>0.1242853496681981</v>
      </c>
      <c r="AD110" s="48">
        <v>0.36318274629913222</v>
      </c>
      <c r="AE110" s="47">
        <v>0.12</v>
      </c>
      <c r="AF110" s="48">
        <v>0.41806500000000002</v>
      </c>
      <c r="AG110" s="48">
        <v>0.221498</v>
      </c>
      <c r="AH110" s="48">
        <v>0.21757000000000001</v>
      </c>
      <c r="AI110" s="48">
        <v>9.6659613000000005E-2</v>
      </c>
      <c r="AJ110" s="48">
        <v>0.145808142</v>
      </c>
      <c r="AK110" s="48">
        <v>0.74564187800000004</v>
      </c>
      <c r="AM110" s="48"/>
      <c r="AN110" s="48"/>
      <c r="AO110" s="48"/>
      <c r="AP110" s="48"/>
      <c r="AQ110" s="48"/>
      <c r="AR110" s="48"/>
      <c r="AS110" s="48"/>
      <c r="AT110" s="48"/>
      <c r="AU110" s="48"/>
      <c r="AV110" s="48"/>
      <c r="AW110" s="48"/>
      <c r="AX110" s="52"/>
      <c r="AY110" s="52"/>
      <c r="AZ110" s="52"/>
      <c r="BA110" s="52"/>
      <c r="BB110" s="52"/>
      <c r="BC110" s="52"/>
      <c r="BD110" s="52"/>
      <c r="BE110" s="52"/>
      <c r="BF110" s="52"/>
      <c r="BG110" s="52"/>
      <c r="BH110" s="52"/>
      <c r="BI110" s="52"/>
      <c r="BJ110" s="52"/>
      <c r="BK110" s="52"/>
      <c r="BL110" s="52"/>
      <c r="BM110" s="52"/>
    </row>
    <row r="111" spans="2:65">
      <c r="B111" t="s">
        <v>226</v>
      </c>
      <c r="C111">
        <v>1</v>
      </c>
      <c r="D111">
        <v>0</v>
      </c>
      <c r="E111" s="64">
        <v>2.9644587999999999E-2</v>
      </c>
      <c r="F111" s="48">
        <v>0.202785515</v>
      </c>
      <c r="G111" s="48">
        <v>0.58846109899999999</v>
      </c>
      <c r="H111" s="48">
        <v>0.127813179</v>
      </c>
      <c r="I111" s="48">
        <v>8.9350174000000004E-2</v>
      </c>
      <c r="J111" s="49">
        <v>0.113435341</v>
      </c>
      <c r="K111" s="48">
        <v>0.17122906099999999</v>
      </c>
      <c r="L111" s="48">
        <v>0.13906971400000001</v>
      </c>
      <c r="M111" s="48">
        <v>0.20996680300000001</v>
      </c>
      <c r="N111" s="48">
        <v>4.4034039999999997E-3</v>
      </c>
      <c r="O111" s="48">
        <v>7.5094439999999997E-3</v>
      </c>
      <c r="P111" s="48">
        <v>3.2411188E-2</v>
      </c>
      <c r="Q111" s="48">
        <v>4.8529019E-2</v>
      </c>
      <c r="R111" s="48">
        <v>0.26877756899999999</v>
      </c>
      <c r="S111" s="48">
        <v>7.1386052000000005E-2</v>
      </c>
      <c r="T111" s="48">
        <v>0.47137384199999999</v>
      </c>
      <c r="U111" s="48">
        <v>9.7654043999999995E-2</v>
      </c>
      <c r="V111" s="48">
        <v>7.2499999999999995E-4</v>
      </c>
      <c r="W111" s="48">
        <v>2.6107728E-2</v>
      </c>
      <c r="X111" s="48">
        <v>3.1823799999999998E-3</v>
      </c>
      <c r="Y111" s="48">
        <v>1.60952278589853E-2</v>
      </c>
      <c r="Z111" s="48">
        <v>0.25594435323091302</v>
      </c>
      <c r="AA111" s="48">
        <v>0.1657817225379988</v>
      </c>
      <c r="AB111" s="48">
        <v>0.1118378926836955</v>
      </c>
      <c r="AC111" s="48">
        <v>0.24082432173184301</v>
      </c>
      <c r="AD111" s="48">
        <v>0.33678651844222979</v>
      </c>
      <c r="AE111" s="47">
        <v>0.27</v>
      </c>
      <c r="AF111" s="48">
        <v>0.19164</v>
      </c>
      <c r="AG111" s="48">
        <v>0.16034000000000001</v>
      </c>
      <c r="AH111" s="48">
        <v>0.27359699999999998</v>
      </c>
      <c r="AI111" s="48">
        <v>0.21574054200000001</v>
      </c>
      <c r="AJ111" s="48">
        <v>0.38886500400000001</v>
      </c>
      <c r="AK111" s="48">
        <v>0.38244303499999999</v>
      </c>
      <c r="AM111" s="48"/>
      <c r="AN111" s="48"/>
      <c r="AO111" s="48"/>
      <c r="AP111" s="48"/>
      <c r="AQ111" s="48"/>
      <c r="AR111" s="48"/>
      <c r="AS111" s="48"/>
      <c r="AT111" s="48"/>
      <c r="AU111" s="48"/>
      <c r="AV111" s="48"/>
      <c r="AW111" s="48"/>
      <c r="AX111" s="52"/>
      <c r="AY111" s="52"/>
      <c r="AZ111" s="52"/>
      <c r="BA111" s="52"/>
      <c r="BB111" s="52"/>
      <c r="BC111" s="52"/>
      <c r="BD111" s="52"/>
      <c r="BE111" s="52"/>
      <c r="BF111" s="52"/>
      <c r="BG111" s="52"/>
      <c r="BH111" s="52"/>
      <c r="BI111" s="52"/>
      <c r="BJ111" s="52"/>
      <c r="BK111" s="52"/>
      <c r="BL111" s="52"/>
      <c r="BM111" s="52"/>
    </row>
    <row r="112" spans="2:65">
      <c r="B112" t="s">
        <v>228</v>
      </c>
      <c r="C112">
        <v>1</v>
      </c>
      <c r="D112">
        <v>34.9</v>
      </c>
      <c r="E112" s="64">
        <v>2.2137091000000001E-2</v>
      </c>
      <c r="F112" s="48">
        <v>0.96046547799999904</v>
      </c>
      <c r="G112" s="48">
        <v>1.5507277E-2</v>
      </c>
      <c r="H112" s="48">
        <v>4.2706269999999999E-3</v>
      </c>
      <c r="I112" s="48">
        <v>0.91673820699999997</v>
      </c>
      <c r="J112" s="49">
        <v>4.3727270999999068E-2</v>
      </c>
      <c r="K112" s="48">
        <v>4.5895789999999999E-3</v>
      </c>
      <c r="L112" s="48">
        <v>7.8100000000000001E-4</v>
      </c>
      <c r="M112" s="48">
        <v>1.5738849999999999E-3</v>
      </c>
      <c r="N112" s="48">
        <v>2.5974599999999998E-3</v>
      </c>
      <c r="O112" s="48">
        <v>6.8199999999999999E-4</v>
      </c>
      <c r="P112" s="48">
        <v>1.5353629000000001E-2</v>
      </c>
      <c r="Q112" s="48">
        <v>4.4020910000000003E-3</v>
      </c>
      <c r="R112" s="48">
        <v>0.51586026200000001</v>
      </c>
      <c r="S112" s="48">
        <v>0.40564189499999997</v>
      </c>
      <c r="T112" s="48">
        <v>4.7767900000000004E-3</v>
      </c>
      <c r="U112" s="48">
        <v>2.6855680000000002E-3</v>
      </c>
      <c r="V112" s="48">
        <v>1.783041E-3</v>
      </c>
      <c r="W112" s="48">
        <v>6.38E-4</v>
      </c>
      <c r="X112" s="48">
        <v>3.3129349999999999E-3</v>
      </c>
      <c r="Y112" s="48">
        <v>0.109583670909233</v>
      </c>
      <c r="Z112" s="48">
        <v>0.190306693048864</v>
      </c>
      <c r="AA112" s="48">
        <v>6.9712464307058825E-2</v>
      </c>
      <c r="AB112" s="48">
        <v>0.31903844876817722</v>
      </c>
      <c r="AC112" s="48">
        <v>0.1261052268780572</v>
      </c>
      <c r="AD112" s="48">
        <v>0.40067871203785937</v>
      </c>
      <c r="AE112" s="47">
        <v>0.1</v>
      </c>
      <c r="AF112" s="48">
        <v>0.43326199999999998</v>
      </c>
      <c r="AG112" s="48">
        <v>0.20488899999999999</v>
      </c>
      <c r="AH112" s="48">
        <v>0.22184100000000001</v>
      </c>
      <c r="AI112" s="48">
        <v>0.12158277100000001</v>
      </c>
      <c r="AJ112" s="48">
        <v>0.13702890600000001</v>
      </c>
      <c r="AK112" s="48">
        <v>0.72766713699999996</v>
      </c>
      <c r="AM112" s="48"/>
      <c r="AN112" s="48"/>
      <c r="AO112" s="48"/>
      <c r="AP112" s="48"/>
      <c r="AQ112" s="48"/>
      <c r="AR112" s="48"/>
      <c r="AS112" s="48"/>
      <c r="AT112" s="48"/>
      <c r="AU112" s="48"/>
      <c r="AV112" s="48"/>
      <c r="AW112" s="48"/>
      <c r="AX112" s="52"/>
      <c r="AY112" s="52"/>
      <c r="AZ112" s="52"/>
      <c r="BA112" s="52"/>
      <c r="BB112" s="52"/>
      <c r="BC112" s="52"/>
      <c r="BD112" s="52"/>
      <c r="BE112" s="52"/>
      <c r="BF112" s="52"/>
      <c r="BG112" s="52"/>
      <c r="BH112" s="52"/>
      <c r="BI112" s="52"/>
      <c r="BJ112" s="52"/>
      <c r="BK112" s="52"/>
      <c r="BL112" s="52"/>
      <c r="BM112" s="52"/>
    </row>
    <row r="113" spans="2:65">
      <c r="B113" t="s">
        <v>229</v>
      </c>
      <c r="C113">
        <v>1</v>
      </c>
      <c r="D113">
        <v>33.299999999999997</v>
      </c>
      <c r="E113" s="64">
        <v>2.0992029999999998E-2</v>
      </c>
      <c r="F113" s="48">
        <v>0.88639139999999905</v>
      </c>
      <c r="G113" s="48">
        <v>4.0266222999999997E-2</v>
      </c>
      <c r="H113" s="48">
        <v>2.473655E-2</v>
      </c>
      <c r="I113" s="48">
        <v>0.82607774899999997</v>
      </c>
      <c r="J113" s="49">
        <v>6.031365099999908E-2</v>
      </c>
      <c r="K113" s="48">
        <v>1.5479252000000001E-2</v>
      </c>
      <c r="L113" s="48">
        <v>5.3647959999999998E-3</v>
      </c>
      <c r="M113" s="48">
        <v>2.8034079999999999E-3</v>
      </c>
      <c r="N113" s="48">
        <v>5.001765E-3</v>
      </c>
      <c r="O113" s="48">
        <v>1.260525E-3</v>
      </c>
      <c r="P113" s="48">
        <v>3.9076287000000001E-2</v>
      </c>
      <c r="Q113" s="48">
        <v>9.529572E-3</v>
      </c>
      <c r="R113" s="48">
        <v>0.50789104799999996</v>
      </c>
      <c r="S113" s="48">
        <v>0.39029678400000001</v>
      </c>
      <c r="T113" s="48">
        <v>1.5469480000000001E-2</v>
      </c>
      <c r="U113" s="48">
        <v>1.2050866E-2</v>
      </c>
      <c r="V113" s="48">
        <v>1.744602E-3</v>
      </c>
      <c r="W113" s="48">
        <v>1.0588629999999999E-3</v>
      </c>
      <c r="X113" s="48">
        <v>3.8421589999999999E-3</v>
      </c>
      <c r="Y113" s="48">
        <v>6.4763858314988904E-2</v>
      </c>
      <c r="Z113" s="48">
        <v>0.2208277990468</v>
      </c>
      <c r="AA113" s="48">
        <v>7.9467542397312477E-2</v>
      </c>
      <c r="AB113" s="48">
        <v>0.26240583597598288</v>
      </c>
      <c r="AC113" s="48">
        <v>0.13820974696114541</v>
      </c>
      <c r="AD113" s="48">
        <v>0.37307204002363198</v>
      </c>
      <c r="AE113" s="47">
        <v>0.08</v>
      </c>
      <c r="AF113" s="48">
        <v>0.42992200000000003</v>
      </c>
      <c r="AG113" s="48">
        <v>0.21315999999999999</v>
      </c>
      <c r="AH113" s="48">
        <v>0.193353</v>
      </c>
      <c r="AI113" s="48">
        <v>0.120025016</v>
      </c>
      <c r="AJ113" s="48">
        <v>0.13173233300000001</v>
      </c>
      <c r="AK113" s="48">
        <v>0.73528455299999995</v>
      </c>
      <c r="AM113" s="48"/>
      <c r="AN113" s="48"/>
      <c r="AO113" s="48"/>
      <c r="AP113" s="48"/>
      <c r="AQ113" s="48"/>
      <c r="AR113" s="48"/>
      <c r="AS113" s="48"/>
      <c r="AT113" s="48"/>
      <c r="AU113" s="48"/>
      <c r="AV113" s="48"/>
      <c r="AW113" s="48"/>
      <c r="AX113" s="52"/>
      <c r="AY113" s="52"/>
      <c r="AZ113" s="52"/>
      <c r="BA113" s="52"/>
      <c r="BB113" s="52"/>
      <c r="BC113" s="52"/>
      <c r="BD113" s="52"/>
      <c r="BE113" s="52"/>
      <c r="BF113" s="52"/>
      <c r="BG113" s="52"/>
      <c r="BH113" s="52"/>
      <c r="BI113" s="52"/>
      <c r="BJ113" s="52"/>
      <c r="BK113" s="52"/>
      <c r="BL113" s="52"/>
      <c r="BM113" s="52"/>
    </row>
    <row r="114" spans="2:65">
      <c r="B114" t="s">
        <v>230</v>
      </c>
      <c r="C114">
        <v>1</v>
      </c>
      <c r="D114">
        <v>63.1</v>
      </c>
      <c r="E114" s="64">
        <v>2.2778509999999998E-2</v>
      </c>
      <c r="F114" s="48">
        <v>0.91859217599999998</v>
      </c>
      <c r="G114" s="48">
        <v>2.8387963999999901E-2</v>
      </c>
      <c r="H114" s="48">
        <v>2.2417711999999999E-2</v>
      </c>
      <c r="I114" s="48">
        <v>0.88322625300000002</v>
      </c>
      <c r="J114" s="49">
        <v>3.5365922999999973E-2</v>
      </c>
      <c r="K114" s="48">
        <v>6.1184150000000003E-3</v>
      </c>
      <c r="L114" s="48">
        <v>9.4899999999999997E-4</v>
      </c>
      <c r="M114" s="48">
        <v>1.186122E-3</v>
      </c>
      <c r="N114" s="48">
        <v>2.569932E-3</v>
      </c>
      <c r="O114" s="48">
        <v>7.7099999999999998E-4</v>
      </c>
      <c r="P114" s="48">
        <v>1.9402985000000001E-2</v>
      </c>
      <c r="Q114" s="48">
        <v>1.1198992E-2</v>
      </c>
      <c r="R114" s="48">
        <v>0.51837025199999998</v>
      </c>
      <c r="S114" s="48">
        <v>0.390149156</v>
      </c>
      <c r="T114" s="48">
        <v>6.0492840000000003E-3</v>
      </c>
      <c r="U114" s="48">
        <v>1.0319366999999999E-2</v>
      </c>
      <c r="V114" s="48">
        <v>8.7000000000000001E-4</v>
      </c>
      <c r="W114" s="48">
        <v>9.8799999999999995E-4</v>
      </c>
      <c r="X114" s="48">
        <v>7.3441469999999997E-3</v>
      </c>
      <c r="Y114" s="48">
        <v>0.156355964132318</v>
      </c>
      <c r="Z114" s="48">
        <v>0.21963846543985999</v>
      </c>
      <c r="AA114" s="48">
        <v>9.3050633377070979E-2</v>
      </c>
      <c r="AB114" s="48">
        <v>0.25699289980011492</v>
      </c>
      <c r="AC114" s="48">
        <v>0.1390839431345012</v>
      </c>
      <c r="AD114" s="48">
        <v>0.3312637051272575</v>
      </c>
      <c r="AE114" s="47">
        <v>0.26</v>
      </c>
      <c r="AF114" s="48">
        <v>0.38791700000000001</v>
      </c>
      <c r="AG114" s="48">
        <v>0.19933200000000001</v>
      </c>
      <c r="AH114" s="48">
        <v>0.26313300000000001</v>
      </c>
      <c r="AI114" s="48">
        <v>0.159244468</v>
      </c>
      <c r="AJ114" s="48">
        <v>0.226885691</v>
      </c>
      <c r="AK114" s="48">
        <v>0.600934368</v>
      </c>
      <c r="AM114" s="48"/>
      <c r="AN114" s="48"/>
      <c r="AO114" s="48"/>
      <c r="AP114" s="48"/>
      <c r="AQ114" s="48"/>
      <c r="AR114" s="48"/>
      <c r="AS114" s="48"/>
      <c r="AT114" s="48"/>
      <c r="AU114" s="48"/>
      <c r="AV114" s="48"/>
      <c r="AW114" s="48"/>
      <c r="AX114" s="52"/>
      <c r="AY114" s="52"/>
      <c r="AZ114" s="52"/>
      <c r="BA114" s="52"/>
      <c r="BB114" s="52"/>
      <c r="BC114" s="52"/>
      <c r="BD114" s="52"/>
      <c r="BE114" s="52"/>
      <c r="BF114" s="52"/>
      <c r="BG114" s="52"/>
      <c r="BH114" s="52"/>
      <c r="BI114" s="52"/>
      <c r="BJ114" s="52"/>
      <c r="BK114" s="52"/>
      <c r="BL114" s="52"/>
      <c r="BM114" s="52"/>
    </row>
    <row r="115" spans="2:65">
      <c r="B115" t="s">
        <v>231</v>
      </c>
      <c r="C115">
        <v>1</v>
      </c>
      <c r="E115" s="64">
        <v>9.6210556000000003E-2</v>
      </c>
      <c r="F115" s="48">
        <v>0.84059942499999996</v>
      </c>
      <c r="G115" s="48">
        <v>9.1080928000000005E-2</v>
      </c>
      <c r="H115" s="48">
        <v>2.0528156999999998E-2</v>
      </c>
      <c r="I115" s="48">
        <v>0.68968306300000004</v>
      </c>
      <c r="J115" s="49">
        <v>0.15091636199999989</v>
      </c>
      <c r="K115" s="48">
        <v>1.686228E-2</v>
      </c>
      <c r="L115" s="48">
        <v>1.7504065999999999E-2</v>
      </c>
      <c r="M115" s="48">
        <v>4.0265509999999997E-3</v>
      </c>
      <c r="N115" s="48">
        <v>3.9192932E-2</v>
      </c>
      <c r="O115" s="48">
        <v>8.4575150000000005E-3</v>
      </c>
      <c r="P115" s="48">
        <v>2.6506660000000001E-2</v>
      </c>
      <c r="Q115" s="48">
        <v>2.1284451999999999E-2</v>
      </c>
      <c r="R115" s="48">
        <v>0.285014726</v>
      </c>
      <c r="S115" s="48">
        <v>0.57840784199999995</v>
      </c>
      <c r="T115" s="48">
        <v>3.7795068000000001E-2</v>
      </c>
      <c r="U115" s="48">
        <v>1.0637829999999999E-2</v>
      </c>
      <c r="V115" s="48">
        <v>2.6550620000000001E-3</v>
      </c>
      <c r="W115" s="48">
        <v>4.255132E-3</v>
      </c>
      <c r="X115" s="48">
        <v>6.5849050000000003E-3</v>
      </c>
      <c r="Y115" s="48">
        <v>4.1369981400417082E-2</v>
      </c>
      <c r="Z115" s="48">
        <v>0.13729598496753201</v>
      </c>
      <c r="AA115" s="48">
        <v>0.18838666152659961</v>
      </c>
      <c r="AB115" s="48">
        <v>0.16232652274479509</v>
      </c>
      <c r="AC115" s="48">
        <v>0.11237262296397341</v>
      </c>
      <c r="AD115" s="48">
        <v>0.43702358982588457</v>
      </c>
      <c r="AE115" s="47">
        <v>0.35</v>
      </c>
      <c r="AF115" s="48">
        <v>0.33005000000000001</v>
      </c>
      <c r="AG115" s="48">
        <v>0.16895199999999999</v>
      </c>
      <c r="AH115" s="48">
        <v>0.23614599999999999</v>
      </c>
      <c r="AI115" s="48">
        <v>0.202359705</v>
      </c>
      <c r="AJ115" s="48">
        <v>0.24942228599999999</v>
      </c>
      <c r="AK115" s="48">
        <v>0.53200443399999997</v>
      </c>
      <c r="AM115" s="48"/>
      <c r="AN115" s="48"/>
      <c r="AO115" s="48"/>
      <c r="AP115" s="48"/>
      <c r="AQ115" s="48"/>
      <c r="AR115" s="48"/>
      <c r="AS115" s="48"/>
      <c r="AT115" s="48"/>
      <c r="AU115" s="48"/>
      <c r="AV115" s="48"/>
      <c r="AW115" s="48"/>
      <c r="AX115" s="52"/>
      <c r="AY115" s="52"/>
      <c r="AZ115" s="52"/>
      <c r="BA115" s="52"/>
      <c r="BB115" s="52"/>
      <c r="BC115" s="52"/>
      <c r="BD115" s="52"/>
      <c r="BE115" s="52"/>
      <c r="BF115" s="52"/>
      <c r="BG115" s="52"/>
      <c r="BH115" s="52"/>
      <c r="BI115" s="52"/>
      <c r="BJ115" s="52"/>
      <c r="BK115" s="52"/>
      <c r="BL115" s="52"/>
      <c r="BM115" s="52"/>
    </row>
    <row r="116" spans="2:65">
      <c r="B116" t="s">
        <v>233</v>
      </c>
      <c r="C116">
        <v>1</v>
      </c>
      <c r="E116" s="64">
        <v>9.7293908999999998E-2</v>
      </c>
      <c r="F116" s="48">
        <v>0.84923617200000001</v>
      </c>
      <c r="G116" s="48">
        <v>7.3869160000000003E-2</v>
      </c>
      <c r="H116" s="48">
        <v>2.5737106999999999E-2</v>
      </c>
      <c r="I116" s="48">
        <v>0.67550625499999994</v>
      </c>
      <c r="J116" s="49">
        <v>0.17372991700000009</v>
      </c>
      <c r="K116" s="48">
        <v>2.1304044000000001E-2</v>
      </c>
      <c r="L116" s="48">
        <v>1.1456034E-2</v>
      </c>
      <c r="M116" s="48">
        <v>5.8688330000000004E-3</v>
      </c>
      <c r="N116" s="48">
        <v>2.1721948000000001E-2</v>
      </c>
      <c r="O116" s="48">
        <v>7.9765249999999999E-3</v>
      </c>
      <c r="P116" s="48">
        <v>3.0225396000000002E-2</v>
      </c>
      <c r="Q116" s="48">
        <v>2.0931564E-2</v>
      </c>
      <c r="R116" s="48">
        <v>0.27740077600000002</v>
      </c>
      <c r="S116" s="48">
        <v>0.58696935800000005</v>
      </c>
      <c r="T116" s="48">
        <v>3.3076244999999997E-2</v>
      </c>
      <c r="U116" s="48">
        <v>1.4071712E-2</v>
      </c>
      <c r="V116" s="48">
        <v>2.6889779999999999E-3</v>
      </c>
      <c r="W116" s="48">
        <v>3.3793909999999998E-3</v>
      </c>
      <c r="X116" s="48">
        <v>6.2137190000000004E-3</v>
      </c>
      <c r="Y116" s="48">
        <v>3.750749797113722E-2</v>
      </c>
      <c r="Z116" s="48">
        <v>0.14740826125234799</v>
      </c>
      <c r="AA116" s="48">
        <v>0.1123956736501447</v>
      </c>
      <c r="AB116" s="48">
        <v>0.15215678760006779</v>
      </c>
      <c r="AC116" s="48">
        <v>9.1016424959251052E-2</v>
      </c>
      <c r="AD116" s="48">
        <v>0.55879341329878385</v>
      </c>
      <c r="AE116" s="47">
        <v>0.13</v>
      </c>
      <c r="AF116" s="48">
        <v>0.45130599999999998</v>
      </c>
      <c r="AG116" s="48">
        <v>0.16745599999999999</v>
      </c>
      <c r="AH116" s="48">
        <v>0.22039700000000001</v>
      </c>
      <c r="AI116" s="48">
        <v>0.18002822900000001</v>
      </c>
      <c r="AJ116" s="48">
        <v>0.292801694</v>
      </c>
      <c r="AK116" s="48">
        <v>0.51125617499999998</v>
      </c>
      <c r="AM116" s="48"/>
      <c r="AN116" s="48"/>
      <c r="AO116" s="48"/>
      <c r="AP116" s="48"/>
      <c r="AQ116" s="48"/>
      <c r="AR116" s="48"/>
      <c r="AS116" s="48"/>
      <c r="AT116" s="48"/>
      <c r="AU116" s="48"/>
      <c r="AV116" s="48"/>
      <c r="AW116" s="48"/>
      <c r="AX116" s="52"/>
      <c r="AY116" s="52"/>
      <c r="AZ116" s="52"/>
      <c r="BA116" s="52"/>
      <c r="BB116" s="52"/>
      <c r="BC116" s="52"/>
      <c r="BD116" s="52"/>
      <c r="BE116" s="52"/>
      <c r="BF116" s="52"/>
      <c r="BG116" s="52"/>
      <c r="BH116" s="52"/>
      <c r="BI116" s="52"/>
      <c r="BJ116" s="52"/>
      <c r="BK116" s="52"/>
      <c r="BL116" s="52"/>
      <c r="BM116" s="52"/>
    </row>
    <row r="117" spans="2:65">
      <c r="B117" t="s">
        <v>235</v>
      </c>
      <c r="C117">
        <v>1</v>
      </c>
      <c r="E117" s="64">
        <v>7.3732228999999996E-2</v>
      </c>
      <c r="F117" s="48">
        <v>0.84334607900000003</v>
      </c>
      <c r="G117" s="48">
        <v>9.3826345000000005E-2</v>
      </c>
      <c r="H117" s="48">
        <v>1.554909E-2</v>
      </c>
      <c r="I117" s="48">
        <v>0.71201289600000006</v>
      </c>
      <c r="J117" s="49">
        <v>0.13133318299999999</v>
      </c>
      <c r="K117" s="48">
        <v>1.8573031E-2</v>
      </c>
      <c r="L117" s="48">
        <v>1.7531739000000001E-2</v>
      </c>
      <c r="M117" s="48">
        <v>3.7646680000000001E-3</v>
      </c>
      <c r="N117" s="48">
        <v>3.9549041E-2</v>
      </c>
      <c r="O117" s="48">
        <v>8.3503540000000008E-3</v>
      </c>
      <c r="P117" s="48">
        <v>2.7163683000000001E-2</v>
      </c>
      <c r="Q117" s="48">
        <v>2.0114942E-2</v>
      </c>
      <c r="R117" s="48">
        <v>0.30896694000000002</v>
      </c>
      <c r="S117" s="48">
        <v>0.55866156700000003</v>
      </c>
      <c r="T117" s="48">
        <v>3.5373155000000003E-2</v>
      </c>
      <c r="U117" s="48">
        <v>9.8820560000000002E-3</v>
      </c>
      <c r="V117" s="48">
        <v>3.4141649999999998E-3</v>
      </c>
      <c r="W117" s="48">
        <v>1.832235E-3</v>
      </c>
      <c r="X117" s="48">
        <v>5.2363879999999998E-3</v>
      </c>
      <c r="Y117" s="48">
        <v>4.6674145748609362E-2</v>
      </c>
      <c r="Z117" s="48">
        <v>0.173856014309137</v>
      </c>
      <c r="AA117" s="48">
        <v>0.17232586391464849</v>
      </c>
      <c r="AB117" s="48">
        <v>0.22150855795715549</v>
      </c>
      <c r="AC117" s="48">
        <v>8.4668841299106512E-2</v>
      </c>
      <c r="AD117" s="48">
        <v>0.53311587008934902</v>
      </c>
      <c r="AE117" s="47">
        <v>0.28999999999999998</v>
      </c>
      <c r="AF117" s="48">
        <v>0.43194300000000002</v>
      </c>
      <c r="AG117" s="48">
        <v>0.15590999999999999</v>
      </c>
      <c r="AH117" s="48">
        <v>0.17629700000000001</v>
      </c>
      <c r="AI117" s="48">
        <v>0.114266349</v>
      </c>
      <c r="AJ117" s="48">
        <v>0.201023699</v>
      </c>
      <c r="AK117" s="48">
        <v>0.66919085700000003</v>
      </c>
      <c r="AM117" s="48"/>
      <c r="AN117" s="48"/>
      <c r="AO117" s="48"/>
      <c r="AP117" s="48"/>
      <c r="AQ117" s="48"/>
      <c r="AR117" s="48"/>
      <c r="AS117" s="48"/>
      <c r="AT117" s="48"/>
      <c r="AU117" s="48"/>
      <c r="AV117" s="48"/>
      <c r="AW117" s="48"/>
      <c r="AX117" s="52"/>
      <c r="AY117" s="52"/>
      <c r="AZ117" s="52"/>
      <c r="BA117" s="52"/>
      <c r="BB117" s="52"/>
      <c r="BC117" s="52"/>
      <c r="BD117" s="52"/>
      <c r="BE117" s="52"/>
      <c r="BF117" s="52"/>
      <c r="BG117" s="52"/>
      <c r="BH117" s="52"/>
      <c r="BI117" s="52"/>
      <c r="BJ117" s="52"/>
      <c r="BK117" s="52"/>
      <c r="BL117" s="52"/>
      <c r="BM117" s="52"/>
    </row>
    <row r="118" spans="2:65">
      <c r="B118" t="s">
        <v>236</v>
      </c>
      <c r="C118">
        <v>1</v>
      </c>
      <c r="E118" s="64">
        <v>6.8589686999999996E-2</v>
      </c>
      <c r="F118" s="48">
        <v>0.83647593899999995</v>
      </c>
      <c r="G118" s="48">
        <v>9.2899187999999994E-2</v>
      </c>
      <c r="H118" s="48">
        <v>2.8972919999999999E-2</v>
      </c>
      <c r="I118" s="48">
        <v>0.71713538300000002</v>
      </c>
      <c r="J118" s="49">
        <v>0.1193405559999999</v>
      </c>
      <c r="K118" s="48">
        <v>3.4681864999999999E-2</v>
      </c>
      <c r="L118" s="48">
        <v>1.3295338E-2</v>
      </c>
      <c r="M118" s="48">
        <v>5.9796320000000003E-3</v>
      </c>
      <c r="N118" s="48">
        <v>2.7412875E-2</v>
      </c>
      <c r="O118" s="48">
        <v>9.0628800000000006E-3</v>
      </c>
      <c r="P118" s="48">
        <v>2.2031206000000001E-2</v>
      </c>
      <c r="Q118" s="48">
        <v>1.9620668000000001E-2</v>
      </c>
      <c r="R118" s="48">
        <v>0.30245442900000002</v>
      </c>
      <c r="S118" s="48">
        <v>0.55496071199999997</v>
      </c>
      <c r="T118" s="48">
        <v>3.7914248999999997E-2</v>
      </c>
      <c r="U118" s="48">
        <v>2.6011156000000001E-2</v>
      </c>
      <c r="V118" s="48">
        <v>1.5602960000000001E-3</v>
      </c>
      <c r="W118" s="48">
        <v>1.522923E-3</v>
      </c>
      <c r="X118" s="48">
        <v>5.1760699999999996E-3</v>
      </c>
      <c r="Y118" s="48">
        <v>4.7699442658964239E-2</v>
      </c>
      <c r="Z118" s="48">
        <v>0.15998978167452799</v>
      </c>
      <c r="AA118" s="48">
        <v>0.16855470234927331</v>
      </c>
      <c r="AB118" s="48">
        <v>0.18628015335990589</v>
      </c>
      <c r="AC118" s="48">
        <v>0.1015133443487586</v>
      </c>
      <c r="AD118" s="48">
        <v>0.46759385908280171</v>
      </c>
      <c r="AE118" s="47">
        <v>0.11</v>
      </c>
      <c r="AF118" s="48">
        <v>0.38119199999999998</v>
      </c>
      <c r="AG118" s="48">
        <v>0.17014499999999999</v>
      </c>
      <c r="AH118" s="48">
        <v>0.22949700000000001</v>
      </c>
      <c r="AI118" s="48">
        <v>0.18127822299999999</v>
      </c>
      <c r="AJ118" s="48">
        <v>0.245860624</v>
      </c>
      <c r="AK118" s="48">
        <v>0.55622228500000004</v>
      </c>
      <c r="AM118" s="48"/>
      <c r="AN118" s="48"/>
      <c r="AO118" s="48"/>
      <c r="AP118" s="48"/>
      <c r="AQ118" s="48"/>
      <c r="AR118" s="48"/>
      <c r="AS118" s="48"/>
      <c r="AT118" s="48"/>
      <c r="AU118" s="48"/>
      <c r="AV118" s="48"/>
      <c r="AW118" s="48"/>
      <c r="AX118" s="52"/>
      <c r="AY118" s="52"/>
      <c r="AZ118" s="52"/>
      <c r="BA118" s="52"/>
      <c r="BB118" s="52"/>
      <c r="BC118" s="52"/>
      <c r="BD118" s="52"/>
      <c r="BE118" s="52"/>
      <c r="BF118" s="52"/>
      <c r="BG118" s="52"/>
      <c r="BH118" s="52"/>
      <c r="BI118" s="52"/>
      <c r="BJ118" s="52"/>
      <c r="BK118" s="52"/>
      <c r="BL118" s="52"/>
      <c r="BM118" s="52"/>
    </row>
    <row r="119" spans="2:65">
      <c r="B119" t="s">
        <v>237</v>
      </c>
      <c r="C119">
        <v>1</v>
      </c>
      <c r="E119" s="64">
        <v>3.4428601000000003E-2</v>
      </c>
      <c r="F119" s="48">
        <v>0.89194801699999904</v>
      </c>
      <c r="G119" s="48">
        <v>6.6854770999999993E-2</v>
      </c>
      <c r="H119" s="48">
        <v>1.1763312999999999E-2</v>
      </c>
      <c r="I119" s="48">
        <v>0.81598952499999999</v>
      </c>
      <c r="J119" s="49">
        <v>7.5958491999999045E-2</v>
      </c>
      <c r="K119" s="48">
        <v>2.691648E-2</v>
      </c>
      <c r="L119" s="48">
        <v>1.1174602E-2</v>
      </c>
      <c r="M119" s="48">
        <v>5.775067E-3</v>
      </c>
      <c r="N119" s="48">
        <v>1.447319E-2</v>
      </c>
      <c r="O119" s="48">
        <v>5.1863960000000002E-3</v>
      </c>
      <c r="P119" s="48">
        <v>1.6716229999999999E-2</v>
      </c>
      <c r="Q119" s="48">
        <v>1.2717327E-2</v>
      </c>
      <c r="R119" s="48">
        <v>0.34379440500000003</v>
      </c>
      <c r="S119" s="48">
        <v>0.53437741100000002</v>
      </c>
      <c r="T119" s="48">
        <v>2.688685E-2</v>
      </c>
      <c r="U119" s="48">
        <v>2.0045877E-2</v>
      </c>
      <c r="V119" s="48">
        <v>1.7660670000000001E-3</v>
      </c>
      <c r="W119" s="48">
        <v>2.2228090000000001E-3</v>
      </c>
      <c r="X119" s="48">
        <v>3.491535E-3</v>
      </c>
      <c r="Y119" s="48">
        <v>5.9915477597018992E-2</v>
      </c>
      <c r="Z119" s="48">
        <v>0.19826409206163401</v>
      </c>
      <c r="AA119" s="48">
        <v>8.3311032721080008E-2</v>
      </c>
      <c r="AB119" s="48">
        <v>0.26092932733244012</v>
      </c>
      <c r="AC119" s="48">
        <v>9.9584497811193828E-2</v>
      </c>
      <c r="AD119" s="48">
        <v>0.48284816857517382</v>
      </c>
      <c r="AE119" s="47">
        <v>0.38</v>
      </c>
      <c r="AF119" s="48">
        <v>0.47434700000000002</v>
      </c>
      <c r="AG119" s="48">
        <v>0.201627</v>
      </c>
      <c r="AH119" s="48">
        <v>0.21341199999999999</v>
      </c>
      <c r="AI119" s="48">
        <v>9.3549046999999996E-2</v>
      </c>
      <c r="AJ119" s="48">
        <v>0.1241337</v>
      </c>
      <c r="AK119" s="48">
        <v>0.77031970800000005</v>
      </c>
      <c r="AM119" s="48"/>
      <c r="AN119" s="48"/>
      <c r="AO119" s="48"/>
      <c r="AP119" s="48"/>
      <c r="AQ119" s="48"/>
      <c r="AR119" s="48"/>
      <c r="AS119" s="48"/>
      <c r="AT119" s="48"/>
      <c r="AU119" s="48"/>
      <c r="AV119" s="48"/>
      <c r="AW119" s="48"/>
      <c r="AX119" s="52"/>
      <c r="AY119" s="52"/>
      <c r="AZ119" s="52"/>
      <c r="BA119" s="52"/>
      <c r="BB119" s="52"/>
      <c r="BC119" s="52"/>
      <c r="BD119" s="52"/>
      <c r="BE119" s="52"/>
      <c r="BF119" s="52"/>
      <c r="BG119" s="52"/>
      <c r="BH119" s="52"/>
      <c r="BI119" s="52"/>
      <c r="BJ119" s="52"/>
      <c r="BK119" s="52"/>
      <c r="BL119" s="52"/>
      <c r="BM119" s="52"/>
    </row>
    <row r="120" spans="2:65">
      <c r="B120" t="s">
        <v>238</v>
      </c>
      <c r="C120">
        <v>1</v>
      </c>
      <c r="D120">
        <v>0</v>
      </c>
      <c r="E120" s="64">
        <v>1.9394629E-2</v>
      </c>
      <c r="F120" s="48">
        <v>0.45968047200000001</v>
      </c>
      <c r="G120" s="48">
        <v>0.11997287299999999</v>
      </c>
      <c r="H120" s="48">
        <v>0.228590355</v>
      </c>
      <c r="I120" s="48">
        <v>0.252854619</v>
      </c>
      <c r="J120" s="49">
        <v>0.206825853</v>
      </c>
      <c r="K120" s="48">
        <v>3.4428918000000003E-2</v>
      </c>
      <c r="L120" s="48">
        <v>1.104785E-2</v>
      </c>
      <c r="M120" s="48">
        <v>2.68902E-2</v>
      </c>
      <c r="N120" s="48">
        <v>5.8906100000000001E-3</v>
      </c>
      <c r="O120" s="48">
        <v>8.6032869999999994E-3</v>
      </c>
      <c r="P120" s="48">
        <v>5.4119483999999898E-2</v>
      </c>
      <c r="Q120" s="48">
        <v>0.13763681699999999</v>
      </c>
      <c r="R120" s="48">
        <v>0.463882405</v>
      </c>
      <c r="S120" s="48">
        <v>0.15845214799999999</v>
      </c>
      <c r="T120" s="48">
        <v>0.228226926</v>
      </c>
      <c r="U120" s="48">
        <v>3.3854331000000001E-2</v>
      </c>
      <c r="V120" s="48">
        <v>5.8040499999999998E-3</v>
      </c>
      <c r="W120" s="48">
        <v>4.1164599999999997E-3</v>
      </c>
      <c r="X120" s="48">
        <v>4.5107560000000003E-3</v>
      </c>
      <c r="Y120" s="48">
        <v>2.4122662084462301E-2</v>
      </c>
      <c r="Z120" s="48">
        <v>0.24633081793182801</v>
      </c>
      <c r="AA120" s="48">
        <v>0.1147314941504651</v>
      </c>
      <c r="AB120" s="48">
        <v>0.19609465321750921</v>
      </c>
      <c r="AC120" s="48">
        <v>0.24740322973301959</v>
      </c>
      <c r="AD120" s="48">
        <v>0.33373569747626392</v>
      </c>
      <c r="AE120" s="47">
        <v>0.25</v>
      </c>
      <c r="AF120" s="48">
        <v>0.26347100000000001</v>
      </c>
      <c r="AG120" s="48">
        <v>0.17779600000000001</v>
      </c>
      <c r="AH120" s="48">
        <v>0.26488099999999998</v>
      </c>
      <c r="AI120" s="48">
        <v>0.19185354900000001</v>
      </c>
      <c r="AJ120" s="48">
        <v>0.29799092399999999</v>
      </c>
      <c r="AK120" s="48">
        <v>0.49929506099999998</v>
      </c>
      <c r="AM120" s="48"/>
      <c r="AN120" s="48"/>
      <c r="AO120" s="48"/>
      <c r="AP120" s="48"/>
      <c r="AQ120" s="48"/>
      <c r="AR120" s="48"/>
      <c r="AS120" s="48"/>
      <c r="AT120" s="48"/>
      <c r="AU120" s="48"/>
      <c r="AV120" s="48"/>
      <c r="AW120" s="48"/>
      <c r="AX120" s="52"/>
      <c r="AY120" s="52"/>
      <c r="AZ120" s="52"/>
      <c r="BA120" s="52"/>
      <c r="BB120" s="52"/>
      <c r="BC120" s="52"/>
      <c r="BD120" s="52"/>
      <c r="BE120" s="52"/>
      <c r="BF120" s="52"/>
      <c r="BG120" s="52"/>
      <c r="BH120" s="52"/>
      <c r="BI120" s="52"/>
      <c r="BJ120" s="52"/>
      <c r="BK120" s="52"/>
      <c r="BL120" s="52"/>
      <c r="BM120" s="52"/>
    </row>
    <row r="121" spans="2:65">
      <c r="B121" t="s">
        <v>239</v>
      </c>
      <c r="C121">
        <v>1</v>
      </c>
      <c r="D121">
        <v>0</v>
      </c>
      <c r="E121" s="64">
        <v>3.1483318000000003E-2</v>
      </c>
      <c r="F121" s="48">
        <v>0.713379981</v>
      </c>
      <c r="G121" s="48">
        <v>9.4314332000000001E-2</v>
      </c>
      <c r="H121" s="48">
        <v>0.10837906899999999</v>
      </c>
      <c r="I121" s="48">
        <v>0.59051966199999995</v>
      </c>
      <c r="J121" s="49">
        <v>0.12286031900000011</v>
      </c>
      <c r="K121" s="48">
        <v>2.8527957E-2</v>
      </c>
      <c r="L121" s="48">
        <v>6.9101049999999997E-3</v>
      </c>
      <c r="M121" s="48">
        <v>5.9863429999999999E-3</v>
      </c>
      <c r="N121" s="48">
        <v>2.2722744E-2</v>
      </c>
      <c r="O121" s="48">
        <v>3.731276E-3</v>
      </c>
      <c r="P121" s="48">
        <v>5.0272600000000001E-2</v>
      </c>
      <c r="Q121" s="48">
        <v>3.3653934000000003E-2</v>
      </c>
      <c r="R121" s="48">
        <v>0.478563666</v>
      </c>
      <c r="S121" s="48">
        <v>0.35563303699999999</v>
      </c>
      <c r="T121" s="48">
        <v>5.4745517E-2</v>
      </c>
      <c r="U121" s="48">
        <v>2.5828654E-2</v>
      </c>
      <c r="V121" s="48">
        <v>2.4542660000000001E-3</v>
      </c>
      <c r="W121" s="48">
        <v>5.9681220000000002E-3</v>
      </c>
      <c r="X121" s="48">
        <v>8.9295420000000004E-3</v>
      </c>
      <c r="Y121" s="48">
        <v>4.3447227850432799E-2</v>
      </c>
      <c r="Z121" s="48">
        <v>0.22662474164885399</v>
      </c>
      <c r="AA121" s="48">
        <v>9.8526724531749543E-2</v>
      </c>
      <c r="AB121" s="48">
        <v>0.206052992233896</v>
      </c>
      <c r="AC121" s="48">
        <v>0.17810936199801661</v>
      </c>
      <c r="AD121" s="48">
        <v>0.40037844677237339</v>
      </c>
      <c r="AE121" s="47">
        <v>0.16</v>
      </c>
      <c r="AF121" s="48">
        <v>0.381965</v>
      </c>
      <c r="AG121" s="48">
        <v>0.18520200000000001</v>
      </c>
      <c r="AH121" s="48">
        <v>0.22337199999999999</v>
      </c>
      <c r="AI121" s="48">
        <v>0.24316732299999999</v>
      </c>
      <c r="AJ121" s="48">
        <v>0.164053326</v>
      </c>
      <c r="AK121" s="48">
        <v>0.57825055800000003</v>
      </c>
      <c r="AM121" s="48"/>
      <c r="AN121" s="48"/>
      <c r="AO121" s="48"/>
      <c r="AP121" s="48"/>
      <c r="AQ121" s="48"/>
      <c r="AR121" s="48"/>
      <c r="AS121" s="48"/>
      <c r="AT121" s="48"/>
      <c r="AU121" s="48"/>
      <c r="AV121" s="48"/>
      <c r="AW121" s="48"/>
      <c r="AX121" s="52"/>
      <c r="AY121" s="52"/>
      <c r="AZ121" s="52"/>
      <c r="BA121" s="52"/>
      <c r="BB121" s="52"/>
      <c r="BC121" s="52"/>
      <c r="BD121" s="52"/>
      <c r="BE121" s="52"/>
      <c r="BF121" s="52"/>
      <c r="BG121" s="52"/>
      <c r="BH121" s="52"/>
      <c r="BI121" s="52"/>
      <c r="BJ121" s="52"/>
      <c r="BK121" s="52"/>
      <c r="BL121" s="52"/>
      <c r="BM121" s="52"/>
    </row>
    <row r="122" spans="2:65">
      <c r="B122" t="s">
        <v>241</v>
      </c>
      <c r="C122">
        <v>1</v>
      </c>
      <c r="D122">
        <v>64.7</v>
      </c>
      <c r="E122" s="64">
        <v>2.6761726E-2</v>
      </c>
      <c r="F122" s="48">
        <v>0.93622770699999902</v>
      </c>
      <c r="G122" s="48">
        <v>2.4784535E-2</v>
      </c>
      <c r="H122" s="48">
        <v>8.7039790000000006E-3</v>
      </c>
      <c r="I122" s="48">
        <v>0.85056272499999996</v>
      </c>
      <c r="J122" s="49">
        <v>8.5664981999999057E-2</v>
      </c>
      <c r="K122" s="48">
        <v>9.1211639999999993E-3</v>
      </c>
      <c r="L122" s="48">
        <v>1.7919959999999999E-3</v>
      </c>
      <c r="M122" s="48">
        <v>1.384293E-3</v>
      </c>
      <c r="N122" s="48">
        <v>5.224284E-3</v>
      </c>
      <c r="O122" s="48">
        <v>1.2136269999999999E-3</v>
      </c>
      <c r="P122" s="48">
        <v>2.2746019999999999E-2</v>
      </c>
      <c r="Q122" s="48">
        <v>7.5377600000000001E-3</v>
      </c>
      <c r="R122" s="48">
        <v>0.47898434600000001</v>
      </c>
      <c r="S122" s="48">
        <v>0.43138742200000002</v>
      </c>
      <c r="T122" s="48">
        <v>7.1110940000000001E-3</v>
      </c>
      <c r="U122" s="48">
        <v>5.5182089999999996E-3</v>
      </c>
      <c r="V122" s="48">
        <v>1.6971810000000001E-3</v>
      </c>
      <c r="W122" s="48">
        <v>1.384293E-3</v>
      </c>
      <c r="X122" s="48">
        <v>4.0106569999999999E-3</v>
      </c>
      <c r="Y122" s="48">
        <v>7.5845453734273205E-2</v>
      </c>
      <c r="Z122" s="48">
        <v>0.207260194261671</v>
      </c>
      <c r="AA122" s="48">
        <v>7.2702223527153068E-2</v>
      </c>
      <c r="AB122" s="48">
        <v>0.26245299425202873</v>
      </c>
      <c r="AC122" s="48">
        <v>0.16079320772272621</v>
      </c>
      <c r="AD122" s="48">
        <v>0.37029541753896261</v>
      </c>
      <c r="AE122" s="47">
        <v>0.11</v>
      </c>
      <c r="AF122" s="48">
        <v>0.39665699999999998</v>
      </c>
      <c r="AG122" s="48">
        <v>0.19487199999999999</v>
      </c>
      <c r="AH122" s="48">
        <v>0.267594</v>
      </c>
      <c r="AI122" s="48">
        <v>0.13603712100000001</v>
      </c>
      <c r="AJ122" s="48">
        <v>0.16617588</v>
      </c>
      <c r="AK122" s="48">
        <v>0.68156873200000001</v>
      </c>
      <c r="AM122" s="48"/>
      <c r="AN122" s="48"/>
      <c r="AO122" s="48"/>
      <c r="AP122" s="48"/>
      <c r="AQ122" s="48"/>
      <c r="AR122" s="48"/>
      <c r="AS122" s="48"/>
      <c r="AT122" s="48"/>
      <c r="AU122" s="48"/>
      <c r="AV122" s="48"/>
      <c r="AW122" s="48"/>
      <c r="AX122" s="52"/>
      <c r="AY122" s="52"/>
      <c r="AZ122" s="52"/>
      <c r="BA122" s="52"/>
      <c r="BB122" s="52"/>
      <c r="BC122" s="52"/>
      <c r="BD122" s="52"/>
      <c r="BE122" s="52"/>
      <c r="BF122" s="52"/>
      <c r="BG122" s="52"/>
      <c r="BH122" s="52"/>
      <c r="BI122" s="52"/>
      <c r="BJ122" s="52"/>
      <c r="BK122" s="52"/>
      <c r="BL122" s="52"/>
      <c r="BM122" s="52"/>
    </row>
    <row r="123" spans="2:65">
      <c r="B123" t="s">
        <v>242</v>
      </c>
      <c r="C123">
        <v>1</v>
      </c>
      <c r="D123">
        <v>10</v>
      </c>
      <c r="E123" s="64">
        <v>2.0326180999999999E-2</v>
      </c>
      <c r="F123" s="48">
        <v>0.81180176100000001</v>
      </c>
      <c r="G123" s="48">
        <v>8.7267944E-2</v>
      </c>
      <c r="H123" s="48">
        <v>3.4965649000000001E-2</v>
      </c>
      <c r="I123" s="48">
        <v>0.71514885699999997</v>
      </c>
      <c r="J123" s="49">
        <v>9.6652904000000039E-2</v>
      </c>
      <c r="K123" s="48">
        <v>4.2079617999999999E-2</v>
      </c>
      <c r="L123" s="48">
        <v>1.7979828E-2</v>
      </c>
      <c r="M123" s="48">
        <v>6.3635920000000004E-3</v>
      </c>
      <c r="N123" s="48">
        <v>7.1042249999999996E-3</v>
      </c>
      <c r="O123" s="48">
        <v>2.806607E-3</v>
      </c>
      <c r="P123" s="48">
        <v>4.0296252999999997E-2</v>
      </c>
      <c r="Q123" s="48">
        <v>2.5668761999999901E-2</v>
      </c>
      <c r="R123" s="48">
        <v>0.482892031</v>
      </c>
      <c r="S123" s="48">
        <v>0.32316568099999998</v>
      </c>
      <c r="T123" s="48">
        <v>4.2207127999999997E-2</v>
      </c>
      <c r="U123" s="48">
        <v>2.5825187999999999E-2</v>
      </c>
      <c r="V123" s="48">
        <v>3.7207760999999999E-2</v>
      </c>
      <c r="W123" s="48">
        <v>1.6255249999999999E-2</v>
      </c>
      <c r="X123" s="48">
        <v>4.2392289999999997E-3</v>
      </c>
      <c r="Y123" s="48">
        <v>4.3983442666602098E-2</v>
      </c>
      <c r="Z123" s="48">
        <v>0.21369585763792701</v>
      </c>
      <c r="AA123" s="48">
        <v>8.7320762963952067E-2</v>
      </c>
      <c r="AB123" s="48">
        <v>0.2418318905333697</v>
      </c>
      <c r="AC123" s="48">
        <v>0.18370537862022521</v>
      </c>
      <c r="AD123" s="48">
        <v>0.34323583180987199</v>
      </c>
      <c r="AE123" s="47">
        <v>0.09</v>
      </c>
      <c r="AF123" s="48">
        <v>0.383992</v>
      </c>
      <c r="AG123" s="48">
        <v>0.221412</v>
      </c>
      <c r="AH123" s="48">
        <v>0.20973</v>
      </c>
      <c r="AI123" s="48">
        <v>0.15498208599999999</v>
      </c>
      <c r="AJ123" s="48">
        <v>0.15532100300000001</v>
      </c>
      <c r="AK123" s="48">
        <v>0.68197443599999996</v>
      </c>
      <c r="AM123" s="48"/>
      <c r="AN123" s="48"/>
      <c r="AO123" s="48"/>
      <c r="AP123" s="48"/>
      <c r="AQ123" s="48"/>
      <c r="AR123" s="48"/>
      <c r="AS123" s="48"/>
      <c r="AT123" s="48"/>
      <c r="AU123" s="48"/>
      <c r="AV123" s="48"/>
      <c r="AW123" s="48"/>
      <c r="AX123" s="52"/>
      <c r="AY123" s="52"/>
      <c r="AZ123" s="52"/>
      <c r="BA123" s="52"/>
      <c r="BB123" s="52"/>
      <c r="BC123" s="52"/>
      <c r="BD123" s="52"/>
      <c r="BE123" s="52"/>
      <c r="BF123" s="52"/>
      <c r="BG123" s="52"/>
      <c r="BH123" s="52"/>
      <c r="BI123" s="52"/>
      <c r="BJ123" s="52"/>
      <c r="BK123" s="52"/>
      <c r="BL123" s="52"/>
      <c r="BM123" s="52"/>
    </row>
    <row r="124" spans="2:65">
      <c r="B124" t="s">
        <v>243</v>
      </c>
      <c r="C124">
        <v>1</v>
      </c>
      <c r="D124">
        <v>0</v>
      </c>
      <c r="E124" s="64">
        <v>2.4499142000000002E-2</v>
      </c>
      <c r="F124" s="48">
        <v>0.37357586399999998</v>
      </c>
      <c r="G124" s="48">
        <v>0.43632417299999998</v>
      </c>
      <c r="H124" s="48">
        <v>7.6401979999999994E-2</v>
      </c>
      <c r="I124" s="48">
        <v>0.25363684800000003</v>
      </c>
      <c r="J124" s="49">
        <v>0.119939016</v>
      </c>
      <c r="K124" s="48">
        <v>0.25327635500000001</v>
      </c>
      <c r="L124" s="48">
        <v>7.169304E-2</v>
      </c>
      <c r="M124" s="48">
        <v>1.0108824000000001E-2</v>
      </c>
      <c r="N124" s="48">
        <v>5.9105829999999996E-3</v>
      </c>
      <c r="O124" s="48">
        <v>1.4382168000000001E-2</v>
      </c>
      <c r="P124" s="48">
        <v>3.8332419999999999E-2</v>
      </c>
      <c r="Q124" s="48">
        <v>7.5365562999999997E-2</v>
      </c>
      <c r="R124" s="48">
        <v>0.37130969600000002</v>
      </c>
      <c r="S124" s="48">
        <v>0.14946715399999999</v>
      </c>
      <c r="T124" s="48">
        <v>0.17787807999999999</v>
      </c>
      <c r="U124" s="48">
        <v>0.104060742</v>
      </c>
      <c r="V124" s="48">
        <v>6.4599999999999998E-4</v>
      </c>
      <c r="W124" s="48">
        <v>0.11826995999999999</v>
      </c>
      <c r="X124" s="48">
        <v>1.6274510999999998E-2</v>
      </c>
      <c r="Y124" s="48">
        <v>3.8042233521139598E-2</v>
      </c>
      <c r="Z124" s="48">
        <v>0.236304589351337</v>
      </c>
      <c r="AA124" s="48">
        <v>0.12150290957923</v>
      </c>
      <c r="AB124" s="48">
        <v>0.15263167711131001</v>
      </c>
      <c r="AC124" s="48">
        <v>0.22810715517571761</v>
      </c>
      <c r="AD124" s="48">
        <v>0.32691718085310228</v>
      </c>
      <c r="AE124" s="47">
        <v>0.13</v>
      </c>
      <c r="AF124" s="48">
        <v>0.230854</v>
      </c>
      <c r="AG124" s="48">
        <v>0.17269000000000001</v>
      </c>
      <c r="AH124" s="48">
        <v>0.33191799999999999</v>
      </c>
      <c r="AI124" s="48">
        <v>0.24510410199999999</v>
      </c>
      <c r="AJ124" s="48">
        <v>0.274399322</v>
      </c>
      <c r="AK124" s="48">
        <v>0.45367507299999998</v>
      </c>
      <c r="AM124" s="48"/>
      <c r="AN124" s="48"/>
      <c r="AO124" s="48"/>
      <c r="AP124" s="48"/>
      <c r="AQ124" s="48"/>
      <c r="AR124" s="48"/>
      <c r="AS124" s="48"/>
      <c r="AT124" s="48"/>
      <c r="AU124" s="48"/>
      <c r="AV124" s="48"/>
      <c r="AW124" s="48"/>
      <c r="AX124" s="52"/>
      <c r="AY124" s="52"/>
      <c r="AZ124" s="52"/>
      <c r="BA124" s="52"/>
      <c r="BB124" s="52"/>
      <c r="BC124" s="52"/>
      <c r="BD124" s="52"/>
      <c r="BE124" s="52"/>
      <c r="BF124" s="52"/>
      <c r="BG124" s="52"/>
      <c r="BH124" s="52"/>
      <c r="BI124" s="52"/>
      <c r="BJ124" s="52"/>
      <c r="BK124" s="52"/>
      <c r="BL124" s="52"/>
      <c r="BM124" s="52"/>
    </row>
    <row r="125" spans="2:65">
      <c r="B125" t="s">
        <v>245</v>
      </c>
      <c r="C125">
        <v>1</v>
      </c>
      <c r="E125" s="64">
        <v>0.103743092</v>
      </c>
      <c r="F125" s="48">
        <v>0.758159786</v>
      </c>
      <c r="G125" s="48">
        <v>0.13803217000000001</v>
      </c>
      <c r="H125" s="48">
        <v>4.3911603E-2</v>
      </c>
      <c r="I125" s="48">
        <v>0.65337977200000008</v>
      </c>
      <c r="J125" s="49">
        <v>0.10478001399999989</v>
      </c>
      <c r="K125" s="48">
        <v>3.8430868999999999E-2</v>
      </c>
      <c r="L125" s="48">
        <v>2.9888639000000002E-2</v>
      </c>
      <c r="M125" s="48">
        <v>1.649787E-3</v>
      </c>
      <c r="N125" s="48">
        <v>5.1565005999999997E-2</v>
      </c>
      <c r="O125" s="48">
        <v>1.9394162E-2</v>
      </c>
      <c r="P125" s="48">
        <v>2.4380183999999999E-2</v>
      </c>
      <c r="Q125" s="48">
        <v>3.5516246000000001E-2</v>
      </c>
      <c r="R125" s="48">
        <v>0.324255452</v>
      </c>
      <c r="S125" s="48">
        <v>0.48712566299999999</v>
      </c>
      <c r="T125" s="48">
        <v>6.8226192000000005E-2</v>
      </c>
      <c r="U125" s="48">
        <v>2.4456197999999998E-2</v>
      </c>
      <c r="V125" s="48">
        <v>2.4566200000000001E-3</v>
      </c>
      <c r="W125" s="48">
        <v>5.7840560000000001E-3</v>
      </c>
      <c r="X125" s="48">
        <v>7.9656810000000005E-3</v>
      </c>
      <c r="Y125" s="48">
        <v>2.9347058229892021E-2</v>
      </c>
      <c r="Z125" s="48">
        <v>0.134712105815949</v>
      </c>
      <c r="AA125" s="48">
        <v>0.26219494143072769</v>
      </c>
      <c r="AB125" s="48">
        <v>0.12788528909634511</v>
      </c>
      <c r="AC125" s="48">
        <v>0.15609359359359359</v>
      </c>
      <c r="AD125" s="48">
        <v>0.41724015682349008</v>
      </c>
      <c r="AE125" s="47">
        <v>0.19</v>
      </c>
      <c r="AF125" s="48">
        <v>0.27732099999999998</v>
      </c>
      <c r="AG125" s="48">
        <v>0.121514</v>
      </c>
      <c r="AH125" s="48">
        <v>0.22839799999999999</v>
      </c>
      <c r="AI125" s="48">
        <v>0.34624545800000001</v>
      </c>
      <c r="AJ125" s="48">
        <v>0.245518773</v>
      </c>
      <c r="AK125" s="48">
        <v>0.386717804</v>
      </c>
      <c r="AM125" s="48"/>
      <c r="AN125" s="48"/>
      <c r="AO125" s="48"/>
      <c r="AP125" s="48"/>
      <c r="AQ125" s="48"/>
      <c r="AR125" s="48"/>
      <c r="AS125" s="48"/>
      <c r="AT125" s="48"/>
      <c r="AU125" s="48"/>
      <c r="AV125" s="48"/>
      <c r="AW125" s="48"/>
      <c r="AX125" s="52"/>
      <c r="AY125" s="52"/>
      <c r="AZ125" s="52"/>
      <c r="BA125" s="52"/>
      <c r="BB125" s="52"/>
      <c r="BC125" s="52"/>
      <c r="BD125" s="52"/>
      <c r="BE125" s="52"/>
      <c r="BF125" s="52"/>
      <c r="BG125" s="52"/>
      <c r="BH125" s="52"/>
      <c r="BI125" s="52"/>
      <c r="BJ125" s="52"/>
      <c r="BK125" s="52"/>
      <c r="BL125" s="52"/>
      <c r="BM125" s="52"/>
    </row>
    <row r="126" spans="2:65">
      <c r="B126" t="s">
        <v>247</v>
      </c>
      <c r="C126">
        <v>1</v>
      </c>
      <c r="E126" s="64">
        <v>2.040436E-2</v>
      </c>
      <c r="F126" s="48">
        <v>0.97478996299999998</v>
      </c>
      <c r="G126" s="48">
        <v>9.12403E-3</v>
      </c>
      <c r="H126" s="48">
        <v>4.4751039999999997E-3</v>
      </c>
      <c r="I126" s="48">
        <v>0.93732027399999995</v>
      </c>
      <c r="J126" s="49">
        <v>3.7469689000000028E-2</v>
      </c>
      <c r="K126" s="48">
        <v>2.0756310000000001E-3</v>
      </c>
      <c r="L126" s="48">
        <v>1.297269E-3</v>
      </c>
      <c r="M126" s="48">
        <v>5.0799999999999999E-4</v>
      </c>
      <c r="N126" s="48">
        <v>1.783745E-3</v>
      </c>
      <c r="O126" s="48">
        <v>2.2485999999999999E-3</v>
      </c>
      <c r="P126" s="48">
        <v>7.6971310000000003E-3</v>
      </c>
      <c r="Q126" s="48">
        <v>3.91342899999999E-3</v>
      </c>
      <c r="R126" s="48">
        <v>0.331704522</v>
      </c>
      <c r="S126" s="48">
        <v>0.60041513099999999</v>
      </c>
      <c r="T126" s="48">
        <v>4.8972440000000002E-3</v>
      </c>
      <c r="U126" s="48">
        <v>1.264851E-3</v>
      </c>
      <c r="V126" s="48">
        <v>3.4600000000000001E-4</v>
      </c>
      <c r="W126" s="48">
        <v>1.6200000000000001E-4</v>
      </c>
      <c r="X126" s="48">
        <v>1.4918760000000001E-3</v>
      </c>
      <c r="Y126" s="48">
        <v>7.9285927994415084E-2</v>
      </c>
      <c r="Z126" s="48">
        <v>0.206282609864988</v>
      </c>
      <c r="AA126" s="48">
        <v>7.6118189211168266E-2</v>
      </c>
      <c r="AB126" s="48">
        <v>0.27431553266467817</v>
      </c>
      <c r="AC126" s="48">
        <v>0.1310644075015639</v>
      </c>
      <c r="AD126" s="48">
        <v>0.32114573212122832</v>
      </c>
      <c r="AE126" s="47">
        <v>0.21</v>
      </c>
      <c r="AF126" s="48">
        <v>0.37079200000000001</v>
      </c>
      <c r="AG126" s="48">
        <v>0.223713</v>
      </c>
      <c r="AH126" s="48">
        <v>0.315496</v>
      </c>
      <c r="AI126" s="48">
        <v>0.130594131</v>
      </c>
      <c r="AJ126" s="48">
        <v>9.0054600999999998E-2</v>
      </c>
      <c r="AK126" s="48">
        <v>0.76282131200000003</v>
      </c>
      <c r="AM126" s="48"/>
      <c r="AN126" s="48"/>
      <c r="AO126" s="48"/>
      <c r="AP126" s="48"/>
      <c r="AQ126" s="48"/>
      <c r="AR126" s="48"/>
      <c r="AS126" s="48"/>
      <c r="AT126" s="48"/>
      <c r="AU126" s="48"/>
      <c r="AV126" s="48"/>
      <c r="AW126" s="48"/>
      <c r="AX126" s="52"/>
      <c r="AY126" s="52"/>
      <c r="AZ126" s="52"/>
      <c r="BA126" s="52"/>
      <c r="BB126" s="52"/>
      <c r="BC126" s="52"/>
      <c r="BD126" s="52"/>
      <c r="BE126" s="52"/>
      <c r="BF126" s="52"/>
      <c r="BG126" s="52"/>
      <c r="BH126" s="52"/>
      <c r="BI126" s="52"/>
      <c r="BJ126" s="52"/>
      <c r="BK126" s="52"/>
      <c r="BL126" s="52"/>
      <c r="BM126" s="52"/>
    </row>
    <row r="127" spans="2:65">
      <c r="B127" t="s">
        <v>249</v>
      </c>
      <c r="C127">
        <v>1</v>
      </c>
      <c r="D127">
        <v>17.100000000000001</v>
      </c>
      <c r="E127" s="64">
        <v>2.1225450999999999E-2</v>
      </c>
      <c r="F127" s="48">
        <v>0.75296848299999997</v>
      </c>
      <c r="G127" s="48">
        <v>0.181514278</v>
      </c>
      <c r="H127" s="48">
        <v>1.5629931E-2</v>
      </c>
      <c r="I127" s="48">
        <v>0.71611707199999997</v>
      </c>
      <c r="J127" s="49">
        <v>3.6851411000000001E-2</v>
      </c>
      <c r="K127" s="48">
        <v>0.13769130600000001</v>
      </c>
      <c r="L127" s="48">
        <v>2.3449826E-2</v>
      </c>
      <c r="M127" s="48">
        <v>3.5401550000000001E-3</v>
      </c>
      <c r="N127" s="48">
        <v>4.5854370000000004E-3</v>
      </c>
      <c r="O127" s="48">
        <v>4.171269E-3</v>
      </c>
      <c r="P127" s="48">
        <v>2.8035263000000001E-2</v>
      </c>
      <c r="Q127" s="48">
        <v>2.1852320000000001E-2</v>
      </c>
      <c r="R127" s="48">
        <v>0.40848264899999998</v>
      </c>
      <c r="S127" s="48">
        <v>0.341258493</v>
      </c>
      <c r="T127" s="48">
        <v>6.8308893999999995E-2</v>
      </c>
      <c r="U127" s="48">
        <v>6.7569299999999999E-2</v>
      </c>
      <c r="V127" s="48">
        <v>1.6566899999999999E-3</v>
      </c>
      <c r="W127" s="48">
        <v>4.8546944000000002E-2</v>
      </c>
      <c r="X127" s="48">
        <v>3.2246290000000001E-3</v>
      </c>
      <c r="Y127" s="48">
        <v>6.9179936111585197E-2</v>
      </c>
      <c r="Z127" s="48">
        <v>0.207090239410681</v>
      </c>
      <c r="AA127" s="48">
        <v>9.9152247125769394E-2</v>
      </c>
      <c r="AB127" s="48">
        <v>0.27029381024271248</v>
      </c>
      <c r="AC127" s="48">
        <v>0.16297685151799229</v>
      </c>
      <c r="AD127" s="48">
        <v>0.35339294728492099</v>
      </c>
      <c r="AE127" s="47">
        <v>0.15</v>
      </c>
      <c r="AF127" s="48">
        <v>0.36778100000000002</v>
      </c>
      <c r="AG127" s="48">
        <v>0.18687300000000001</v>
      </c>
      <c r="AH127" s="48">
        <v>0.26609699999999997</v>
      </c>
      <c r="AI127" s="48">
        <v>8.6590747999999995E-2</v>
      </c>
      <c r="AJ127" s="48">
        <v>0.15562437500000001</v>
      </c>
      <c r="AK127" s="48">
        <v>0.74371479500000004</v>
      </c>
      <c r="AM127" s="48"/>
      <c r="AN127" s="48"/>
      <c r="AO127" s="48"/>
      <c r="AP127" s="48"/>
      <c r="AQ127" s="48"/>
      <c r="AR127" s="48"/>
      <c r="AS127" s="48"/>
      <c r="AT127" s="48"/>
      <c r="AU127" s="48"/>
      <c r="AV127" s="48"/>
      <c r="AW127" s="48"/>
      <c r="AX127" s="52"/>
      <c r="AY127" s="52"/>
      <c r="AZ127" s="52"/>
      <c r="BA127" s="52"/>
      <c r="BB127" s="52"/>
      <c r="BC127" s="52"/>
      <c r="BD127" s="52"/>
      <c r="BE127" s="52"/>
      <c r="BF127" s="52"/>
      <c r="BG127" s="52"/>
      <c r="BH127" s="52"/>
      <c r="BI127" s="52"/>
      <c r="BJ127" s="52"/>
      <c r="BK127" s="52"/>
      <c r="BL127" s="52"/>
      <c r="BM127" s="52"/>
    </row>
    <row r="128" spans="2:65">
      <c r="B128" t="s">
        <v>252</v>
      </c>
      <c r="C128">
        <v>1</v>
      </c>
      <c r="D128">
        <v>0</v>
      </c>
      <c r="E128" s="64">
        <v>2.2146735000000001E-2</v>
      </c>
      <c r="F128" s="48">
        <v>0.32042214499999999</v>
      </c>
      <c r="G128" s="48">
        <v>0.444668597</v>
      </c>
      <c r="H128" s="48">
        <v>0.110156484</v>
      </c>
      <c r="I128" s="48">
        <v>0.22481448100000001</v>
      </c>
      <c r="J128" s="49">
        <v>9.5607663999999981E-2</v>
      </c>
      <c r="K128" s="48">
        <v>0.24494074499999999</v>
      </c>
      <c r="L128" s="48">
        <v>6.8464106999999996E-2</v>
      </c>
      <c r="M128" s="48">
        <v>1.5102608999999999E-2</v>
      </c>
      <c r="N128" s="48">
        <v>5.6961119999999997E-3</v>
      </c>
      <c r="O128" s="48">
        <v>1.5292480000000001E-2</v>
      </c>
      <c r="P128" s="48">
        <v>3.8630718000000001E-2</v>
      </c>
      <c r="Q128" s="48">
        <v>8.6122055000000003E-2</v>
      </c>
      <c r="R128" s="48">
        <v>0.32514259899999998</v>
      </c>
      <c r="S128" s="48">
        <v>0.132425654</v>
      </c>
      <c r="T128" s="48">
        <v>0.19975000600000001</v>
      </c>
      <c r="U128" s="48">
        <v>0.11818548600000001</v>
      </c>
      <c r="V128" s="48">
        <v>8.5400000000000005E-4</v>
      </c>
      <c r="W128" s="48">
        <v>0.15845351799999999</v>
      </c>
      <c r="X128" s="48">
        <v>8.9475720000000009E-3</v>
      </c>
      <c r="Y128" s="48">
        <v>3.3661165212768497E-2</v>
      </c>
      <c r="Z128" s="48">
        <v>0.24008643593467699</v>
      </c>
      <c r="AA128" s="48">
        <v>0.13956068545003561</v>
      </c>
      <c r="AB128" s="48">
        <v>0.1274590240355031</v>
      </c>
      <c r="AC128" s="48">
        <v>0.22729092047332181</v>
      </c>
      <c r="AD128" s="48">
        <v>0.3210521454448424</v>
      </c>
      <c r="AE128" s="47">
        <v>7.0000000000000007E-2</v>
      </c>
      <c r="AF128" s="48">
        <v>0.23193</v>
      </c>
      <c r="AG128" s="48">
        <v>0.16514499999999999</v>
      </c>
      <c r="AH128" s="48">
        <v>0.316944</v>
      </c>
      <c r="AI128" s="48">
        <v>0.19996133699999999</v>
      </c>
      <c r="AJ128" s="48">
        <v>0.31351037900000001</v>
      </c>
      <c r="AK128" s="48">
        <v>0.46818742000000002</v>
      </c>
      <c r="AM128" s="48"/>
      <c r="AN128" s="48"/>
      <c r="AO128" s="48"/>
      <c r="AP128" s="48"/>
      <c r="AQ128" s="48"/>
      <c r="AR128" s="48"/>
      <c r="AS128" s="48"/>
      <c r="AT128" s="48"/>
      <c r="AU128" s="48"/>
      <c r="AV128" s="48"/>
      <c r="AW128" s="48"/>
      <c r="AX128" s="52"/>
      <c r="AY128" s="52"/>
      <c r="AZ128" s="52"/>
      <c r="BA128" s="52"/>
      <c r="BB128" s="52"/>
      <c r="BC128" s="52"/>
      <c r="BD128" s="52"/>
      <c r="BE128" s="52"/>
      <c r="BF128" s="52"/>
      <c r="BG128" s="52"/>
      <c r="BH128" s="52"/>
      <c r="BI128" s="52"/>
      <c r="BJ128" s="52"/>
      <c r="BK128" s="52"/>
      <c r="BL128" s="52"/>
      <c r="BM128" s="52"/>
    </row>
    <row r="129" spans="2:65">
      <c r="B129" t="s">
        <v>254</v>
      </c>
      <c r="C129">
        <v>1</v>
      </c>
      <c r="D129">
        <v>6.3</v>
      </c>
      <c r="E129" s="64">
        <v>2.5523213999999999E-2</v>
      </c>
      <c r="F129" s="48">
        <v>0.90895068700000003</v>
      </c>
      <c r="G129" s="48">
        <v>3.2771686000000001E-2</v>
      </c>
      <c r="H129" s="48">
        <v>1.5685755999999999E-2</v>
      </c>
      <c r="I129" s="48">
        <v>0.82036120800000001</v>
      </c>
      <c r="J129" s="49">
        <v>8.8589479000000027E-2</v>
      </c>
      <c r="K129" s="48">
        <v>1.1428463E-2</v>
      </c>
      <c r="L129" s="48">
        <v>3.2450019999999999E-3</v>
      </c>
      <c r="M129" s="48">
        <v>3.3112269999999999E-3</v>
      </c>
      <c r="N129" s="48">
        <v>6.3575560000000003E-3</v>
      </c>
      <c r="O129" s="48">
        <v>2.147567E-3</v>
      </c>
      <c r="P129" s="48">
        <v>3.164587E-2</v>
      </c>
      <c r="Q129" s="48">
        <v>1.0945969999999999E-2</v>
      </c>
      <c r="R129" s="48">
        <v>0.47799884599999998</v>
      </c>
      <c r="S129" s="48">
        <v>0.42530203700000002</v>
      </c>
      <c r="T129" s="48">
        <v>1.4787273E-2</v>
      </c>
      <c r="U129" s="48">
        <v>7.3605240000000002E-3</v>
      </c>
      <c r="V129" s="48">
        <v>3.5572709999999999E-3</v>
      </c>
      <c r="W129" s="48">
        <v>1.6556450000000001E-3</v>
      </c>
      <c r="X129" s="48">
        <v>4.3330590000000002E-3</v>
      </c>
      <c r="Y129" s="48">
        <v>4.9756869840551797E-2</v>
      </c>
      <c r="Z129" s="48">
        <v>0.22143528674396701</v>
      </c>
      <c r="AA129" s="48">
        <v>7.5292683487820991E-2</v>
      </c>
      <c r="AB129" s="48">
        <v>0.22423350277157991</v>
      </c>
      <c r="AC129" s="48">
        <v>0.1337688890977885</v>
      </c>
      <c r="AD129" s="48">
        <v>0.40067213461493267</v>
      </c>
      <c r="AE129" s="47">
        <v>0.14000000000000001</v>
      </c>
      <c r="AF129" s="48">
        <v>0.44134499999999999</v>
      </c>
      <c r="AG129" s="48">
        <v>0.19406000000000001</v>
      </c>
      <c r="AH129" s="48">
        <v>0.21807499999999999</v>
      </c>
      <c r="AI129" s="48">
        <v>0.12930585999999999</v>
      </c>
      <c r="AJ129" s="48">
        <v>0.17610205100000001</v>
      </c>
      <c r="AK129" s="48">
        <v>0.67839775599999996</v>
      </c>
      <c r="AM129" s="48"/>
      <c r="AN129" s="48"/>
      <c r="AO129" s="48"/>
      <c r="AP129" s="48"/>
      <c r="AQ129" s="48"/>
      <c r="AR129" s="48"/>
      <c r="AS129" s="48"/>
      <c r="AT129" s="48"/>
      <c r="AU129" s="48"/>
      <c r="AV129" s="48"/>
      <c r="AW129" s="48"/>
      <c r="AX129" s="52"/>
      <c r="AY129" s="52"/>
      <c r="AZ129" s="52"/>
      <c r="BA129" s="52"/>
      <c r="BB129" s="52"/>
      <c r="BC129" s="52"/>
      <c r="BD129" s="52"/>
      <c r="BE129" s="52"/>
      <c r="BF129" s="52"/>
      <c r="BG129" s="52"/>
      <c r="BH129" s="52"/>
      <c r="BI129" s="52"/>
      <c r="BJ129" s="52"/>
      <c r="BK129" s="52"/>
      <c r="BL129" s="52"/>
      <c r="BM129" s="52"/>
    </row>
    <row r="130" spans="2:65">
      <c r="B130" t="s">
        <v>255</v>
      </c>
      <c r="C130">
        <v>1</v>
      </c>
      <c r="D130">
        <v>31.7</v>
      </c>
      <c r="E130" s="64">
        <v>2.7034570000000001E-2</v>
      </c>
      <c r="F130" s="48">
        <v>0.88049760700000002</v>
      </c>
      <c r="G130" s="48">
        <v>4.8016046E-2</v>
      </c>
      <c r="H130" s="48">
        <v>2.3187494999999999E-2</v>
      </c>
      <c r="I130" s="48">
        <v>0.82623053800000001</v>
      </c>
      <c r="J130" s="49">
        <v>5.4267069000000001E-2</v>
      </c>
      <c r="K130" s="48">
        <v>2.5973237E-2</v>
      </c>
      <c r="L130" s="48">
        <v>4.3558859999999998E-3</v>
      </c>
      <c r="M130" s="48">
        <v>4.8927739999999999E-3</v>
      </c>
      <c r="N130" s="48">
        <v>4.2748459999999997E-3</v>
      </c>
      <c r="O130" s="48">
        <v>1.884174E-3</v>
      </c>
      <c r="P130" s="48">
        <v>3.7409970000000001E-2</v>
      </c>
      <c r="Q130" s="48">
        <v>1.0889714999999999E-2</v>
      </c>
      <c r="R130" s="48">
        <v>0.436276149</v>
      </c>
      <c r="S130" s="48">
        <v>0.45431798600000001</v>
      </c>
      <c r="T130" s="48">
        <v>1.5124347999999999E-2</v>
      </c>
      <c r="U130" s="48">
        <v>1.113306E-2</v>
      </c>
      <c r="V130" s="48">
        <v>2.3096789999999998E-3</v>
      </c>
      <c r="W130" s="48">
        <v>1.5215519E-2</v>
      </c>
      <c r="X130" s="48">
        <v>4.0318089999999999E-3</v>
      </c>
      <c r="Y130" s="48">
        <v>6.5557681927474298E-2</v>
      </c>
      <c r="Z130" s="48">
        <v>0.22698755723955399</v>
      </c>
      <c r="AA130" s="48">
        <v>7.3918076799921018E-2</v>
      </c>
      <c r="AB130" s="48">
        <v>0.22878642331091781</v>
      </c>
      <c r="AC130" s="48">
        <v>0.1284744687599112</v>
      </c>
      <c r="AD130" s="48">
        <v>0.40490960989533781</v>
      </c>
      <c r="AE130" s="47">
        <v>0.2</v>
      </c>
      <c r="AF130" s="48">
        <v>0.44668799999999997</v>
      </c>
      <c r="AG130" s="48">
        <v>0.18939600000000001</v>
      </c>
      <c r="AH130" s="48">
        <v>0.219665</v>
      </c>
      <c r="AI130" s="48">
        <v>0.14652338200000001</v>
      </c>
      <c r="AJ130" s="48">
        <v>0.150645273</v>
      </c>
      <c r="AK130" s="48">
        <v>0.68595122399999997</v>
      </c>
      <c r="AM130" s="48"/>
      <c r="AN130" s="48"/>
      <c r="AO130" s="48"/>
      <c r="AP130" s="48"/>
      <c r="AQ130" s="48"/>
      <c r="AR130" s="48"/>
      <c r="AS130" s="48"/>
      <c r="AT130" s="48"/>
      <c r="AU130" s="48"/>
      <c r="AV130" s="48"/>
      <c r="AW130" s="48"/>
      <c r="AX130" s="52"/>
      <c r="AY130" s="52"/>
      <c r="AZ130" s="52"/>
      <c r="BA130" s="52"/>
      <c r="BB130" s="52"/>
      <c r="BC130" s="52"/>
      <c r="BD130" s="52"/>
      <c r="BE130" s="52"/>
      <c r="BF130" s="52"/>
      <c r="BG130" s="52"/>
      <c r="BH130" s="52"/>
      <c r="BI130" s="52"/>
      <c r="BJ130" s="52"/>
      <c r="BK130" s="52"/>
      <c r="BL130" s="52"/>
      <c r="BM130" s="52"/>
    </row>
    <row r="131" spans="2:65">
      <c r="B131" t="s">
        <v>257</v>
      </c>
      <c r="C131">
        <v>1</v>
      </c>
      <c r="D131">
        <v>0</v>
      </c>
      <c r="E131" s="64">
        <v>1.8443263000000001E-2</v>
      </c>
      <c r="F131" s="48">
        <v>0.79904061599999998</v>
      </c>
      <c r="G131" s="48">
        <v>8.2872928999999998E-2</v>
      </c>
      <c r="H131" s="48">
        <v>6.9470021999999895E-2</v>
      </c>
      <c r="I131" s="48">
        <v>0.72131071300000005</v>
      </c>
      <c r="J131" s="49">
        <v>7.7729902999999934E-2</v>
      </c>
      <c r="K131" s="48">
        <v>3.9287906999999997E-2</v>
      </c>
      <c r="L131" s="48">
        <v>1.4630653E-2</v>
      </c>
      <c r="M131" s="48">
        <v>8.910467E-3</v>
      </c>
      <c r="N131" s="48">
        <v>7.3850849999999996E-3</v>
      </c>
      <c r="O131" s="48">
        <v>2.027643E-3</v>
      </c>
      <c r="P131" s="48">
        <v>3.2823631999999998E-2</v>
      </c>
      <c r="Q131" s="48">
        <v>1.5793292E-2</v>
      </c>
      <c r="R131" s="48">
        <v>0.53647465900000002</v>
      </c>
      <c r="S131" s="48">
        <v>0.31955205399999997</v>
      </c>
      <c r="T131" s="48">
        <v>4.0041669000000002E-2</v>
      </c>
      <c r="U131" s="48">
        <v>2.2732135000000001E-2</v>
      </c>
      <c r="V131" s="48">
        <v>3.8320950000000002E-3</v>
      </c>
      <c r="W131" s="48">
        <v>1.5495801E-2</v>
      </c>
      <c r="X131" s="48">
        <v>4.176239E-3</v>
      </c>
      <c r="Y131" s="48">
        <v>5.0853112191402101E-2</v>
      </c>
      <c r="Z131" s="48">
        <v>0.22640984944269599</v>
      </c>
      <c r="AA131" s="48">
        <v>9.1491827981917226E-2</v>
      </c>
      <c r="AB131" s="48">
        <v>0.2454735133881987</v>
      </c>
      <c r="AC131" s="48">
        <v>0.19748069419841849</v>
      </c>
      <c r="AD131" s="48">
        <v>0.29311243096801082</v>
      </c>
      <c r="AE131" s="47">
        <v>0.16</v>
      </c>
      <c r="AF131" s="48">
        <v>0.34008699999999997</v>
      </c>
      <c r="AG131" s="48">
        <v>0.221691</v>
      </c>
      <c r="AH131" s="48">
        <v>0.24611</v>
      </c>
      <c r="AI131" s="48">
        <v>0.155327312</v>
      </c>
      <c r="AJ131" s="48">
        <v>0.13044825199999999</v>
      </c>
      <c r="AK131" s="48">
        <v>0.70602673800000004</v>
      </c>
      <c r="AM131" s="48"/>
      <c r="AN131" s="48"/>
      <c r="AO131" s="48"/>
      <c r="AP131" s="48"/>
      <c r="AQ131" s="48"/>
      <c r="AR131" s="48"/>
      <c r="AS131" s="48"/>
      <c r="AT131" s="48"/>
      <c r="AU131" s="48"/>
      <c r="AV131" s="48"/>
      <c r="AW131" s="48"/>
      <c r="AX131" s="52"/>
      <c r="AY131" s="52"/>
      <c r="AZ131" s="52"/>
      <c r="BA131" s="52"/>
      <c r="BB131" s="52"/>
      <c r="BC131" s="52"/>
      <c r="BD131" s="52"/>
      <c r="BE131" s="52"/>
      <c r="BF131" s="52"/>
      <c r="BG131" s="52"/>
      <c r="BH131" s="52"/>
      <c r="BI131" s="52"/>
      <c r="BJ131" s="52"/>
      <c r="BK131" s="52"/>
      <c r="BL131" s="52"/>
      <c r="BM131" s="52"/>
    </row>
    <row r="132" spans="2:65">
      <c r="B132" t="s">
        <v>259</v>
      </c>
      <c r="C132">
        <v>1</v>
      </c>
      <c r="D132">
        <v>31.6</v>
      </c>
      <c r="E132" s="64">
        <v>2.6926856999999998E-2</v>
      </c>
      <c r="F132" s="48">
        <v>0.92386580799999996</v>
      </c>
      <c r="G132" s="48">
        <v>3.3865345999999998E-2</v>
      </c>
      <c r="H132" s="48">
        <v>1.1118385E-2</v>
      </c>
      <c r="I132" s="48">
        <v>0.86250746</v>
      </c>
      <c r="J132" s="49">
        <v>6.1358347999999951E-2</v>
      </c>
      <c r="K132" s="48">
        <v>1.2340925000000001E-2</v>
      </c>
      <c r="L132" s="48">
        <v>3.7446329999999998E-3</v>
      </c>
      <c r="M132" s="48">
        <v>2.185172E-3</v>
      </c>
      <c r="N132" s="48">
        <v>5.2559629999999998E-3</v>
      </c>
      <c r="O132" s="48">
        <v>1.7038559999999999E-3</v>
      </c>
      <c r="P132" s="48">
        <v>2.4229414000000001E-2</v>
      </c>
      <c r="Q132" s="48">
        <v>6.9213139999999996E-3</v>
      </c>
      <c r="R132" s="48">
        <v>0.47952946200000002</v>
      </c>
      <c r="S132" s="48">
        <v>0.42946255799999999</v>
      </c>
      <c r="T132" s="48">
        <v>1.0925963E-2</v>
      </c>
      <c r="U132" s="48">
        <v>7.0176450000000003E-3</v>
      </c>
      <c r="V132" s="48">
        <v>1.646114E-3</v>
      </c>
      <c r="W132" s="48">
        <v>9.1500000000000001E-4</v>
      </c>
      <c r="X132" s="48">
        <v>4.2356160000000002E-3</v>
      </c>
      <c r="Y132" s="48">
        <v>7.2630198145122296E-2</v>
      </c>
      <c r="Z132" s="48">
        <v>0.214977000919963</v>
      </c>
      <c r="AA132" s="48">
        <v>7.2352693010828209E-2</v>
      </c>
      <c r="AB132" s="48">
        <v>0.25894154596165542</v>
      </c>
      <c r="AC132" s="48">
        <v>0.1186368426661614</v>
      </c>
      <c r="AD132" s="48">
        <v>0.37227504706871439</v>
      </c>
      <c r="AE132" s="47">
        <v>0.12</v>
      </c>
      <c r="AF132" s="48">
        <v>0.431149</v>
      </c>
      <c r="AG132" s="48">
        <v>0.203818</v>
      </c>
      <c r="AH132" s="48">
        <v>0.22211700000000001</v>
      </c>
      <c r="AI132" s="48">
        <v>0.117028377</v>
      </c>
      <c r="AJ132" s="48">
        <v>0.15578467700000001</v>
      </c>
      <c r="AK132" s="48">
        <v>0.70783180999999995</v>
      </c>
      <c r="AM132" s="48"/>
      <c r="AN132" s="48"/>
      <c r="AO132" s="48"/>
      <c r="AP132" s="48"/>
      <c r="AQ132" s="48"/>
      <c r="AR132" s="48"/>
      <c r="AS132" s="48"/>
      <c r="AT132" s="48"/>
      <c r="AU132" s="48"/>
      <c r="AV132" s="48"/>
      <c r="AW132" s="48"/>
      <c r="AX132" s="52"/>
      <c r="AY132" s="52"/>
      <c r="AZ132" s="52"/>
      <c r="BA132" s="52"/>
      <c r="BB132" s="52"/>
      <c r="BC132" s="52"/>
      <c r="BD132" s="52"/>
      <c r="BE132" s="52"/>
      <c r="BF132" s="52"/>
      <c r="BG132" s="52"/>
      <c r="BH132" s="52"/>
      <c r="BI132" s="52"/>
      <c r="BJ132" s="52"/>
      <c r="BK132" s="52"/>
      <c r="BL132" s="52"/>
      <c r="BM132" s="52"/>
    </row>
    <row r="133" spans="2:65">
      <c r="B133" t="s">
        <v>260</v>
      </c>
      <c r="C133">
        <v>1</v>
      </c>
      <c r="D133">
        <v>0</v>
      </c>
      <c r="E133" s="64">
        <v>8.6264587000000004E-2</v>
      </c>
      <c r="F133" s="48">
        <v>0.85689790200000004</v>
      </c>
      <c r="G133" s="48">
        <v>4.2854751000000003E-2</v>
      </c>
      <c r="H133" s="48">
        <v>1.5345368999999999E-2</v>
      </c>
      <c r="I133" s="48">
        <v>0.74057658400000004</v>
      </c>
      <c r="J133" s="49">
        <v>0.11632131800000001</v>
      </c>
      <c r="K133" s="48">
        <v>1.2833772E-2</v>
      </c>
      <c r="L133" s="48">
        <v>2.846477E-3</v>
      </c>
      <c r="M133" s="48">
        <v>7.5938890000000004E-3</v>
      </c>
      <c r="N133" s="48">
        <v>7.6726850000000003E-3</v>
      </c>
      <c r="O133" s="48">
        <v>1.3070157000000001E-2</v>
      </c>
      <c r="P133" s="48">
        <v>4.6686168E-2</v>
      </c>
      <c r="Q133" s="48">
        <v>3.8215682000000001E-2</v>
      </c>
      <c r="R133" s="48">
        <v>0.34136997099999999</v>
      </c>
      <c r="S133" s="48">
        <v>0.51957453099999995</v>
      </c>
      <c r="T133" s="48">
        <v>3.3948884999999998E-2</v>
      </c>
      <c r="U133" s="48">
        <v>6.6873490000000004E-3</v>
      </c>
      <c r="V133" s="48">
        <v>1.3758802000000001E-2</v>
      </c>
      <c r="W133" s="48">
        <v>1.181858E-3</v>
      </c>
      <c r="X133" s="48">
        <v>8.0464860000000003E-3</v>
      </c>
      <c r="Y133" s="48">
        <v>4.39095329050182E-2</v>
      </c>
      <c r="Z133" s="48">
        <v>0.179199631308088</v>
      </c>
      <c r="AA133" s="48">
        <v>9.5943290286355953E-2</v>
      </c>
      <c r="AB133" s="48">
        <v>0.19153565412689391</v>
      </c>
      <c r="AC133" s="48">
        <v>0.1272331721389976</v>
      </c>
      <c r="AD133" s="48">
        <v>0.46517374699977537</v>
      </c>
      <c r="AE133" s="47">
        <v>0.14000000000000001</v>
      </c>
      <c r="AF133" s="48">
        <v>0.42502099999999998</v>
      </c>
      <c r="AG133" s="48">
        <v>0.19766600000000001</v>
      </c>
      <c r="AH133" s="48">
        <v>0.2034</v>
      </c>
      <c r="AI133" s="48">
        <v>0.110001736</v>
      </c>
      <c r="AJ133" s="48">
        <v>0.33145945500000001</v>
      </c>
      <c r="AK133" s="48">
        <v>0.55013891299999995</v>
      </c>
      <c r="AM133" s="48"/>
      <c r="AN133" s="48"/>
      <c r="AO133" s="48"/>
      <c r="AP133" s="48"/>
      <c r="AQ133" s="48"/>
      <c r="AR133" s="48"/>
      <c r="AS133" s="48"/>
      <c r="AT133" s="48"/>
      <c r="AU133" s="48"/>
      <c r="AV133" s="48"/>
      <c r="AW133" s="48"/>
      <c r="AX133" s="52"/>
      <c r="AY133" s="52"/>
      <c r="AZ133" s="52"/>
      <c r="BA133" s="52"/>
      <c r="BB133" s="52"/>
      <c r="BC133" s="52"/>
      <c r="BD133" s="52"/>
      <c r="BE133" s="52"/>
      <c r="BF133" s="52"/>
      <c r="BG133" s="52"/>
      <c r="BH133" s="52"/>
      <c r="BI133" s="52"/>
      <c r="BJ133" s="52"/>
      <c r="BK133" s="52"/>
      <c r="BL133" s="52"/>
      <c r="BM133" s="52"/>
    </row>
    <row r="134" spans="2:65">
      <c r="B134" t="s">
        <v>261</v>
      </c>
      <c r="C134">
        <v>1</v>
      </c>
      <c r="D134">
        <v>0</v>
      </c>
      <c r="E134" s="64">
        <v>1.7867185000000001E-2</v>
      </c>
      <c r="F134" s="48">
        <v>0.32908153899999998</v>
      </c>
      <c r="G134" s="48">
        <v>0.50374127400000002</v>
      </c>
      <c r="H134" s="48">
        <v>7.4842230999999995E-2</v>
      </c>
      <c r="I134" s="48">
        <v>0.20858233300000001</v>
      </c>
      <c r="J134" s="49">
        <v>0.120499206</v>
      </c>
      <c r="K134" s="48">
        <v>0.18564087100000001</v>
      </c>
      <c r="L134" s="48">
        <v>0.13314585100000001</v>
      </c>
      <c r="M134" s="48">
        <v>0.107074106</v>
      </c>
      <c r="N134" s="48">
        <v>1.0236194000000001E-2</v>
      </c>
      <c r="O134" s="48">
        <v>7.1896080000000001E-3</v>
      </c>
      <c r="P134" s="48">
        <v>3.5337050000000002E-2</v>
      </c>
      <c r="Q134" s="48">
        <v>5.6997941000000003E-2</v>
      </c>
      <c r="R134" s="48">
        <v>0.29194251700000001</v>
      </c>
      <c r="S134" s="48">
        <v>0.100101273</v>
      </c>
      <c r="T134" s="48">
        <v>0.30558508200000001</v>
      </c>
      <c r="U134" s="48">
        <v>0.14362356600000001</v>
      </c>
      <c r="V134" s="48">
        <v>3.4123150999999997E-2</v>
      </c>
      <c r="W134" s="48">
        <v>5.2109575999999998E-2</v>
      </c>
      <c r="X134" s="48">
        <v>5.7081160000000001E-3</v>
      </c>
      <c r="Y134" s="48">
        <v>2.6095872853114498E-2</v>
      </c>
      <c r="Z134" s="48">
        <v>0.236179529282977</v>
      </c>
      <c r="AA134" s="48">
        <v>0.1186376377853184</v>
      </c>
      <c r="AB134" s="48">
        <v>0.17358315594241919</v>
      </c>
      <c r="AC134" s="48">
        <v>0.17695678468737069</v>
      </c>
      <c r="AD134" s="48">
        <v>0.41816889303865301</v>
      </c>
      <c r="AE134" s="47">
        <v>0.1</v>
      </c>
      <c r="AF134" s="48">
        <v>0.31915500000000002</v>
      </c>
      <c r="AG134" s="48">
        <v>0.20108799999999999</v>
      </c>
      <c r="AH134" s="48">
        <v>0.203677</v>
      </c>
      <c r="AI134" s="48">
        <v>0.110925964</v>
      </c>
      <c r="AJ134" s="48">
        <v>0.27230311699999998</v>
      </c>
      <c r="AK134" s="48">
        <v>0.60395303499999997</v>
      </c>
      <c r="AM134" s="48"/>
      <c r="AN134" s="48"/>
      <c r="AO134" s="48"/>
      <c r="AP134" s="48"/>
      <c r="AQ134" s="48"/>
      <c r="AR134" s="48"/>
      <c r="AS134" s="48"/>
      <c r="AT134" s="48"/>
      <c r="AU134" s="48"/>
      <c r="AV134" s="48"/>
      <c r="AW134" s="48"/>
      <c r="AX134" s="52"/>
      <c r="AY134" s="52"/>
      <c r="AZ134" s="52"/>
      <c r="BA134" s="52"/>
      <c r="BB134" s="52"/>
      <c r="BC134" s="52"/>
      <c r="BD134" s="52"/>
      <c r="BE134" s="52"/>
      <c r="BF134" s="52"/>
      <c r="BG134" s="52"/>
      <c r="BH134" s="52"/>
      <c r="BI134" s="52"/>
      <c r="BJ134" s="52"/>
      <c r="BK134" s="52"/>
      <c r="BL134" s="52"/>
      <c r="BM134" s="52"/>
    </row>
    <row r="135" spans="2:65">
      <c r="B135" t="s">
        <v>263</v>
      </c>
      <c r="C135">
        <v>1</v>
      </c>
      <c r="D135">
        <v>0</v>
      </c>
      <c r="E135" s="64">
        <v>2.0174081999999999E-2</v>
      </c>
      <c r="F135" s="48">
        <v>0.21981451900000001</v>
      </c>
      <c r="G135" s="48">
        <v>0.57589022599999995</v>
      </c>
      <c r="H135" s="48">
        <v>0.111181688</v>
      </c>
      <c r="I135" s="48">
        <v>0.12222485800000001</v>
      </c>
      <c r="J135" s="49">
        <v>9.7589661000000008E-2</v>
      </c>
      <c r="K135" s="48">
        <v>0.18413701800000001</v>
      </c>
      <c r="L135" s="48">
        <v>0.19397867899999999</v>
      </c>
      <c r="M135" s="48">
        <v>0.13755366599999999</v>
      </c>
      <c r="N135" s="48">
        <v>4.3239020000000001E-3</v>
      </c>
      <c r="O135" s="48">
        <v>7.698842E-3</v>
      </c>
      <c r="P135" s="48">
        <v>3.5272329999999998E-2</v>
      </c>
      <c r="Q135" s="48">
        <v>5.7840803999999899E-2</v>
      </c>
      <c r="R135" s="48">
        <v>0.25905716699999998</v>
      </c>
      <c r="S135" s="48">
        <v>7.5702149999999996E-2</v>
      </c>
      <c r="T135" s="48">
        <v>0.413951175</v>
      </c>
      <c r="U135" s="48">
        <v>0.10778296499999999</v>
      </c>
      <c r="V135" s="48">
        <v>3.0075760000000001E-3</v>
      </c>
      <c r="W135" s="48">
        <v>8.0309175999999996E-2</v>
      </c>
      <c r="X135" s="48">
        <v>4.0636719999999999E-3</v>
      </c>
      <c r="Y135" s="48">
        <v>2.0175219023779702E-2</v>
      </c>
      <c r="Z135" s="48">
        <v>0.26642567958357399</v>
      </c>
      <c r="AA135" s="48">
        <v>0.14351322584460069</v>
      </c>
      <c r="AB135" s="48">
        <v>0.131056096503331</v>
      </c>
      <c r="AC135" s="48">
        <v>0.20093752542097129</v>
      </c>
      <c r="AD135" s="48">
        <v>0.3757727975270479</v>
      </c>
      <c r="AE135" s="47">
        <v>0.28000000000000003</v>
      </c>
      <c r="AF135" s="48">
        <v>0.25551600000000002</v>
      </c>
      <c r="AG135" s="48">
        <v>0.17580200000000001</v>
      </c>
      <c r="AH135" s="48">
        <v>0.23577999999999999</v>
      </c>
      <c r="AI135" s="48">
        <v>0.13879849799999999</v>
      </c>
      <c r="AJ135" s="48">
        <v>0.36926157700000001</v>
      </c>
      <c r="AK135" s="48">
        <v>0.47814768499999999</v>
      </c>
      <c r="AM135" s="48"/>
      <c r="AN135" s="48"/>
      <c r="AO135" s="48"/>
      <c r="AP135" s="48"/>
      <c r="AQ135" s="48"/>
      <c r="AR135" s="48"/>
      <c r="AS135" s="48"/>
      <c r="AT135" s="48"/>
      <c r="AU135" s="48"/>
      <c r="AV135" s="48"/>
      <c r="AW135" s="48"/>
      <c r="AX135" s="52"/>
      <c r="AY135" s="52"/>
      <c r="AZ135" s="52"/>
      <c r="BA135" s="52"/>
      <c r="BB135" s="52"/>
      <c r="BC135" s="52"/>
      <c r="BD135" s="52"/>
      <c r="BE135" s="52"/>
      <c r="BF135" s="52"/>
      <c r="BG135" s="52"/>
      <c r="BH135" s="52"/>
      <c r="BI135" s="52"/>
      <c r="BJ135" s="52"/>
      <c r="BK135" s="52"/>
      <c r="BL135" s="52"/>
      <c r="BM135" s="52"/>
    </row>
    <row r="136" spans="2:65">
      <c r="B136" t="s">
        <v>265</v>
      </c>
      <c r="C136">
        <v>1</v>
      </c>
      <c r="D136">
        <v>0</v>
      </c>
      <c r="E136" s="64">
        <v>3.8573958999999998E-2</v>
      </c>
      <c r="F136" s="48">
        <v>0.83444521800000004</v>
      </c>
      <c r="G136" s="48">
        <v>5.9301515999999999E-2</v>
      </c>
      <c r="H136" s="48">
        <v>3.7171224000000003E-2</v>
      </c>
      <c r="I136" s="48">
        <v>0.730935377</v>
      </c>
      <c r="J136" s="49">
        <v>0.10350984100000001</v>
      </c>
      <c r="K136" s="48">
        <v>1.9064622999999999E-2</v>
      </c>
      <c r="L136" s="48">
        <v>3.0047030000000001E-3</v>
      </c>
      <c r="M136" s="48">
        <v>1.5528653999999999E-2</v>
      </c>
      <c r="N136" s="48">
        <v>5.9484409999999996E-3</v>
      </c>
      <c r="O136" s="48">
        <v>2.8392270000000002E-3</v>
      </c>
      <c r="P136" s="48">
        <v>4.6646925999999998E-2</v>
      </c>
      <c r="Q136" s="48">
        <v>2.2435115999999901E-2</v>
      </c>
      <c r="R136" s="48">
        <v>0.42179933800000002</v>
      </c>
      <c r="S136" s="48">
        <v>0.44883295600000001</v>
      </c>
      <c r="T136" s="48">
        <v>4.0114962999999997E-2</v>
      </c>
      <c r="U136" s="48">
        <v>1.0904024E-2</v>
      </c>
      <c r="V136" s="48">
        <v>7.1400000000000001E-4</v>
      </c>
      <c r="W136" s="48">
        <v>3.16147E-3</v>
      </c>
      <c r="X136" s="48">
        <v>4.5027000000000001E-3</v>
      </c>
      <c r="Y136" s="48">
        <v>6.6009812269391399E-2</v>
      </c>
      <c r="Z136" s="48">
        <v>0.22876674252557999</v>
      </c>
      <c r="AA136" s="48">
        <v>9.755712982464039E-2</v>
      </c>
      <c r="AB136" s="48">
        <v>0.2139454211670361</v>
      </c>
      <c r="AC136" s="48">
        <v>0.2123391863699583</v>
      </c>
      <c r="AD136" s="48">
        <v>0.27362221835883171</v>
      </c>
      <c r="AE136" s="47">
        <v>0.25</v>
      </c>
      <c r="AF136" s="48">
        <v>0.28618199999999999</v>
      </c>
      <c r="AG136" s="48">
        <v>0.16828499999999999</v>
      </c>
      <c r="AH136" s="48">
        <v>0.35632200000000003</v>
      </c>
      <c r="AI136" s="48">
        <v>0.20714401599999999</v>
      </c>
      <c r="AJ136" s="48">
        <v>0.25075008100000001</v>
      </c>
      <c r="AK136" s="48">
        <v>0.533834739</v>
      </c>
      <c r="AM136" s="48"/>
      <c r="AN136" s="48"/>
      <c r="AO136" s="48"/>
      <c r="AP136" s="48"/>
      <c r="AQ136" s="48"/>
      <c r="AR136" s="48"/>
      <c r="AS136" s="48"/>
      <c r="AT136" s="48"/>
      <c r="AU136" s="48"/>
      <c r="AV136" s="48"/>
      <c r="AW136" s="48"/>
      <c r="AX136" s="52"/>
      <c r="AY136" s="52"/>
      <c r="AZ136" s="52"/>
      <c r="BA136" s="52"/>
      <c r="BB136" s="52"/>
      <c r="BC136" s="52"/>
      <c r="BD136" s="52"/>
      <c r="BE136" s="52"/>
      <c r="BF136" s="52"/>
      <c r="BG136" s="52"/>
      <c r="BH136" s="52"/>
      <c r="BI136" s="52"/>
      <c r="BJ136" s="52"/>
      <c r="BK136" s="52"/>
      <c r="BL136" s="52"/>
      <c r="BM136" s="52"/>
    </row>
    <row r="137" spans="2:65">
      <c r="B137" t="s">
        <v>267</v>
      </c>
      <c r="C137">
        <v>1</v>
      </c>
      <c r="D137">
        <v>68</v>
      </c>
      <c r="E137" s="64">
        <v>2.4312408000000001E-2</v>
      </c>
      <c r="F137" s="48">
        <v>0.92982703300000002</v>
      </c>
      <c r="G137" s="48">
        <v>3.6244967000000003E-2</v>
      </c>
      <c r="H137" s="48">
        <v>7.9108110000000002E-3</v>
      </c>
      <c r="I137" s="48">
        <v>0.88245718900000003</v>
      </c>
      <c r="J137" s="49">
        <v>4.7369843999999987E-2</v>
      </c>
      <c r="K137" s="48">
        <v>1.9494384E-2</v>
      </c>
      <c r="L137" s="48">
        <v>2.338045E-3</v>
      </c>
      <c r="M137" s="48">
        <v>4.5899999999999999E-4</v>
      </c>
      <c r="N137" s="48">
        <v>7.8041589999999997E-3</v>
      </c>
      <c r="O137" s="48">
        <v>1.409233E-3</v>
      </c>
      <c r="P137" s="48">
        <v>1.9793313E-2</v>
      </c>
      <c r="Q137" s="48">
        <v>6.2241110000000001E-3</v>
      </c>
      <c r="R137" s="48">
        <v>0.53400307499999999</v>
      </c>
      <c r="S137" s="48">
        <v>0.37424734199999998</v>
      </c>
      <c r="T137" s="48">
        <v>7.7187510000000003E-3</v>
      </c>
      <c r="U137" s="48">
        <v>8.7970280000000001E-3</v>
      </c>
      <c r="V137" s="48">
        <v>1.366529E-3</v>
      </c>
      <c r="W137" s="48">
        <v>8.9358159999999992E-3</v>
      </c>
      <c r="X137" s="48">
        <v>3.1387450000000001E-3</v>
      </c>
      <c r="Y137" s="48">
        <v>7.4125803093019096E-2</v>
      </c>
      <c r="Z137" s="48">
        <v>0.198232398716645</v>
      </c>
      <c r="AA137" s="48">
        <v>8.77999676886176E-2</v>
      </c>
      <c r="AB137" s="48">
        <v>0.29318851206084412</v>
      </c>
      <c r="AC137" s="48">
        <v>0.1185773790451778</v>
      </c>
      <c r="AD137" s="48">
        <v>0.43528356296058962</v>
      </c>
      <c r="AE137" s="47">
        <v>7.0000000000000007E-2</v>
      </c>
      <c r="AF137" s="48">
        <v>0.44728699999999999</v>
      </c>
      <c r="AG137" s="48">
        <v>0.190695</v>
      </c>
      <c r="AH137" s="48">
        <v>0.19778000000000001</v>
      </c>
      <c r="AI137" s="48">
        <v>0.10426083</v>
      </c>
      <c r="AJ137" s="48">
        <v>0.124650856</v>
      </c>
      <c r="AK137" s="48">
        <v>0.75618302699999995</v>
      </c>
      <c r="AM137" s="48"/>
      <c r="AN137" s="48"/>
      <c r="AO137" s="48"/>
      <c r="AP137" s="48"/>
      <c r="AQ137" s="48"/>
      <c r="AR137" s="48"/>
      <c r="AS137" s="48"/>
      <c r="AT137" s="48"/>
      <c r="AU137" s="48"/>
      <c r="AV137" s="48"/>
      <c r="AW137" s="48"/>
      <c r="AX137" s="52"/>
      <c r="AY137" s="52"/>
      <c r="AZ137" s="52"/>
      <c r="BA137" s="52"/>
      <c r="BB137" s="52"/>
      <c r="BC137" s="52"/>
      <c r="BD137" s="52"/>
      <c r="BE137" s="52"/>
      <c r="BF137" s="52"/>
      <c r="BG137" s="52"/>
      <c r="BH137" s="52"/>
      <c r="BI137" s="52"/>
      <c r="BJ137" s="52"/>
      <c r="BK137" s="52"/>
      <c r="BL137" s="52"/>
      <c r="BM137" s="52"/>
    </row>
    <row r="138" spans="2:65">
      <c r="B138" t="s">
        <v>269</v>
      </c>
      <c r="C138">
        <v>1</v>
      </c>
      <c r="D138">
        <v>19.3</v>
      </c>
      <c r="E138" s="64">
        <v>3.4986957999999999E-2</v>
      </c>
      <c r="F138" s="48">
        <v>0.94958588899999996</v>
      </c>
      <c r="G138" s="48">
        <v>1.6742002999999998E-2</v>
      </c>
      <c r="H138" s="48">
        <v>5.847227E-3</v>
      </c>
      <c r="I138" s="48">
        <v>0.90189500700000003</v>
      </c>
      <c r="J138" s="49">
        <v>4.7690881999999928E-2</v>
      </c>
      <c r="K138" s="48">
        <v>4.7953559999999998E-3</v>
      </c>
      <c r="L138" s="48">
        <v>7.6800000000000002E-4</v>
      </c>
      <c r="M138" s="48">
        <v>2.0190970000000001E-3</v>
      </c>
      <c r="N138" s="48">
        <v>3.6280650000000002E-3</v>
      </c>
      <c r="O138" s="48">
        <v>1.4722579999999999E-3</v>
      </c>
      <c r="P138" s="48">
        <v>2.1715813E-2</v>
      </c>
      <c r="Q138" s="48">
        <v>6.1098719999999997E-3</v>
      </c>
      <c r="R138" s="48">
        <v>0.43700509999999998</v>
      </c>
      <c r="S138" s="48">
        <v>0.47200168300000001</v>
      </c>
      <c r="T138" s="48">
        <v>6.9930069999999999E-3</v>
      </c>
      <c r="U138" s="48">
        <v>2.9339079999999998E-3</v>
      </c>
      <c r="V138" s="48">
        <v>2.9549400000000001E-3</v>
      </c>
      <c r="W138" s="48">
        <v>5.9900000000000003E-4</v>
      </c>
      <c r="X138" s="48">
        <v>5.3630580000000004E-3</v>
      </c>
      <c r="Y138" s="48">
        <v>8.7283457072149198E-2</v>
      </c>
      <c r="Z138" s="48">
        <v>0.179249157972562</v>
      </c>
      <c r="AA138" s="48">
        <v>7.310329296366716E-2</v>
      </c>
      <c r="AB138" s="48">
        <v>0.35027774997497613</v>
      </c>
      <c r="AC138" s="48">
        <v>0.15833364684047499</v>
      </c>
      <c r="AD138" s="48">
        <v>0.3481684912782313</v>
      </c>
      <c r="AE138" s="47">
        <v>0.23</v>
      </c>
      <c r="AF138" s="48">
        <v>0.37402200000000002</v>
      </c>
      <c r="AG138" s="48">
        <v>0.22394</v>
      </c>
      <c r="AH138" s="48">
        <v>0.24838199999999999</v>
      </c>
      <c r="AI138" s="48">
        <v>9.6183133000000004E-2</v>
      </c>
      <c r="AJ138" s="48">
        <v>0.163216257</v>
      </c>
      <c r="AK138" s="48">
        <v>0.73155815800000001</v>
      </c>
      <c r="AM138" s="48"/>
      <c r="AN138" s="48"/>
      <c r="AO138" s="48"/>
      <c r="AP138" s="48"/>
      <c r="AQ138" s="48"/>
      <c r="AR138" s="48"/>
      <c r="AS138" s="48"/>
      <c r="AT138" s="48"/>
      <c r="AU138" s="48"/>
      <c r="AV138" s="48"/>
      <c r="AW138" s="48"/>
      <c r="AX138" s="52"/>
      <c r="AY138" s="52"/>
      <c r="AZ138" s="52"/>
      <c r="BA138" s="52"/>
      <c r="BB138" s="52"/>
      <c r="BC138" s="52"/>
      <c r="BD138" s="52"/>
      <c r="BE138" s="52"/>
      <c r="BF138" s="52"/>
      <c r="BG138" s="52"/>
      <c r="BH138" s="52"/>
      <c r="BI138" s="52"/>
      <c r="BJ138" s="52"/>
      <c r="BK138" s="52"/>
      <c r="BL138" s="52"/>
      <c r="BM138" s="52"/>
    </row>
    <row r="139" spans="2:65">
      <c r="B139" t="s">
        <v>270</v>
      </c>
      <c r="C139">
        <v>1</v>
      </c>
      <c r="D139">
        <v>0</v>
      </c>
      <c r="E139" s="64">
        <v>4.2292745999999999E-2</v>
      </c>
      <c r="F139" s="48">
        <v>0.48709400200000003</v>
      </c>
      <c r="G139" s="48">
        <v>9.4461179000000006E-2</v>
      </c>
      <c r="H139" s="48">
        <v>0.28935669199999903</v>
      </c>
      <c r="I139" s="48">
        <v>0.35605123300000002</v>
      </c>
      <c r="J139" s="49">
        <v>0.131042769</v>
      </c>
      <c r="K139" s="48">
        <v>1.6699235E-2</v>
      </c>
      <c r="L139" s="48">
        <v>9.2413240000000004E-3</v>
      </c>
      <c r="M139" s="48">
        <v>7.4237779999999998E-3</v>
      </c>
      <c r="N139" s="48">
        <v>1.4975553000000001E-2</v>
      </c>
      <c r="O139" s="48">
        <v>5.3161079999999999E-3</v>
      </c>
      <c r="P139" s="48">
        <v>8.0987446999999907E-2</v>
      </c>
      <c r="Q139" s="48">
        <v>4.8100962999999997E-2</v>
      </c>
      <c r="R139" s="48">
        <v>0.489534358</v>
      </c>
      <c r="S139" s="48">
        <v>0.311818965</v>
      </c>
      <c r="T139" s="48">
        <v>7.4808221999999994E-2</v>
      </c>
      <c r="U139" s="48">
        <v>3.1486522000000003E-2</v>
      </c>
      <c r="V139" s="48">
        <v>1.7492510000000001E-3</v>
      </c>
      <c r="W139" s="48">
        <v>2.7732030000000001E-3</v>
      </c>
      <c r="X139" s="48">
        <v>8.0636219999999995E-3</v>
      </c>
      <c r="Y139" s="48">
        <v>2.5721796180834599E-2</v>
      </c>
      <c r="Z139" s="48">
        <v>0.223365889670505</v>
      </c>
      <c r="AA139" s="48">
        <v>0.1010336086709496</v>
      </c>
      <c r="AB139" s="48">
        <v>0.1536864647524136</v>
      </c>
      <c r="AC139" s="48">
        <v>0.1756908462867012</v>
      </c>
      <c r="AD139" s="48">
        <v>0.42627374784110528</v>
      </c>
      <c r="AE139" s="47">
        <v>0.25</v>
      </c>
      <c r="AF139" s="48">
        <v>0.347603</v>
      </c>
      <c r="AG139" s="48">
        <v>0.165495</v>
      </c>
      <c r="AH139" s="48">
        <v>0.25195600000000001</v>
      </c>
      <c r="AI139" s="48">
        <v>0.27709587000000002</v>
      </c>
      <c r="AJ139" s="48">
        <v>0.24413981900000001</v>
      </c>
      <c r="AK139" s="48">
        <v>0.466251005</v>
      </c>
      <c r="AM139" s="48"/>
      <c r="AN139" s="48"/>
      <c r="AO139" s="48"/>
      <c r="AP139" s="48"/>
      <c r="AQ139" s="48"/>
      <c r="AR139" s="48"/>
      <c r="AS139" s="48"/>
      <c r="AT139" s="48"/>
      <c r="AU139" s="48"/>
      <c r="AV139" s="48"/>
      <c r="AW139" s="48"/>
      <c r="AX139" s="52"/>
      <c r="AY139" s="52"/>
      <c r="AZ139" s="52"/>
      <c r="BA139" s="52"/>
      <c r="BB139" s="52"/>
      <c r="BC139" s="52"/>
      <c r="BD139" s="52"/>
      <c r="BE139" s="52"/>
      <c r="BF139" s="52"/>
      <c r="BG139" s="52"/>
      <c r="BH139" s="52"/>
      <c r="BI139" s="52"/>
      <c r="BJ139" s="52"/>
      <c r="BK139" s="52"/>
      <c r="BL139" s="52"/>
      <c r="BM139" s="52"/>
    </row>
    <row r="140" spans="2:65">
      <c r="B140" t="s">
        <v>272</v>
      </c>
      <c r="C140">
        <v>1</v>
      </c>
      <c r="D140">
        <v>0</v>
      </c>
      <c r="E140" s="64">
        <v>8.1101981000000004E-2</v>
      </c>
      <c r="F140" s="48">
        <v>0.49902295099999999</v>
      </c>
      <c r="G140" s="48">
        <v>9.9589349999999993E-2</v>
      </c>
      <c r="H140" s="48">
        <v>0.27087619800000001</v>
      </c>
      <c r="I140" s="48">
        <v>0.33914164499999999</v>
      </c>
      <c r="J140" s="49">
        <v>0.159881306</v>
      </c>
      <c r="K140" s="48">
        <v>1.7655446000000002E-2</v>
      </c>
      <c r="L140" s="48">
        <v>6.4884620000000004E-3</v>
      </c>
      <c r="M140" s="48">
        <v>5.5664169999999997E-3</v>
      </c>
      <c r="N140" s="48">
        <v>3.2126423000000001E-2</v>
      </c>
      <c r="O140" s="48">
        <v>6.889722E-3</v>
      </c>
      <c r="P140" s="48">
        <v>7.8997019000000002E-2</v>
      </c>
      <c r="Q140" s="48">
        <v>5.1514971E-2</v>
      </c>
      <c r="R140" s="48">
        <v>0.40473669800000001</v>
      </c>
      <c r="S140" s="48">
        <v>0.38776381399999998</v>
      </c>
      <c r="T140" s="48">
        <v>8.3139813000000007E-2</v>
      </c>
      <c r="U140" s="48">
        <v>1.6230107000000001E-2</v>
      </c>
      <c r="V140" s="48">
        <v>3.141862E-3</v>
      </c>
      <c r="W140" s="48">
        <v>1.801448E-3</v>
      </c>
      <c r="X140" s="48">
        <v>1.5538556E-2</v>
      </c>
      <c r="Y140" s="48">
        <v>1.9408955467570099E-2</v>
      </c>
      <c r="Z140" s="48">
        <v>0.18210274036862301</v>
      </c>
      <c r="AA140" s="48">
        <v>0.1229352632018009</v>
      </c>
      <c r="AB140" s="48">
        <v>9.8283557186952419E-2</v>
      </c>
      <c r="AC140" s="48">
        <v>0.12935487529513659</v>
      </c>
      <c r="AD140" s="48">
        <v>0.54258730371485431</v>
      </c>
      <c r="AE140" s="47">
        <v>0.25</v>
      </c>
      <c r="AF140" s="48">
        <v>0.41881600000000002</v>
      </c>
      <c r="AG140" s="48">
        <v>0.13946900000000001</v>
      </c>
      <c r="AH140" s="48">
        <v>0.21256800000000001</v>
      </c>
      <c r="AI140" s="48">
        <v>0.33232646900000001</v>
      </c>
      <c r="AJ140" s="48">
        <v>0.31687654300000001</v>
      </c>
      <c r="AK140" s="48">
        <v>0.325530135</v>
      </c>
      <c r="AM140" s="48"/>
      <c r="AN140" s="48"/>
      <c r="AO140" s="48"/>
      <c r="AP140" s="48"/>
      <c r="AQ140" s="48"/>
      <c r="AR140" s="48"/>
      <c r="AS140" s="48"/>
      <c r="AT140" s="48"/>
      <c r="AU140" s="48"/>
      <c r="AV140" s="48"/>
      <c r="AW140" s="48"/>
      <c r="AX140" s="52"/>
      <c r="AY140" s="52"/>
      <c r="AZ140" s="52"/>
      <c r="BA140" s="52"/>
      <c r="BB140" s="52"/>
      <c r="BC140" s="52"/>
      <c r="BD140" s="52"/>
      <c r="BE140" s="52"/>
      <c r="BF140" s="52"/>
      <c r="BG140" s="52"/>
      <c r="BH140" s="52"/>
      <c r="BI140" s="52"/>
      <c r="BJ140" s="52"/>
      <c r="BK140" s="52"/>
      <c r="BL140" s="52"/>
      <c r="BM140" s="52"/>
    </row>
    <row r="141" spans="2:65">
      <c r="B141" t="s">
        <v>273</v>
      </c>
      <c r="C141">
        <v>1</v>
      </c>
      <c r="D141">
        <v>0</v>
      </c>
      <c r="E141" s="64">
        <v>4.7102290999999998E-2</v>
      </c>
      <c r="F141" s="48">
        <v>0.51951061899999995</v>
      </c>
      <c r="G141" s="48">
        <v>0.232990745</v>
      </c>
      <c r="H141" s="48">
        <v>0.134172033</v>
      </c>
      <c r="I141" s="48">
        <v>0.31999658800000003</v>
      </c>
      <c r="J141" s="49">
        <v>0.1995140309999999</v>
      </c>
      <c r="K141" s="48">
        <v>5.6360611999999997E-2</v>
      </c>
      <c r="L141" s="48">
        <v>0.104755</v>
      </c>
      <c r="M141" s="48">
        <v>3.0150539000000001E-2</v>
      </c>
      <c r="N141" s="48">
        <v>1.1795811999999999E-2</v>
      </c>
      <c r="O141" s="48">
        <v>1.0473794E-2</v>
      </c>
      <c r="P141" s="48">
        <v>6.2740415999999993E-2</v>
      </c>
      <c r="Q141" s="48">
        <v>5.0586379000000001E-2</v>
      </c>
      <c r="R141" s="48">
        <v>0.38759008900000003</v>
      </c>
      <c r="S141" s="48">
        <v>0.26587914200000001</v>
      </c>
      <c r="T141" s="48">
        <v>0.22210755300000001</v>
      </c>
      <c r="U141" s="48">
        <v>2.3403983E-2</v>
      </c>
      <c r="V141" s="48">
        <v>9.0920719999999997E-3</v>
      </c>
      <c r="W141" s="48">
        <v>1.0422618999999999E-2</v>
      </c>
      <c r="X141" s="48">
        <v>7.0450770000000003E-3</v>
      </c>
      <c r="Y141" s="48">
        <v>2.35283430232558E-2</v>
      </c>
      <c r="Z141" s="48">
        <v>0.21804910645443101</v>
      </c>
      <c r="AA141" s="48">
        <v>9.3323399872909982E-2</v>
      </c>
      <c r="AB141" s="48">
        <v>0.14614238446874209</v>
      </c>
      <c r="AC141" s="48">
        <v>0.16115274992082759</v>
      </c>
      <c r="AD141" s="48">
        <v>0.4719096379182941</v>
      </c>
      <c r="AE141" s="47">
        <v>0.25</v>
      </c>
      <c r="AF141" s="48">
        <v>0.37776799999999999</v>
      </c>
      <c r="AG141" s="48">
        <v>0.18304400000000001</v>
      </c>
      <c r="AH141" s="48">
        <v>0.20874100000000001</v>
      </c>
      <c r="AI141" s="48">
        <v>0.187295603</v>
      </c>
      <c r="AJ141" s="48">
        <v>0.31870003600000002</v>
      </c>
      <c r="AK141" s="48">
        <v>0.48196766000000002</v>
      </c>
      <c r="AM141" s="48"/>
      <c r="AN141" s="48"/>
      <c r="AO141" s="48"/>
      <c r="AP141" s="48"/>
      <c r="AQ141" s="48"/>
      <c r="AR141" s="48"/>
      <c r="AS141" s="48"/>
      <c r="AT141" s="48"/>
      <c r="AU141" s="48"/>
      <c r="AV141" s="48"/>
      <c r="AW141" s="48"/>
      <c r="AX141" s="52"/>
      <c r="AY141" s="52"/>
      <c r="AZ141" s="52"/>
      <c r="BA141" s="52"/>
      <c r="BB141" s="52"/>
      <c r="BC141" s="52"/>
      <c r="BD141" s="52"/>
      <c r="BE141" s="52"/>
      <c r="BF141" s="52"/>
      <c r="BG141" s="52"/>
      <c r="BH141" s="52"/>
      <c r="BI141" s="52"/>
      <c r="BJ141" s="52"/>
      <c r="BK141" s="52"/>
      <c r="BL141" s="52"/>
      <c r="BM141" s="52"/>
    </row>
    <row r="142" spans="2:65">
      <c r="B142" t="s">
        <v>274</v>
      </c>
      <c r="C142">
        <v>1</v>
      </c>
      <c r="D142">
        <v>0</v>
      </c>
      <c r="E142" s="64">
        <v>9.0973077999999999E-2</v>
      </c>
      <c r="F142" s="48">
        <v>0.40788698400000001</v>
      </c>
      <c r="G142" s="48">
        <v>0.268951683</v>
      </c>
      <c r="H142" s="48">
        <v>0.17666247900000001</v>
      </c>
      <c r="I142" s="48">
        <v>0.325086072</v>
      </c>
      <c r="J142" s="49">
        <v>8.2800912000000004E-2</v>
      </c>
      <c r="K142" s="48">
        <v>4.5055709999999999E-2</v>
      </c>
      <c r="L142" s="48">
        <v>0.13108265599999999</v>
      </c>
      <c r="M142" s="48">
        <v>3.2232996E-2</v>
      </c>
      <c r="N142" s="48">
        <v>2.9323261E-2</v>
      </c>
      <c r="O142" s="48">
        <v>4.9275728999999997E-2</v>
      </c>
      <c r="P142" s="48">
        <v>6.1221907999999998E-2</v>
      </c>
      <c r="Q142" s="48">
        <v>8.5276922000000005E-2</v>
      </c>
      <c r="R142" s="48">
        <v>0.25581269299999998</v>
      </c>
      <c r="S142" s="48">
        <v>0.29625077900000002</v>
      </c>
      <c r="T142" s="48">
        <v>0.33708647000000003</v>
      </c>
      <c r="U142" s="48">
        <v>1.6916223000000001E-2</v>
      </c>
      <c r="V142" s="48">
        <v>2.1958559999999999E-3</v>
      </c>
      <c r="W142" s="48">
        <v>5.5031940000000003E-3</v>
      </c>
      <c r="X142" s="48">
        <v>6.8676969999999999E-3</v>
      </c>
      <c r="Y142" s="48">
        <v>2.0609509626635401E-2</v>
      </c>
      <c r="Z142" s="48">
        <v>0.193989251756924</v>
      </c>
      <c r="AA142" s="48">
        <v>0.36557694872136742</v>
      </c>
      <c r="AB142" s="48">
        <v>6.9352836788494771E-2</v>
      </c>
      <c r="AC142" s="48">
        <v>0.1604953206277287</v>
      </c>
      <c r="AD142" s="48">
        <v>0.36980787630181128</v>
      </c>
      <c r="AE142" s="47">
        <v>0.35</v>
      </c>
      <c r="AF142" s="48">
        <v>0.20455100000000001</v>
      </c>
      <c r="AG142" s="48">
        <v>0.106006</v>
      </c>
      <c r="AH142" s="48">
        <v>0.19273999999999999</v>
      </c>
      <c r="AI142" s="48">
        <v>0.34339431999999998</v>
      </c>
      <c r="AJ142" s="48">
        <v>0.395011169</v>
      </c>
      <c r="AK142" s="48">
        <v>0.25409530899999999</v>
      </c>
      <c r="AM142" s="48"/>
      <c r="AN142" s="48"/>
      <c r="AO142" s="48"/>
      <c r="AP142" s="48"/>
      <c r="AQ142" s="48"/>
      <c r="AR142" s="48"/>
      <c r="AS142" s="48"/>
      <c r="AT142" s="48"/>
      <c r="AU142" s="48"/>
      <c r="AV142" s="48"/>
      <c r="AW142" s="48"/>
      <c r="AX142" s="52"/>
      <c r="AY142" s="52"/>
      <c r="AZ142" s="52"/>
      <c r="BA142" s="52"/>
      <c r="BB142" s="52"/>
      <c r="BC142" s="52"/>
      <c r="BD142" s="52"/>
      <c r="BE142" s="52"/>
      <c r="BF142" s="52"/>
      <c r="BG142" s="52"/>
      <c r="BH142" s="52"/>
      <c r="BI142" s="52"/>
      <c r="BJ142" s="52"/>
      <c r="BK142" s="52"/>
      <c r="BL142" s="52"/>
      <c r="BM142" s="52"/>
    </row>
    <row r="143" spans="2:65">
      <c r="B143" t="s">
        <v>275</v>
      </c>
      <c r="C143">
        <v>1</v>
      </c>
      <c r="D143">
        <v>0</v>
      </c>
      <c r="E143" s="64">
        <v>8.1198302E-2</v>
      </c>
      <c r="F143" s="48">
        <v>0.71729102599999905</v>
      </c>
      <c r="G143" s="48">
        <v>0.14665494800000001</v>
      </c>
      <c r="H143" s="48">
        <v>3.6801054999999999E-2</v>
      </c>
      <c r="I143" s="48">
        <v>0.62360760199999998</v>
      </c>
      <c r="J143" s="49">
        <v>9.3683423999999071E-2</v>
      </c>
      <c r="K143" s="48">
        <v>2.7419532E-2</v>
      </c>
      <c r="L143" s="48">
        <v>8.2939689999999996E-2</v>
      </c>
      <c r="M143" s="48">
        <v>1.0469076000000001E-2</v>
      </c>
      <c r="N143" s="48">
        <v>1.0304295E-2</v>
      </c>
      <c r="O143" s="48">
        <v>2.3970120000000001E-2</v>
      </c>
      <c r="P143" s="48">
        <v>5.6750521999999998E-2</v>
      </c>
      <c r="Q143" s="48">
        <v>4.2502471999999999E-2</v>
      </c>
      <c r="R143" s="48">
        <v>0.31375306200000003</v>
      </c>
      <c r="S143" s="48">
        <v>0.446526855</v>
      </c>
      <c r="T143" s="48">
        <v>0.14139760700000001</v>
      </c>
      <c r="U143" s="48">
        <v>1.3457546000000001E-2</v>
      </c>
      <c r="V143" s="48">
        <v>7.0418670000000003E-3</v>
      </c>
      <c r="W143" s="48">
        <v>4.8557019999999999E-3</v>
      </c>
      <c r="X143" s="48">
        <v>5.4599180000000002E-3</v>
      </c>
      <c r="Y143" s="48">
        <v>3.25940058828205E-2</v>
      </c>
      <c r="Z143" s="48">
        <v>0.17368477792151699</v>
      </c>
      <c r="AA143" s="48">
        <v>0.2086393821184869</v>
      </c>
      <c r="AB143" s="48">
        <v>0.14077156910070551</v>
      </c>
      <c r="AC143" s="48">
        <v>0.10778380905384</v>
      </c>
      <c r="AD143" s="48">
        <v>0.54460691374698078</v>
      </c>
      <c r="AE143" s="47">
        <v>0.23</v>
      </c>
      <c r="AF143" s="48">
        <v>0.43528800000000001</v>
      </c>
      <c r="AG143" s="48">
        <v>0.13605100000000001</v>
      </c>
      <c r="AH143" s="48">
        <v>0.15431600000000001</v>
      </c>
      <c r="AI143" s="48">
        <v>0.15017092000000001</v>
      </c>
      <c r="AJ143" s="48">
        <v>0.339746137</v>
      </c>
      <c r="AK143" s="48">
        <v>0.50351114299999999</v>
      </c>
      <c r="AM143" s="48"/>
      <c r="AN143" s="48"/>
      <c r="AO143" s="48"/>
      <c r="AP143" s="48"/>
      <c r="AQ143" s="48"/>
      <c r="AR143" s="48"/>
      <c r="AS143" s="48"/>
      <c r="AT143" s="48"/>
      <c r="AU143" s="48"/>
      <c r="AV143" s="48"/>
      <c r="AW143" s="48"/>
      <c r="AX143" s="52"/>
      <c r="AY143" s="52"/>
      <c r="AZ143" s="52"/>
      <c r="BA143" s="52"/>
      <c r="BB143" s="52"/>
      <c r="BC143" s="52"/>
      <c r="BD143" s="52"/>
      <c r="BE143" s="52"/>
      <c r="BF143" s="52"/>
      <c r="BG143" s="52"/>
      <c r="BH143" s="52"/>
      <c r="BI143" s="52"/>
      <c r="BJ143" s="52"/>
      <c r="BK143" s="52"/>
      <c r="BL143" s="52"/>
      <c r="BM143" s="52"/>
    </row>
    <row r="144" spans="2:65">
      <c r="B144" t="s">
        <v>276</v>
      </c>
      <c r="C144">
        <v>1</v>
      </c>
      <c r="D144">
        <v>11.1</v>
      </c>
      <c r="E144" s="64">
        <v>2.8701115999999999E-2</v>
      </c>
      <c r="F144" s="48">
        <v>0.91796533899999999</v>
      </c>
      <c r="G144" s="48">
        <v>3.9574377000000001E-2</v>
      </c>
      <c r="H144" s="48">
        <v>8.5265089999999998E-3</v>
      </c>
      <c r="I144" s="48">
        <v>0.85546307300000002</v>
      </c>
      <c r="J144" s="49">
        <v>6.2502265999999973E-2</v>
      </c>
      <c r="K144" s="48">
        <v>1.8770897000000002E-2</v>
      </c>
      <c r="L144" s="48">
        <v>1.3821560000000001E-3</v>
      </c>
      <c r="M144" s="48">
        <v>4.6342880000000003E-3</v>
      </c>
      <c r="N144" s="48">
        <v>3.9635349999999998E-3</v>
      </c>
      <c r="O144" s="48">
        <v>1.4939479999999999E-3</v>
      </c>
      <c r="P144" s="48">
        <v>2.5671513999999999E-2</v>
      </c>
      <c r="Q144" s="48">
        <v>8.2624469999999992E-3</v>
      </c>
      <c r="R144" s="48">
        <v>0.47730159900000002</v>
      </c>
      <c r="S144" s="48">
        <v>0.42597993899999997</v>
      </c>
      <c r="T144" s="48">
        <v>1.2205409E-2</v>
      </c>
      <c r="U144" s="48">
        <v>1.2063131E-2</v>
      </c>
      <c r="V144" s="48">
        <v>2.0122159999999998E-3</v>
      </c>
      <c r="W144" s="48">
        <v>7.7200000000000001E-4</v>
      </c>
      <c r="X144" s="48">
        <v>4.2276850000000001E-3</v>
      </c>
      <c r="Y144" s="48">
        <v>6.8172926447574306E-2</v>
      </c>
      <c r="Z144" s="48">
        <v>0.222666640965341</v>
      </c>
      <c r="AA144" s="48">
        <v>7.0561541418173987E-2</v>
      </c>
      <c r="AB144" s="48">
        <v>0.25943238317235451</v>
      </c>
      <c r="AC144" s="48">
        <v>0.1133757317520325</v>
      </c>
      <c r="AD144" s="48">
        <v>0.40440758114071129</v>
      </c>
      <c r="AE144" s="47">
        <v>0.14000000000000001</v>
      </c>
      <c r="AF144" s="48">
        <v>0.45073999999999997</v>
      </c>
      <c r="AG144" s="48">
        <v>0.197016</v>
      </c>
      <c r="AH144" s="48">
        <v>0.209394</v>
      </c>
      <c r="AI144" s="48">
        <v>0.113703052</v>
      </c>
      <c r="AJ144" s="48">
        <v>0.15312011</v>
      </c>
      <c r="AK144" s="48">
        <v>0.71911678400000001</v>
      </c>
      <c r="AM144" s="48"/>
      <c r="AN144" s="48"/>
      <c r="AO144" s="48"/>
      <c r="AP144" s="48"/>
      <c r="AQ144" s="48"/>
      <c r="AR144" s="48"/>
      <c r="AS144" s="48"/>
      <c r="AT144" s="48"/>
      <c r="AU144" s="48"/>
      <c r="AV144" s="48"/>
      <c r="AW144" s="48"/>
      <c r="AX144" s="52"/>
      <c r="AY144" s="52"/>
      <c r="AZ144" s="52"/>
      <c r="BA144" s="52"/>
      <c r="BB144" s="52"/>
      <c r="BC144" s="52"/>
      <c r="BD144" s="52"/>
      <c r="BE144" s="52"/>
      <c r="BF144" s="52"/>
      <c r="BG144" s="52"/>
      <c r="BH144" s="52"/>
      <c r="BI144" s="52"/>
      <c r="BJ144" s="52"/>
      <c r="BK144" s="52"/>
      <c r="BL144" s="52"/>
      <c r="BM144" s="52"/>
    </row>
    <row r="145" spans="2:65">
      <c r="B145" t="s">
        <v>277</v>
      </c>
      <c r="C145">
        <v>1</v>
      </c>
      <c r="D145">
        <v>0.9</v>
      </c>
      <c r="E145" s="64">
        <v>2.9098398000000001E-2</v>
      </c>
      <c r="F145" s="48">
        <v>0.65535096900000001</v>
      </c>
      <c r="G145" s="48">
        <v>0.150622327</v>
      </c>
      <c r="H145" s="48">
        <v>0.124068098</v>
      </c>
      <c r="I145" s="48">
        <v>0.53896103900000003</v>
      </c>
      <c r="J145" s="49">
        <v>0.11638993</v>
      </c>
      <c r="K145" s="48">
        <v>6.9346197999999998E-2</v>
      </c>
      <c r="L145" s="48">
        <v>2.5815066000000001E-2</v>
      </c>
      <c r="M145" s="48">
        <v>7.7174970000000002E-3</v>
      </c>
      <c r="N145" s="48">
        <v>1.4862738E-2</v>
      </c>
      <c r="O145" s="48">
        <v>6.5014540000000003E-3</v>
      </c>
      <c r="P145" s="48">
        <v>4.4349776E-2</v>
      </c>
      <c r="Q145" s="48">
        <v>2.5608418000000001E-2</v>
      </c>
      <c r="R145" s="48">
        <v>0.42915504300000001</v>
      </c>
      <c r="S145" s="48">
        <v>0.349984501</v>
      </c>
      <c r="T145" s="48">
        <v>8.0911164999999993E-2</v>
      </c>
      <c r="U145" s="48">
        <v>5.8918906E-2</v>
      </c>
      <c r="V145" s="48">
        <v>1.3352730000000001E-3</v>
      </c>
      <c r="W145" s="48">
        <v>8.8859219999999992E-3</v>
      </c>
      <c r="X145" s="48">
        <v>5.9133500000000004E-3</v>
      </c>
      <c r="Y145" s="48">
        <v>4.8157711381614003E-2</v>
      </c>
      <c r="Z145" s="48">
        <v>0.24633237969107799</v>
      </c>
      <c r="AA145" s="48">
        <v>9.5356445928759137E-2</v>
      </c>
      <c r="AB145" s="48">
        <v>0.14918982942244349</v>
      </c>
      <c r="AC145" s="48">
        <v>0.14946829661198399</v>
      </c>
      <c r="AD145" s="48">
        <v>0.38779172316758598</v>
      </c>
      <c r="AE145" s="47">
        <v>0.14000000000000001</v>
      </c>
      <c r="AF145" s="48">
        <v>0.36369899999999999</v>
      </c>
      <c r="AG145" s="48">
        <v>0.158605</v>
      </c>
      <c r="AH145" s="48">
        <v>0.28479500000000002</v>
      </c>
      <c r="AI145" s="48">
        <v>0.20411090800000001</v>
      </c>
      <c r="AJ145" s="48">
        <v>0.24724880599999999</v>
      </c>
      <c r="AK145" s="48">
        <v>0.46646310200000002</v>
      </c>
      <c r="AM145" s="48"/>
      <c r="AN145" s="48"/>
      <c r="AO145" s="48"/>
      <c r="AP145" s="48"/>
      <c r="AQ145" s="48"/>
      <c r="AR145" s="48"/>
      <c r="AS145" s="48"/>
      <c r="AT145" s="48"/>
      <c r="AU145" s="48"/>
      <c r="AV145" s="48"/>
      <c r="AW145" s="48"/>
      <c r="AX145" s="52"/>
      <c r="AY145" s="52"/>
      <c r="AZ145" s="52"/>
      <c r="BA145" s="52"/>
      <c r="BB145" s="52"/>
      <c r="BC145" s="52"/>
      <c r="BD145" s="52"/>
      <c r="BE145" s="52"/>
      <c r="BF145" s="52"/>
      <c r="BG145" s="52"/>
      <c r="BH145" s="52"/>
      <c r="BI145" s="52"/>
      <c r="BJ145" s="52"/>
      <c r="BK145" s="52"/>
      <c r="BL145" s="52"/>
      <c r="BM145" s="52"/>
    </row>
    <row r="146" spans="2:65">
      <c r="B146" t="s">
        <v>278</v>
      </c>
      <c r="C146">
        <v>1</v>
      </c>
      <c r="D146">
        <v>58.2</v>
      </c>
      <c r="E146" s="64">
        <v>2.2859315000000002E-2</v>
      </c>
      <c r="F146" s="48">
        <v>0.95796398699999996</v>
      </c>
      <c r="G146" s="48">
        <v>1.3636914999999999E-2</v>
      </c>
      <c r="H146" s="48">
        <v>6.3903989999999997E-3</v>
      </c>
      <c r="I146" s="48">
        <v>0.91074020300000003</v>
      </c>
      <c r="J146" s="49">
        <v>4.7223783999999942E-2</v>
      </c>
      <c r="K146" s="48">
        <v>5.5239039999999996E-3</v>
      </c>
      <c r="L146" s="48">
        <v>1.0073E-3</v>
      </c>
      <c r="M146" s="48">
        <v>6.0700000000000001E-4</v>
      </c>
      <c r="N146" s="48">
        <v>2.5236659999999999E-3</v>
      </c>
      <c r="O146" s="48">
        <v>4.9799999999999996E-4</v>
      </c>
      <c r="P146" s="48">
        <v>1.8261378000000002E-2</v>
      </c>
      <c r="Q146" s="48">
        <v>3.7473559999999999E-3</v>
      </c>
      <c r="R146" s="48">
        <v>0.53761332699999997</v>
      </c>
      <c r="S146" s="48">
        <v>0.38631514</v>
      </c>
      <c r="T146" s="48">
        <v>3.4228399999999999E-3</v>
      </c>
      <c r="U146" s="48">
        <v>3.4120079999999998E-3</v>
      </c>
      <c r="V146" s="48">
        <v>1.418962E-3</v>
      </c>
      <c r="W146" s="48">
        <v>9.9700000000000006E-4</v>
      </c>
      <c r="X146" s="48">
        <v>3.2603630000000001E-3</v>
      </c>
      <c r="Y146" s="48">
        <v>0.10197990249726301</v>
      </c>
      <c r="Z146" s="48">
        <v>0.19897391519347199</v>
      </c>
      <c r="AA146" s="48">
        <v>6.951410859891452E-2</v>
      </c>
      <c r="AB146" s="48">
        <v>0.30911592972708779</v>
      </c>
      <c r="AC146" s="48">
        <v>0.13201484609634229</v>
      </c>
      <c r="AD146" s="48">
        <v>0.39761832942071368</v>
      </c>
      <c r="AE146" s="47">
        <v>0.09</v>
      </c>
      <c r="AF146" s="48">
        <v>0.40921000000000002</v>
      </c>
      <c r="AG146" s="48">
        <v>0.218999</v>
      </c>
      <c r="AH146" s="48">
        <v>0.23438300000000001</v>
      </c>
      <c r="AI146" s="48">
        <v>0.12610058199999999</v>
      </c>
      <c r="AJ146" s="48">
        <v>0.156444312</v>
      </c>
      <c r="AK146" s="48">
        <v>0.69952245999999996</v>
      </c>
      <c r="AM146" s="48"/>
      <c r="AN146" s="48"/>
      <c r="AO146" s="48"/>
      <c r="AP146" s="48"/>
      <c r="AQ146" s="48"/>
      <c r="AR146" s="48"/>
      <c r="AS146" s="48"/>
      <c r="AT146" s="48"/>
      <c r="AU146" s="48"/>
      <c r="AV146" s="48"/>
      <c r="AW146" s="48"/>
      <c r="AX146" s="52"/>
      <c r="AY146" s="52"/>
      <c r="AZ146" s="52"/>
      <c r="BA146" s="52"/>
      <c r="BB146" s="52"/>
      <c r="BC146" s="52"/>
      <c r="BD146" s="52"/>
      <c r="BE146" s="52"/>
      <c r="BF146" s="52"/>
      <c r="BG146" s="52"/>
      <c r="BH146" s="52"/>
      <c r="BI146" s="52"/>
      <c r="BJ146" s="52"/>
      <c r="BK146" s="52"/>
      <c r="BL146" s="52"/>
      <c r="BM146" s="52"/>
    </row>
    <row r="147" spans="2:65">
      <c r="B147" t="s">
        <v>279</v>
      </c>
      <c r="C147">
        <v>1</v>
      </c>
      <c r="D147">
        <v>39.299999999999997</v>
      </c>
      <c r="E147" s="64">
        <v>2.1153940999999999E-2</v>
      </c>
      <c r="F147" s="48">
        <v>0.93126666199999997</v>
      </c>
      <c r="G147" s="48">
        <v>3.1360196999999999E-2</v>
      </c>
      <c r="H147" s="48">
        <v>7.9242440000000004E-3</v>
      </c>
      <c r="I147" s="48">
        <v>0.877154404</v>
      </c>
      <c r="J147" s="49">
        <v>5.4112257999999969E-2</v>
      </c>
      <c r="K147" s="48">
        <v>1.2906613000000001E-2</v>
      </c>
      <c r="L147" s="48">
        <v>1.9018189999999999E-3</v>
      </c>
      <c r="M147" s="48">
        <v>1.4065530000000001E-3</v>
      </c>
      <c r="N147" s="48">
        <v>5.5172550000000004E-3</v>
      </c>
      <c r="O147" s="48">
        <v>1.119299E-3</v>
      </c>
      <c r="P147" s="48">
        <v>2.2811918E-2</v>
      </c>
      <c r="Q147" s="48">
        <v>6.6365540000000002E-3</v>
      </c>
      <c r="R147" s="48">
        <v>0.50220888299999999</v>
      </c>
      <c r="S147" s="48">
        <v>0.41160505600000002</v>
      </c>
      <c r="T147" s="48">
        <v>7.2011569999999997E-3</v>
      </c>
      <c r="U147" s="48">
        <v>9.6873889999999994E-3</v>
      </c>
      <c r="V147" s="48">
        <v>1.248068E-3</v>
      </c>
      <c r="W147" s="48">
        <v>3.1498870000000001E-3</v>
      </c>
      <c r="X147" s="48">
        <v>4.5960619999999997E-3</v>
      </c>
      <c r="Y147" s="48">
        <v>9.0820526559341405E-2</v>
      </c>
      <c r="Z147" s="48">
        <v>0.211487627754291</v>
      </c>
      <c r="AA147" s="48">
        <v>7.427174478693907E-2</v>
      </c>
      <c r="AB147" s="48">
        <v>0.26442290237083671</v>
      </c>
      <c r="AC147" s="48">
        <v>0.10525474771065089</v>
      </c>
      <c r="AD147" s="48">
        <v>0.43345830004302133</v>
      </c>
      <c r="AE147" s="47">
        <v>0.06</v>
      </c>
      <c r="AF147" s="48">
        <v>0.48847699999999999</v>
      </c>
      <c r="AG147" s="48">
        <v>0.19184399999999999</v>
      </c>
      <c r="AH147" s="48">
        <v>0.18246699999999999</v>
      </c>
      <c r="AI147" s="48">
        <v>9.2062642E-2</v>
      </c>
      <c r="AJ147" s="48">
        <v>0.13738766099999999</v>
      </c>
      <c r="AK147" s="48">
        <v>0.75143086800000003</v>
      </c>
      <c r="AM147" s="48"/>
      <c r="AN147" s="48"/>
      <c r="AO147" s="48"/>
      <c r="AP147" s="48"/>
      <c r="AQ147" s="48"/>
      <c r="AR147" s="48"/>
      <c r="AS147" s="48"/>
      <c r="AT147" s="48"/>
      <c r="AU147" s="48"/>
      <c r="AV147" s="48"/>
      <c r="AW147" s="48"/>
      <c r="AX147" s="52"/>
      <c r="AY147" s="52"/>
      <c r="AZ147" s="52"/>
      <c r="BA147" s="52"/>
      <c r="BB147" s="52"/>
      <c r="BC147" s="52"/>
      <c r="BD147" s="52"/>
      <c r="BE147" s="52"/>
      <c r="BF147" s="52"/>
      <c r="BG147" s="52"/>
      <c r="BH147" s="52"/>
      <c r="BI147" s="52"/>
      <c r="BJ147" s="52"/>
      <c r="BK147" s="52"/>
      <c r="BL147" s="52"/>
      <c r="BM147" s="52"/>
    </row>
    <row r="148" spans="2:65">
      <c r="B148" t="s">
        <v>280</v>
      </c>
      <c r="C148">
        <v>1</v>
      </c>
      <c r="D148">
        <v>65.8</v>
      </c>
      <c r="E148" s="64">
        <v>2.0532754E-2</v>
      </c>
      <c r="F148" s="48">
        <v>0.93187387499999996</v>
      </c>
      <c r="G148" s="48">
        <v>2.5801945999999999E-2</v>
      </c>
      <c r="H148" s="48">
        <v>1.1958632E-2</v>
      </c>
      <c r="I148" s="48">
        <v>0.87808891499999997</v>
      </c>
      <c r="J148" s="49">
        <v>5.3784959999999993E-2</v>
      </c>
      <c r="K148" s="48">
        <v>1.0647967E-2</v>
      </c>
      <c r="L148" s="48">
        <v>1.7220429999999999E-3</v>
      </c>
      <c r="M148" s="48">
        <v>2.2003880000000002E-3</v>
      </c>
      <c r="N148" s="48">
        <v>3.7502270000000001E-3</v>
      </c>
      <c r="O148" s="48">
        <v>1.224564E-3</v>
      </c>
      <c r="P148" s="48">
        <v>2.3199747999999999E-2</v>
      </c>
      <c r="Q148" s="48">
        <v>7.1656130000000004E-3</v>
      </c>
      <c r="R148" s="48">
        <v>0.49617312800000002</v>
      </c>
      <c r="S148" s="48">
        <v>0.41716734900000002</v>
      </c>
      <c r="T148" s="48">
        <v>9.0505529999999994E-3</v>
      </c>
      <c r="U148" s="48">
        <v>7.0414450000000003E-3</v>
      </c>
      <c r="V148" s="48">
        <v>3.3772149999999998E-3</v>
      </c>
      <c r="W148" s="48">
        <v>1.224599E-3</v>
      </c>
      <c r="X148" s="48">
        <v>4.5157089999999997E-3</v>
      </c>
      <c r="Y148" s="48">
        <v>6.4638872577803805E-2</v>
      </c>
      <c r="Z148" s="48">
        <v>0.222942761003836</v>
      </c>
      <c r="AA148" s="48">
        <v>7.9100331481394948E-2</v>
      </c>
      <c r="AB148" s="48">
        <v>0.26234884915262002</v>
      </c>
      <c r="AC148" s="48">
        <v>0.14068871771635699</v>
      </c>
      <c r="AD148" s="48">
        <v>0.36267378913981829</v>
      </c>
      <c r="AE148" s="47">
        <v>0.18</v>
      </c>
      <c r="AF148" s="48">
        <v>0.42345100000000002</v>
      </c>
      <c r="AG148" s="48">
        <v>0.20800399999999999</v>
      </c>
      <c r="AH148" s="48">
        <v>0.217055</v>
      </c>
      <c r="AI148" s="48">
        <v>0.139759942</v>
      </c>
      <c r="AJ148" s="48">
        <v>0.13884386800000001</v>
      </c>
      <c r="AK148" s="48">
        <v>0.70215864500000003</v>
      </c>
      <c r="AM148" s="48"/>
      <c r="AN148" s="48"/>
      <c r="AO148" s="48"/>
      <c r="AP148" s="48"/>
      <c r="AQ148" s="48"/>
      <c r="AR148" s="48"/>
      <c r="AS148" s="48"/>
      <c r="AT148" s="48"/>
      <c r="AU148" s="48"/>
      <c r="AV148" s="48"/>
      <c r="AW148" s="48"/>
      <c r="AX148" s="52"/>
      <c r="AY148" s="52"/>
      <c r="AZ148" s="52"/>
      <c r="BA148" s="52"/>
      <c r="BB148" s="52"/>
      <c r="BC148" s="52"/>
      <c r="BD148" s="52"/>
      <c r="BE148" s="52"/>
      <c r="BF148" s="52"/>
      <c r="BG148" s="52"/>
      <c r="BH148" s="52"/>
      <c r="BI148" s="52"/>
      <c r="BJ148" s="52"/>
      <c r="BK148" s="52"/>
      <c r="BL148" s="52"/>
      <c r="BM148" s="52"/>
    </row>
    <row r="149" spans="2:65">
      <c r="B149" t="s">
        <v>281</v>
      </c>
      <c r="C149">
        <v>1</v>
      </c>
      <c r="D149">
        <v>0</v>
      </c>
      <c r="E149" s="64">
        <v>7.7016487999999994E-2</v>
      </c>
      <c r="F149" s="48">
        <v>0.86161477999999903</v>
      </c>
      <c r="G149" s="48">
        <v>6.2863496999999893E-2</v>
      </c>
      <c r="H149" s="48">
        <v>2.4774773999999999E-2</v>
      </c>
      <c r="I149" s="48">
        <v>0.77297867499999995</v>
      </c>
      <c r="J149" s="49">
        <v>8.8636104999999077E-2</v>
      </c>
      <c r="K149" s="48">
        <v>2.2551031999999999E-2</v>
      </c>
      <c r="L149" s="48">
        <v>4.2859320000000001E-3</v>
      </c>
      <c r="M149" s="48">
        <v>5.0746949999999997E-3</v>
      </c>
      <c r="N149" s="48">
        <v>1.3542023E-2</v>
      </c>
      <c r="O149" s="48">
        <v>6.9468200000000003E-3</v>
      </c>
      <c r="P149" s="48">
        <v>3.2054206000000002E-2</v>
      </c>
      <c r="Q149" s="48">
        <v>1.8692743000000001E-2</v>
      </c>
      <c r="R149" s="48">
        <v>0.33734367300000001</v>
      </c>
      <c r="S149" s="48">
        <v>0.52864256700000001</v>
      </c>
      <c r="T149" s="48">
        <v>2.9013190000000001E-2</v>
      </c>
      <c r="U149" s="48">
        <v>1.5072034E-2</v>
      </c>
      <c r="V149" s="48">
        <v>2.5658569999999999E-3</v>
      </c>
      <c r="W149" s="48">
        <v>1.4064699999999999E-3</v>
      </c>
      <c r="X149" s="48">
        <v>7.6880680000000002E-3</v>
      </c>
      <c r="Y149" s="48">
        <v>5.4621314808539399E-2</v>
      </c>
      <c r="Z149" s="48">
        <v>0.166501222448942</v>
      </c>
      <c r="AA149" s="48">
        <v>0.20934464011997819</v>
      </c>
      <c r="AB149" s="48">
        <v>0.19398343680733901</v>
      </c>
      <c r="AC149" s="48">
        <v>0.15432263814616759</v>
      </c>
      <c r="AD149" s="48">
        <v>0.36257798573975042</v>
      </c>
      <c r="AE149" s="47">
        <v>0.22</v>
      </c>
      <c r="AF149" s="48">
        <v>0.30250700000000003</v>
      </c>
      <c r="AG149" s="48">
        <v>0.14782200000000001</v>
      </c>
      <c r="AH149" s="48">
        <v>0.26642199999999999</v>
      </c>
      <c r="AI149" s="48">
        <v>0.279678068</v>
      </c>
      <c r="AJ149" s="48">
        <v>0.28147834399999999</v>
      </c>
      <c r="AK149" s="48">
        <v>0.43100709599999998</v>
      </c>
      <c r="AM149" s="48"/>
      <c r="AN149" s="48"/>
      <c r="AO149" s="48"/>
      <c r="AP149" s="48"/>
      <c r="AQ149" s="48"/>
      <c r="AR149" s="48"/>
      <c r="AS149" s="48"/>
      <c r="AT149" s="48"/>
      <c r="AU149" s="48"/>
      <c r="AV149" s="48"/>
      <c r="AW149" s="48"/>
      <c r="AX149" s="52"/>
      <c r="AY149" s="52"/>
      <c r="AZ149" s="52"/>
      <c r="BA149" s="52"/>
      <c r="BB149" s="52"/>
      <c r="BC149" s="52"/>
      <c r="BD149" s="52"/>
      <c r="BE149" s="52"/>
      <c r="BF149" s="52"/>
      <c r="BG149" s="52"/>
      <c r="BH149" s="52"/>
      <c r="BI149" s="52"/>
      <c r="BJ149" s="52"/>
      <c r="BK149" s="52"/>
      <c r="BL149" s="52"/>
      <c r="BM149" s="52"/>
    </row>
    <row r="150" spans="2:65">
      <c r="B150" t="s">
        <v>283</v>
      </c>
      <c r="C150">
        <v>1</v>
      </c>
      <c r="D150">
        <v>0</v>
      </c>
      <c r="E150" s="64">
        <v>5.6944757999999998E-2</v>
      </c>
      <c r="F150" s="48">
        <v>0.68655420899999997</v>
      </c>
      <c r="G150" s="48">
        <v>0.16380183600000001</v>
      </c>
      <c r="H150" s="48">
        <v>5.5653460999999897E-2</v>
      </c>
      <c r="I150" s="48">
        <v>0.52648158099999998</v>
      </c>
      <c r="J150" s="49">
        <v>0.16007262799999999</v>
      </c>
      <c r="K150" s="48">
        <v>3.9886258000000001E-2</v>
      </c>
      <c r="L150" s="48">
        <v>5.2554508E-2</v>
      </c>
      <c r="M150" s="48">
        <v>1.3885695999999999E-2</v>
      </c>
      <c r="N150" s="48">
        <v>1.7853038000000002E-2</v>
      </c>
      <c r="O150" s="48">
        <v>9.960923E-3</v>
      </c>
      <c r="P150" s="48">
        <v>5.4716964999999999E-2</v>
      </c>
      <c r="Q150" s="48">
        <v>3.9273279000000001E-2</v>
      </c>
      <c r="R150" s="48">
        <v>0.40172490100000002</v>
      </c>
      <c r="S150" s="48">
        <v>0.36566033199999998</v>
      </c>
      <c r="T150" s="48">
        <v>0.10505210500000001</v>
      </c>
      <c r="U150" s="48">
        <v>1.6389115999999999E-2</v>
      </c>
      <c r="V150" s="48">
        <v>3.9929850000000001E-3</v>
      </c>
      <c r="W150" s="48">
        <v>3.9504149999999997E-3</v>
      </c>
      <c r="X150" s="48">
        <v>7.1941829999999998E-3</v>
      </c>
      <c r="Y150" s="48">
        <v>4.0785997357992002E-2</v>
      </c>
      <c r="Z150" s="48">
        <v>0.198075387584004</v>
      </c>
      <c r="AA150" s="48">
        <v>0.1889397098022125</v>
      </c>
      <c r="AB150" s="48">
        <v>0.14882230312081821</v>
      </c>
      <c r="AC150" s="48">
        <v>0.1565932657100953</v>
      </c>
      <c r="AD150" s="48">
        <v>0.45252869201341522</v>
      </c>
      <c r="AE150" s="47">
        <v>0.34</v>
      </c>
      <c r="AF150" s="48">
        <v>0.34362100000000001</v>
      </c>
      <c r="AG150" s="48">
        <v>0.12284299999999999</v>
      </c>
      <c r="AH150" s="48">
        <v>0.25299500000000003</v>
      </c>
      <c r="AI150" s="48">
        <v>0.229742162</v>
      </c>
      <c r="AJ150" s="48">
        <v>0.30895708999999999</v>
      </c>
      <c r="AK150" s="48">
        <v>0.44374985300000003</v>
      </c>
      <c r="AM150" s="48"/>
      <c r="AN150" s="48"/>
      <c r="AO150" s="48"/>
      <c r="AP150" s="48"/>
      <c r="AQ150" s="48"/>
      <c r="AR150" s="48"/>
      <c r="AS150" s="48"/>
      <c r="AT150" s="48"/>
      <c r="AU150" s="48"/>
      <c r="AV150" s="48"/>
      <c r="AW150" s="48"/>
      <c r="AX150" s="52"/>
      <c r="AY150" s="52"/>
      <c r="AZ150" s="52"/>
      <c r="BA150" s="52"/>
      <c r="BB150" s="52"/>
      <c r="BC150" s="52"/>
      <c r="BD150" s="52"/>
      <c r="BE150" s="52"/>
      <c r="BF150" s="52"/>
      <c r="BG150" s="52"/>
      <c r="BH150" s="52"/>
      <c r="BI150" s="52"/>
      <c r="BJ150" s="52"/>
      <c r="BK150" s="52"/>
      <c r="BL150" s="52"/>
      <c r="BM150" s="52"/>
    </row>
    <row r="151" spans="2:65">
      <c r="B151" t="s">
        <v>284</v>
      </c>
      <c r="C151">
        <v>1</v>
      </c>
      <c r="D151">
        <v>0</v>
      </c>
      <c r="E151" s="64">
        <v>8.3148533999999996E-2</v>
      </c>
      <c r="F151" s="48">
        <v>0.41462439400000001</v>
      </c>
      <c r="G151" s="48">
        <v>9.0541602999999998E-2</v>
      </c>
      <c r="H151" s="48">
        <v>0.34373063100000001</v>
      </c>
      <c r="I151" s="48">
        <v>0.29217890000000002</v>
      </c>
      <c r="J151" s="49">
        <v>0.122445494</v>
      </c>
      <c r="K151" s="48">
        <v>1.21826E-2</v>
      </c>
      <c r="L151" s="48">
        <v>6.3179320000000001E-3</v>
      </c>
      <c r="M151" s="48">
        <v>1.9342306E-2</v>
      </c>
      <c r="N151" s="48">
        <v>2.5216224999999998E-2</v>
      </c>
      <c r="O151" s="48">
        <v>1.0341797E-2</v>
      </c>
      <c r="P151" s="48">
        <v>7.3539613000000004E-2</v>
      </c>
      <c r="Q151" s="48">
        <v>7.7563480000000004E-2</v>
      </c>
      <c r="R151" s="48">
        <v>0.46458470200000002</v>
      </c>
      <c r="S151" s="48">
        <v>0.32453308400000003</v>
      </c>
      <c r="T151" s="48">
        <v>0.113049592</v>
      </c>
      <c r="U151" s="48">
        <v>5.568763E-3</v>
      </c>
      <c r="V151" s="48">
        <v>3.3764099999999998E-3</v>
      </c>
      <c r="W151" s="48">
        <v>1.5355729999999999E-3</v>
      </c>
      <c r="X151" s="48">
        <v>9.8424649999999999E-3</v>
      </c>
      <c r="Y151" s="48">
        <v>1.9627681100768901E-2</v>
      </c>
      <c r="Z151" s="48">
        <v>0.182192821704733</v>
      </c>
      <c r="AA151" s="48">
        <v>0.1454789908617895</v>
      </c>
      <c r="AB151" s="48">
        <v>0.1095492107909579</v>
      </c>
      <c r="AC151" s="48">
        <v>0.16395443905607759</v>
      </c>
      <c r="AD151" s="48">
        <v>0.49679124620605458</v>
      </c>
      <c r="AE151" s="47">
        <v>0.46</v>
      </c>
      <c r="AF151" s="48">
        <v>0.354404</v>
      </c>
      <c r="AG151" s="48">
        <v>0.133882</v>
      </c>
      <c r="AH151" s="48">
        <v>0.25668400000000002</v>
      </c>
      <c r="AI151" s="48">
        <v>0.47592067999999998</v>
      </c>
      <c r="AJ151" s="48">
        <v>0.25221457800000002</v>
      </c>
      <c r="AK151" s="48">
        <v>0.23791537400000001</v>
      </c>
      <c r="AM151" s="48"/>
      <c r="AN151" s="48"/>
      <c r="AO151" s="48"/>
      <c r="AP151" s="48"/>
      <c r="AQ151" s="48"/>
      <c r="AR151" s="48"/>
      <c r="AS151" s="48"/>
      <c r="AT151" s="48"/>
      <c r="AU151" s="48"/>
      <c r="AV151" s="48"/>
      <c r="AW151" s="48"/>
      <c r="AX151" s="52"/>
      <c r="AY151" s="52"/>
      <c r="AZ151" s="52"/>
      <c r="BA151" s="52"/>
      <c r="BB151" s="52"/>
      <c r="BC151" s="52"/>
      <c r="BD151" s="52"/>
      <c r="BE151" s="52"/>
      <c r="BF151" s="52"/>
      <c r="BG151" s="52"/>
      <c r="BH151" s="52"/>
      <c r="BI151" s="52"/>
      <c r="BJ151" s="52"/>
      <c r="BK151" s="52"/>
      <c r="BL151" s="52"/>
      <c r="BM151" s="52"/>
    </row>
    <row r="152" spans="2:65">
      <c r="B152" t="s">
        <v>285</v>
      </c>
      <c r="C152">
        <v>1</v>
      </c>
      <c r="D152">
        <v>0</v>
      </c>
      <c r="E152" s="64">
        <v>4.6873691000000002E-2</v>
      </c>
      <c r="F152" s="48">
        <v>0.65819937500000003</v>
      </c>
      <c r="G152" s="48">
        <v>0.19162927399999999</v>
      </c>
      <c r="H152" s="48">
        <v>6.9609914999999994E-2</v>
      </c>
      <c r="I152" s="48">
        <v>0.50401430400000002</v>
      </c>
      <c r="J152" s="49">
        <v>0.15418507100000001</v>
      </c>
      <c r="K152" s="48">
        <v>7.2162909999999997E-2</v>
      </c>
      <c r="L152" s="48">
        <v>4.8575653000000003E-2</v>
      </c>
      <c r="M152" s="48">
        <v>6.3266110000000002E-3</v>
      </c>
      <c r="N152" s="48">
        <v>1.6186154000000001E-2</v>
      </c>
      <c r="O152" s="48">
        <v>8.6733030000000003E-3</v>
      </c>
      <c r="P152" s="48">
        <v>4.8300583000000001E-2</v>
      </c>
      <c r="Q152" s="48">
        <v>3.2260560000000001E-2</v>
      </c>
      <c r="R152" s="48">
        <v>0.38787982999999998</v>
      </c>
      <c r="S152" s="48">
        <v>0.35561095100000001</v>
      </c>
      <c r="T152" s="48">
        <v>9.2448532E-2</v>
      </c>
      <c r="U152" s="48">
        <v>5.8855890000000001E-2</v>
      </c>
      <c r="V152" s="48">
        <v>2.157562E-3</v>
      </c>
      <c r="W152" s="48">
        <v>6.7047749999999996E-3</v>
      </c>
      <c r="X152" s="48">
        <v>1.7071388999999999E-2</v>
      </c>
      <c r="Y152" s="48">
        <v>4.8460808829869702E-2</v>
      </c>
      <c r="Z152" s="48">
        <v>0.203481167454753</v>
      </c>
      <c r="AA152" s="48">
        <v>0.14738846071176359</v>
      </c>
      <c r="AB152" s="48">
        <v>0.1424652767115985</v>
      </c>
      <c r="AC152" s="48">
        <v>0.1390715302789178</v>
      </c>
      <c r="AD152" s="48">
        <v>0.45185945221542839</v>
      </c>
      <c r="AE152" s="47">
        <v>0.19</v>
      </c>
      <c r="AF152" s="48">
        <v>0.39201399999999997</v>
      </c>
      <c r="AG152" s="48">
        <v>0.145459</v>
      </c>
      <c r="AH152" s="48">
        <v>0.24195900000000001</v>
      </c>
      <c r="AI152" s="48">
        <v>0.132644922</v>
      </c>
      <c r="AJ152" s="48">
        <v>0.37258283599999997</v>
      </c>
      <c r="AK152" s="48">
        <v>0.481169293</v>
      </c>
      <c r="AM152" s="48"/>
      <c r="AN152" s="48"/>
      <c r="AO152" s="48"/>
      <c r="AP152" s="48"/>
      <c r="AQ152" s="48"/>
      <c r="AR152" s="48"/>
      <c r="AS152" s="48"/>
      <c r="AT152" s="48"/>
      <c r="AU152" s="48"/>
      <c r="AV152" s="48"/>
      <c r="AW152" s="48"/>
      <c r="AX152" s="52"/>
      <c r="AY152" s="52"/>
      <c r="AZ152" s="52"/>
      <c r="BA152" s="52"/>
      <c r="BB152" s="52"/>
      <c r="BC152" s="52"/>
      <c r="BD152" s="52"/>
      <c r="BE152" s="52"/>
      <c r="BF152" s="52"/>
      <c r="BG152" s="52"/>
      <c r="BH152" s="52"/>
      <c r="BI152" s="52"/>
      <c r="BJ152" s="52"/>
      <c r="BK152" s="52"/>
      <c r="BL152" s="52"/>
      <c r="BM152" s="52"/>
    </row>
    <row r="153" spans="2:65">
      <c r="B153" t="s">
        <v>286</v>
      </c>
      <c r="C153">
        <v>1</v>
      </c>
      <c r="D153">
        <v>39.799999999999997</v>
      </c>
      <c r="E153" s="64">
        <v>2.1550481999999999E-2</v>
      </c>
      <c r="F153" s="48">
        <v>0.85732692200000005</v>
      </c>
      <c r="G153" s="48">
        <v>6.0223001999999998E-2</v>
      </c>
      <c r="H153" s="48">
        <v>3.3912185999999997E-2</v>
      </c>
      <c r="I153" s="48">
        <v>0.787697121</v>
      </c>
      <c r="J153" s="49">
        <v>6.9629801000000047E-2</v>
      </c>
      <c r="K153" s="48">
        <v>2.1386724999999999E-2</v>
      </c>
      <c r="L153" s="48">
        <v>1.5790689E-2</v>
      </c>
      <c r="M153" s="48">
        <v>3.4227160000000001E-3</v>
      </c>
      <c r="N153" s="48">
        <v>5.4490479999999997E-3</v>
      </c>
      <c r="O153" s="48">
        <v>1.4908759999999999E-3</v>
      </c>
      <c r="P153" s="48">
        <v>3.9140752000000001E-2</v>
      </c>
      <c r="Q153" s="48">
        <v>9.3967200000000008E-3</v>
      </c>
      <c r="R153" s="48">
        <v>0.48147836999999999</v>
      </c>
      <c r="S153" s="48">
        <v>0.39598907999999999</v>
      </c>
      <c r="T153" s="48">
        <v>3.1047879E-2</v>
      </c>
      <c r="U153" s="48">
        <v>1.3807224E-2</v>
      </c>
      <c r="V153" s="48">
        <v>1.7219659999999999E-3</v>
      </c>
      <c r="W153" s="48">
        <v>4.4309110000000001E-3</v>
      </c>
      <c r="X153" s="48">
        <v>6.1528770000000002E-3</v>
      </c>
      <c r="Y153" s="48">
        <v>7.2315520286836604E-2</v>
      </c>
      <c r="Z153" s="48">
        <v>0.22309538277733701</v>
      </c>
      <c r="AA153" s="48">
        <v>8.4871142220807952E-2</v>
      </c>
      <c r="AB153" s="48">
        <v>0.25406989076254011</v>
      </c>
      <c r="AC153" s="48">
        <v>0.14922790551346249</v>
      </c>
      <c r="AD153" s="48">
        <v>0.36032823847101703</v>
      </c>
      <c r="AE153" s="47">
        <v>0.22</v>
      </c>
      <c r="AF153" s="48">
        <v>0.40137400000000001</v>
      </c>
      <c r="AG153" s="48">
        <v>0.194053</v>
      </c>
      <c r="AH153" s="48">
        <v>0.24581800000000001</v>
      </c>
      <c r="AI153" s="48">
        <v>0.12769267300000001</v>
      </c>
      <c r="AJ153" s="48">
        <v>0.160571624</v>
      </c>
      <c r="AK153" s="48">
        <v>0.70184828700000002</v>
      </c>
      <c r="AM153" s="48"/>
      <c r="AN153" s="48"/>
      <c r="AO153" s="48"/>
      <c r="AP153" s="48"/>
      <c r="AQ153" s="48"/>
      <c r="AR153" s="48"/>
      <c r="AS153" s="48"/>
      <c r="AT153" s="48"/>
      <c r="AU153" s="48"/>
      <c r="AV153" s="48"/>
      <c r="AW153" s="48"/>
      <c r="AX153" s="52"/>
      <c r="AY153" s="52"/>
      <c r="AZ153" s="52"/>
      <c r="BA153" s="52"/>
      <c r="BB153" s="52"/>
      <c r="BC153" s="52"/>
      <c r="BD153" s="52"/>
      <c r="BE153" s="52"/>
      <c r="BF153" s="52"/>
      <c r="BG153" s="52"/>
      <c r="BH153" s="52"/>
      <c r="BI153" s="52"/>
      <c r="BJ153" s="52"/>
      <c r="BK153" s="52"/>
      <c r="BL153" s="52"/>
      <c r="BM153" s="52"/>
    </row>
    <row r="154" spans="2:65">
      <c r="B154" t="s">
        <v>287</v>
      </c>
      <c r="C154">
        <v>1</v>
      </c>
      <c r="D154">
        <v>0</v>
      </c>
      <c r="E154" s="64">
        <v>2.1196273000000002E-2</v>
      </c>
      <c r="F154" s="48">
        <v>0.72430870699999905</v>
      </c>
      <c r="G154" s="48">
        <v>0.12822123399999999</v>
      </c>
      <c r="H154" s="48">
        <v>8.1179688E-2</v>
      </c>
      <c r="I154" s="48">
        <v>0.62347366699999995</v>
      </c>
      <c r="J154" s="49">
        <v>0.1008350399999991</v>
      </c>
      <c r="K154" s="48">
        <v>4.9193652999999997E-2</v>
      </c>
      <c r="L154" s="48">
        <v>2.8808674999999999E-2</v>
      </c>
      <c r="M154" s="48">
        <v>2.0421924000000001E-2</v>
      </c>
      <c r="N154" s="48">
        <v>8.0727100000000003E-3</v>
      </c>
      <c r="O154" s="48">
        <v>4.2303219999999999E-3</v>
      </c>
      <c r="P154" s="48">
        <v>4.1167124999999999E-2</v>
      </c>
      <c r="Q154" s="48">
        <v>2.51233079999999E-2</v>
      </c>
      <c r="R154" s="48">
        <v>0.51100088700000001</v>
      </c>
      <c r="S154" s="48">
        <v>0.29213773700000001</v>
      </c>
      <c r="T154" s="48">
        <v>7.5232763999999994E-2</v>
      </c>
      <c r="U154" s="48">
        <v>2.8772260000000001E-2</v>
      </c>
      <c r="V154" s="48">
        <v>7.4447649999999999E-3</v>
      </c>
      <c r="W154" s="48">
        <v>1.9877336999999998E-2</v>
      </c>
      <c r="X154" s="48">
        <v>4.433607E-3</v>
      </c>
      <c r="Y154" s="48">
        <v>4.3722509083954801E-2</v>
      </c>
      <c r="Z154" s="48">
        <v>0.23067490036350899</v>
      </c>
      <c r="AA154" s="48">
        <v>9.315723556871236E-2</v>
      </c>
      <c r="AB154" s="48">
        <v>0.2130479335079121</v>
      </c>
      <c r="AC154" s="48">
        <v>0.19261362980408461</v>
      </c>
      <c r="AD154" s="48">
        <v>0.30892760248906131</v>
      </c>
      <c r="AE154" s="47">
        <v>0.34</v>
      </c>
      <c r="AF154" s="48">
        <v>0.33194800000000002</v>
      </c>
      <c r="AG154" s="48">
        <v>0.220027</v>
      </c>
      <c r="AH154" s="48">
        <v>0.247197</v>
      </c>
      <c r="AI154" s="48">
        <v>0.117010087</v>
      </c>
      <c r="AJ154" s="48">
        <v>0.19046708400000001</v>
      </c>
      <c r="AK154" s="48">
        <v>0.67982980400000004</v>
      </c>
      <c r="AM154" s="48"/>
      <c r="AN154" s="48"/>
      <c r="AO154" s="48"/>
      <c r="AP154" s="48"/>
      <c r="AQ154" s="48"/>
      <c r="AR154" s="48"/>
      <c r="AS154" s="48"/>
      <c r="AT154" s="48"/>
      <c r="AU154" s="48"/>
      <c r="AV154" s="48"/>
      <c r="AW154" s="48"/>
      <c r="AX154" s="52"/>
      <c r="AY154" s="52"/>
      <c r="AZ154" s="52"/>
      <c r="BA154" s="52"/>
      <c r="BB154" s="52"/>
      <c r="BC154" s="52"/>
      <c r="BD154" s="52"/>
      <c r="BE154" s="52"/>
      <c r="BF154" s="52"/>
      <c r="BG154" s="52"/>
      <c r="BH154" s="52"/>
      <c r="BI154" s="52"/>
      <c r="BJ154" s="52"/>
      <c r="BK154" s="52"/>
      <c r="BL154" s="52"/>
      <c r="BM154" s="52"/>
    </row>
    <row r="155" spans="2:65">
      <c r="B155" t="s">
        <v>288</v>
      </c>
      <c r="C155">
        <v>1</v>
      </c>
      <c r="D155">
        <v>39.5</v>
      </c>
      <c r="E155" s="64">
        <v>3.025947E-2</v>
      </c>
      <c r="F155" s="48">
        <v>0.88887879299999994</v>
      </c>
      <c r="G155" s="48">
        <v>6.4312009000000003E-2</v>
      </c>
      <c r="H155" s="48">
        <v>1.2594688999999999E-2</v>
      </c>
      <c r="I155" s="48">
        <v>0.82782188999999995</v>
      </c>
      <c r="J155" s="49">
        <v>6.1056903000000003E-2</v>
      </c>
      <c r="K155" s="48">
        <v>2.0950585000000001E-2</v>
      </c>
      <c r="L155" s="48">
        <v>8.4066000000000002E-3</v>
      </c>
      <c r="M155" s="48">
        <v>4.887794E-3</v>
      </c>
      <c r="N155" s="48">
        <v>1.3487066000000001E-2</v>
      </c>
      <c r="O155" s="48">
        <v>2.8900850000000001E-3</v>
      </c>
      <c r="P155" s="48">
        <v>2.0504396000000001E-2</v>
      </c>
      <c r="Q155" s="48">
        <v>1.3710159E-2</v>
      </c>
      <c r="R155" s="48">
        <v>0.49451374100000001</v>
      </c>
      <c r="S155" s="48">
        <v>0.38541730000000002</v>
      </c>
      <c r="T155" s="48">
        <v>2.7390731000000001E-2</v>
      </c>
      <c r="U155" s="48">
        <v>8.5488290000000008E-3</v>
      </c>
      <c r="V155" s="48">
        <v>1.176351E-3</v>
      </c>
      <c r="W155" s="48">
        <v>1.0546598000000001E-2</v>
      </c>
      <c r="X155" s="48">
        <v>4.6648410000000003E-3</v>
      </c>
      <c r="Y155" s="48">
        <v>9.6630784984639895E-2</v>
      </c>
      <c r="Z155" s="48">
        <v>0.17974700630555901</v>
      </c>
      <c r="AA155" s="48">
        <v>0.1429327064354981</v>
      </c>
      <c r="AB155" s="48">
        <v>0.28350279165442199</v>
      </c>
      <c r="AC155" s="48">
        <v>0.136886354851179</v>
      </c>
      <c r="AD155" s="48">
        <v>0.37734344800927722</v>
      </c>
      <c r="AE155" s="47">
        <v>0.13</v>
      </c>
      <c r="AF155" s="48">
        <v>0.38820300000000002</v>
      </c>
      <c r="AG155" s="48">
        <v>0.18692300000000001</v>
      </c>
      <c r="AH155" s="48">
        <v>0.22132299999999999</v>
      </c>
      <c r="AI155" s="48">
        <v>0.13074752100000001</v>
      </c>
      <c r="AJ155" s="48">
        <v>0.176877545</v>
      </c>
      <c r="AK155" s="48">
        <v>0.67926271800000004</v>
      </c>
      <c r="AM155" s="48"/>
      <c r="AN155" s="48"/>
      <c r="AO155" s="48"/>
      <c r="AP155" s="48"/>
      <c r="AQ155" s="48"/>
      <c r="AR155" s="48"/>
      <c r="AS155" s="48"/>
      <c r="AT155" s="48"/>
      <c r="AU155" s="48"/>
      <c r="AV155" s="48"/>
      <c r="AW155" s="48"/>
      <c r="AX155" s="52"/>
      <c r="AY155" s="52"/>
      <c r="AZ155" s="52"/>
      <c r="BA155" s="52"/>
      <c r="BB155" s="52"/>
      <c r="BC155" s="52"/>
      <c r="BD155" s="52"/>
      <c r="BE155" s="52"/>
      <c r="BF155" s="52"/>
      <c r="BG155" s="52"/>
      <c r="BH155" s="52"/>
      <c r="BI155" s="52"/>
      <c r="BJ155" s="52"/>
      <c r="BK155" s="52"/>
      <c r="BL155" s="52"/>
      <c r="BM155" s="52"/>
    </row>
    <row r="156" spans="2:65">
      <c r="B156" t="s">
        <v>289</v>
      </c>
      <c r="C156">
        <v>1</v>
      </c>
      <c r="D156">
        <v>55.6</v>
      </c>
      <c r="E156" s="64">
        <v>2.0699846000000001E-2</v>
      </c>
      <c r="F156" s="48">
        <v>0.92870319699999904</v>
      </c>
      <c r="G156" s="48">
        <v>3.7202713999999998E-2</v>
      </c>
      <c r="H156" s="48">
        <v>9.6349750000000005E-3</v>
      </c>
      <c r="I156" s="48">
        <v>0.89157470299999997</v>
      </c>
      <c r="J156" s="49">
        <v>3.7128493999999068E-2</v>
      </c>
      <c r="K156" s="48">
        <v>2.6124787999999999E-2</v>
      </c>
      <c r="L156" s="48">
        <v>2.3556879999999999E-3</v>
      </c>
      <c r="M156" s="48">
        <v>7.3200000000000001E-4</v>
      </c>
      <c r="N156" s="48">
        <v>3.0029710000000001E-3</v>
      </c>
      <c r="O156" s="48">
        <v>6.69E-4</v>
      </c>
      <c r="P156" s="48">
        <v>1.7805603E-2</v>
      </c>
      <c r="Q156" s="48">
        <v>6.6537200000000001E-3</v>
      </c>
      <c r="R156" s="48">
        <v>0.54527801399999998</v>
      </c>
      <c r="S156" s="48">
        <v>0.359804754</v>
      </c>
      <c r="T156" s="48">
        <v>9.6880309999999997E-3</v>
      </c>
      <c r="U156" s="48">
        <v>1.4749576E-2</v>
      </c>
      <c r="V156" s="48">
        <v>1.156621E-3</v>
      </c>
      <c r="W156" s="48">
        <v>8.6269099999999998E-3</v>
      </c>
      <c r="X156" s="48">
        <v>2.8756369999999999E-3</v>
      </c>
      <c r="Y156" s="48">
        <v>0.123709531923423</v>
      </c>
      <c r="Z156" s="48">
        <v>0.192060197197716</v>
      </c>
      <c r="AA156" s="48">
        <v>7.2862740060376296E-2</v>
      </c>
      <c r="AB156" s="48">
        <v>0.31778534266812242</v>
      </c>
      <c r="AC156" s="48">
        <v>0.1399327405671193</v>
      </c>
      <c r="AD156" s="48">
        <v>0.37159562813686281</v>
      </c>
      <c r="AE156" s="47">
        <v>0.12</v>
      </c>
      <c r="AF156" s="48">
        <v>0.39725899999999997</v>
      </c>
      <c r="AG156" s="48">
        <v>0.20463100000000001</v>
      </c>
      <c r="AH156" s="48">
        <v>0.24998999999999999</v>
      </c>
      <c r="AI156" s="48">
        <v>0.109048084</v>
      </c>
      <c r="AJ156" s="48">
        <v>0.16302087300000001</v>
      </c>
      <c r="AK156" s="48">
        <v>0.71282166999999996</v>
      </c>
      <c r="AM156" s="48"/>
      <c r="AN156" s="48"/>
      <c r="AO156" s="48"/>
      <c r="AP156" s="48"/>
      <c r="AQ156" s="48"/>
      <c r="AR156" s="48"/>
      <c r="AS156" s="48"/>
      <c r="AT156" s="48"/>
      <c r="AU156" s="48"/>
      <c r="AV156" s="48"/>
      <c r="AW156" s="48"/>
      <c r="AX156" s="52"/>
      <c r="AY156" s="52"/>
      <c r="AZ156" s="52"/>
      <c r="BA156" s="52"/>
      <c r="BB156" s="52"/>
      <c r="BC156" s="52"/>
      <c r="BD156" s="52"/>
      <c r="BE156" s="52"/>
      <c r="BF156" s="52"/>
      <c r="BG156" s="52"/>
      <c r="BH156" s="52"/>
      <c r="BI156" s="52"/>
      <c r="BJ156" s="52"/>
      <c r="BK156" s="52"/>
      <c r="BL156" s="52"/>
      <c r="BM156" s="52"/>
    </row>
    <row r="157" spans="2:65">
      <c r="B157" t="s">
        <v>291</v>
      </c>
      <c r="C157">
        <v>1</v>
      </c>
      <c r="D157">
        <v>4.2</v>
      </c>
      <c r="E157" s="64">
        <v>3.6795129000000003E-2</v>
      </c>
      <c r="F157" s="48">
        <v>0.88146056900000003</v>
      </c>
      <c r="G157" s="48">
        <v>5.8543879E-2</v>
      </c>
      <c r="H157" s="48">
        <v>1.3563077E-2</v>
      </c>
      <c r="I157" s="48">
        <v>0.84369655700000001</v>
      </c>
      <c r="J157" s="49">
        <v>3.7764012000000013E-2</v>
      </c>
      <c r="K157" s="48">
        <v>1.7284588E-2</v>
      </c>
      <c r="L157" s="48">
        <v>1.9177611000000001E-2</v>
      </c>
      <c r="M157" s="48">
        <v>2.097383E-3</v>
      </c>
      <c r="N157" s="48">
        <v>1.1336624999999999E-2</v>
      </c>
      <c r="O157" s="48">
        <v>7.1633699999999996E-3</v>
      </c>
      <c r="P157" s="48">
        <v>3.0987491999999998E-2</v>
      </c>
      <c r="Q157" s="48">
        <v>1.5445344E-2</v>
      </c>
      <c r="R157" s="48">
        <v>0.42226978900000001</v>
      </c>
      <c r="S157" s="48">
        <v>0.45670062099999997</v>
      </c>
      <c r="T157" s="48">
        <v>3.6474524000000001E-2</v>
      </c>
      <c r="U157" s="48">
        <v>1.0734761000000001E-2</v>
      </c>
      <c r="V157" s="48">
        <v>2.226549E-3</v>
      </c>
      <c r="W157" s="48">
        <v>2.3986490000000001E-3</v>
      </c>
      <c r="X157" s="48">
        <v>3.8937709999999999E-3</v>
      </c>
      <c r="Y157" s="48">
        <v>6.1051964177211801E-2</v>
      </c>
      <c r="Z157" s="48">
        <v>0.19207355605173301</v>
      </c>
      <c r="AA157" s="48">
        <v>0.14976991565746681</v>
      </c>
      <c r="AB157" s="48">
        <v>0.27073040372306428</v>
      </c>
      <c r="AC157" s="48">
        <v>9.1584480470478027E-2</v>
      </c>
      <c r="AD157" s="48">
        <v>0.50904265008196936</v>
      </c>
      <c r="AE157" s="47">
        <v>0.19</v>
      </c>
      <c r="AF157" s="48">
        <v>0.48302099999999998</v>
      </c>
      <c r="AG157" s="48">
        <v>0.158418</v>
      </c>
      <c r="AH157" s="48">
        <v>0.149978</v>
      </c>
      <c r="AI157" s="48">
        <v>7.5344094E-2</v>
      </c>
      <c r="AJ157" s="48">
        <v>0.13190500099999999</v>
      </c>
      <c r="AK157" s="48">
        <v>0.79045253999999998</v>
      </c>
      <c r="AM157" s="48"/>
      <c r="AN157" s="48"/>
      <c r="AO157" s="48"/>
      <c r="AP157" s="48"/>
      <c r="AQ157" s="48"/>
      <c r="AR157" s="48"/>
      <c r="AS157" s="48"/>
      <c r="AT157" s="48"/>
      <c r="AU157" s="48"/>
      <c r="AV157" s="48"/>
      <c r="AW157" s="48"/>
      <c r="AX157" s="52"/>
      <c r="AY157" s="52"/>
      <c r="AZ157" s="52"/>
      <c r="BA157" s="52"/>
      <c r="BB157" s="52"/>
      <c r="BC157" s="52"/>
      <c r="BD157" s="52"/>
      <c r="BE157" s="52"/>
      <c r="BF157" s="52"/>
      <c r="BG157" s="52"/>
      <c r="BH157" s="52"/>
      <c r="BI157" s="52"/>
      <c r="BJ157" s="52"/>
      <c r="BK157" s="52"/>
      <c r="BL157" s="52"/>
      <c r="BM157" s="52"/>
    </row>
    <row r="158" spans="2:65">
      <c r="B158" t="s">
        <v>294</v>
      </c>
      <c r="C158">
        <v>1</v>
      </c>
      <c r="D158">
        <v>0</v>
      </c>
      <c r="E158" s="64">
        <v>1.9271803000000001E-2</v>
      </c>
      <c r="F158" s="48">
        <v>0.35062489499999999</v>
      </c>
      <c r="G158" s="48">
        <v>0.47819954399999998</v>
      </c>
      <c r="H158" s="48">
        <v>7.4842048999999994E-2</v>
      </c>
      <c r="I158" s="48">
        <v>0.23026253599999999</v>
      </c>
      <c r="J158" s="49">
        <v>0.120362359</v>
      </c>
      <c r="K158" s="48">
        <v>0.185781901</v>
      </c>
      <c r="L158" s="48">
        <v>0.231113179</v>
      </c>
      <c r="M158" s="48">
        <v>5.7436579999999996E-3</v>
      </c>
      <c r="N158" s="48">
        <v>3.882422E-3</v>
      </c>
      <c r="O158" s="48">
        <v>1.1625455E-2</v>
      </c>
      <c r="P158" s="48">
        <v>3.9442210999999998E-2</v>
      </c>
      <c r="Q158" s="48">
        <v>5.6891298999999999E-2</v>
      </c>
      <c r="R158" s="48">
        <v>0.31153440700000001</v>
      </c>
      <c r="S158" s="48">
        <v>0.12696935500000001</v>
      </c>
      <c r="T158" s="48">
        <v>0.31053109899999998</v>
      </c>
      <c r="U158" s="48">
        <v>7.4717364999999994E-2</v>
      </c>
      <c r="V158" s="48">
        <v>5.0900000000000001E-4</v>
      </c>
      <c r="W158" s="48">
        <v>0.11357010400000001</v>
      </c>
      <c r="X158" s="48">
        <v>4.6457520000000004E-3</v>
      </c>
      <c r="Y158" s="48">
        <v>2.710442194992E-2</v>
      </c>
      <c r="Z158" s="48">
        <v>0.27961974466211698</v>
      </c>
      <c r="AA158" s="48">
        <v>0.11569237820598501</v>
      </c>
      <c r="AB158" s="48">
        <v>0.13565876668640051</v>
      </c>
      <c r="AC158" s="48">
        <v>0.20411429236499071</v>
      </c>
      <c r="AD158" s="48">
        <v>0.34854127870887652</v>
      </c>
      <c r="AE158" s="47">
        <v>0.16</v>
      </c>
      <c r="AF158" s="48">
        <v>0.273011</v>
      </c>
      <c r="AG158" s="48">
        <v>0.166938</v>
      </c>
      <c r="AH158" s="48">
        <v>0.29820000000000002</v>
      </c>
      <c r="AI158" s="48">
        <v>0.182960398</v>
      </c>
      <c r="AJ158" s="48">
        <v>0.31501953500000002</v>
      </c>
      <c r="AK158" s="48">
        <v>0.48994406000000001</v>
      </c>
      <c r="AM158" s="48"/>
      <c r="AN158" s="48"/>
      <c r="AO158" s="48"/>
      <c r="AP158" s="48"/>
      <c r="AQ158" s="48"/>
      <c r="AR158" s="48"/>
      <c r="AS158" s="48"/>
      <c r="AT158" s="48"/>
      <c r="AU158" s="48"/>
      <c r="AV158" s="48"/>
      <c r="AW158" s="48"/>
      <c r="AX158" s="52"/>
      <c r="AY158" s="52"/>
      <c r="AZ158" s="52"/>
      <c r="BA158" s="52"/>
      <c r="BB158" s="52"/>
      <c r="BC158" s="52"/>
      <c r="BD158" s="52"/>
      <c r="BE158" s="52"/>
      <c r="BF158" s="52"/>
      <c r="BG158" s="52"/>
      <c r="BH158" s="52"/>
      <c r="BI158" s="52"/>
      <c r="BJ158" s="52"/>
      <c r="BK158" s="52"/>
      <c r="BL158" s="52"/>
      <c r="BM158" s="52"/>
    </row>
    <row r="159" spans="2:65">
      <c r="B159" t="s">
        <v>295</v>
      </c>
      <c r="C159">
        <v>1</v>
      </c>
      <c r="D159">
        <v>76.900000000000006</v>
      </c>
      <c r="E159" s="64">
        <v>2.1565750000000002E-2</v>
      </c>
      <c r="F159" s="48">
        <v>0.95253139200000003</v>
      </c>
      <c r="G159" s="48">
        <v>1.9158228999999999E-2</v>
      </c>
      <c r="H159" s="48">
        <v>7.5957139999999999E-3</v>
      </c>
      <c r="I159" s="48">
        <v>0.91474393600000004</v>
      </c>
      <c r="J159" s="49">
        <v>3.7787455999999997E-2</v>
      </c>
      <c r="K159" s="48">
        <v>5.9348120000000002E-3</v>
      </c>
      <c r="L159" s="48">
        <v>6.4499999999999996E-4</v>
      </c>
      <c r="M159" s="48">
        <v>1.2483209999999999E-3</v>
      </c>
      <c r="N159" s="48">
        <v>2.6764839999999998E-3</v>
      </c>
      <c r="O159" s="48">
        <v>7.8299999999999995E-4</v>
      </c>
      <c r="P159" s="48">
        <v>1.5879061999999999E-2</v>
      </c>
      <c r="Q159" s="48">
        <v>4.8347519999999899E-3</v>
      </c>
      <c r="R159" s="48">
        <v>0.53860801700000005</v>
      </c>
      <c r="S159" s="48">
        <v>0.38144657100000001</v>
      </c>
      <c r="T159" s="48">
        <v>4.4960699999999996E-3</v>
      </c>
      <c r="U159" s="48">
        <v>5.1413880000000002E-3</v>
      </c>
      <c r="V159" s="48">
        <v>1.3223740000000001E-3</v>
      </c>
      <c r="W159" s="48">
        <v>9.1E-4</v>
      </c>
      <c r="X159" s="48">
        <v>4.400859E-3</v>
      </c>
      <c r="Y159" s="48">
        <v>0.108834637505862</v>
      </c>
      <c r="Z159" s="48">
        <v>0.19114627620963501</v>
      </c>
      <c r="AA159" s="48">
        <v>7.5511852412148542E-2</v>
      </c>
      <c r="AB159" s="48">
        <v>0.31441904590966718</v>
      </c>
      <c r="AC159" s="48">
        <v>0.13092579595482681</v>
      </c>
      <c r="AD159" s="48">
        <v>0.39716710266062649</v>
      </c>
      <c r="AE159" s="47">
        <v>7.0000000000000007E-2</v>
      </c>
      <c r="AF159" s="48">
        <v>0.41694599999999998</v>
      </c>
      <c r="AG159" s="48">
        <v>0.206542</v>
      </c>
      <c r="AH159" s="48">
        <v>0.23524500000000001</v>
      </c>
      <c r="AI159" s="48">
        <v>0.13384679899999999</v>
      </c>
      <c r="AJ159" s="48">
        <v>0.15576785400000001</v>
      </c>
      <c r="AK159" s="48">
        <v>0.69182157</v>
      </c>
      <c r="AM159" s="48"/>
      <c r="AN159" s="48"/>
      <c r="AO159" s="48"/>
      <c r="AP159" s="48"/>
      <c r="AQ159" s="48"/>
      <c r="AR159" s="48"/>
      <c r="AS159" s="48"/>
      <c r="AT159" s="48"/>
      <c r="AU159" s="48"/>
      <c r="AV159" s="48"/>
      <c r="AW159" s="48"/>
      <c r="AX159" s="52"/>
      <c r="AY159" s="52"/>
      <c r="AZ159" s="52"/>
      <c r="BA159" s="52"/>
      <c r="BB159" s="52"/>
      <c r="BC159" s="52"/>
      <c r="BD159" s="52"/>
      <c r="BE159" s="52"/>
      <c r="BF159" s="52"/>
      <c r="BG159" s="52"/>
      <c r="BH159" s="52"/>
      <c r="BI159" s="52"/>
      <c r="BJ159" s="52"/>
      <c r="BK159" s="52"/>
      <c r="BL159" s="52"/>
      <c r="BM159" s="52"/>
    </row>
    <row r="160" spans="2:65">
      <c r="B160" t="s">
        <v>297</v>
      </c>
      <c r="C160">
        <v>1</v>
      </c>
      <c r="D160">
        <v>39.799999999999997</v>
      </c>
      <c r="E160" s="64">
        <v>2.9505667999999999E-2</v>
      </c>
      <c r="F160" s="48">
        <v>0.89593483600000001</v>
      </c>
      <c r="G160" s="48">
        <v>5.0973008E-2</v>
      </c>
      <c r="H160" s="48">
        <v>1.4247467E-2</v>
      </c>
      <c r="I160" s="48">
        <v>0.80516163200000002</v>
      </c>
      <c r="J160" s="49">
        <v>9.0773203999999996E-2</v>
      </c>
      <c r="K160" s="48">
        <v>2.1522567999999999E-2</v>
      </c>
      <c r="L160" s="48">
        <v>6.0357789999999998E-3</v>
      </c>
      <c r="M160" s="48">
        <v>2.6678520000000001E-3</v>
      </c>
      <c r="N160" s="48">
        <v>1.0198386E-2</v>
      </c>
      <c r="O160" s="48">
        <v>2.374578E-3</v>
      </c>
      <c r="P160" s="48">
        <v>2.8258422999999901E-2</v>
      </c>
      <c r="Q160" s="48">
        <v>1.0586264999999999E-2</v>
      </c>
      <c r="R160" s="48">
        <v>0.43190289700000001</v>
      </c>
      <c r="S160" s="48">
        <v>0.46210100100000001</v>
      </c>
      <c r="T160" s="48">
        <v>1.7965601000000001E-2</v>
      </c>
      <c r="U160" s="48">
        <v>1.3367769999999999E-2</v>
      </c>
      <c r="V160" s="48">
        <v>2.0150989999999998E-3</v>
      </c>
      <c r="W160" s="48">
        <v>1.9772570000000001E-3</v>
      </c>
      <c r="X160" s="48">
        <v>4.5505290000000002E-3</v>
      </c>
      <c r="Y160" s="48">
        <v>6.8527452331725205E-2</v>
      </c>
      <c r="Z160" s="48">
        <v>0.23049069464043201</v>
      </c>
      <c r="AA160" s="48">
        <v>7.8852674555393978E-2</v>
      </c>
      <c r="AB160" s="48">
        <v>0.22479413189398559</v>
      </c>
      <c r="AC160" s="48">
        <v>0.12596285086938461</v>
      </c>
      <c r="AD160" s="48">
        <v>0.42245564061480029</v>
      </c>
      <c r="AE160" s="47">
        <v>0.13</v>
      </c>
      <c r="AF160" s="48">
        <v>0.43545200000000001</v>
      </c>
      <c r="AG160" s="48">
        <v>0.178928</v>
      </c>
      <c r="AH160" s="48">
        <v>0.23763600000000001</v>
      </c>
      <c r="AI160" s="48">
        <v>0.13937514400000001</v>
      </c>
      <c r="AJ160" s="48">
        <v>0.15237767099999999</v>
      </c>
      <c r="AK160" s="48">
        <v>0.68143808900000002</v>
      </c>
      <c r="AM160" s="48"/>
      <c r="AN160" s="48"/>
      <c r="AO160" s="48"/>
      <c r="AP160" s="48"/>
      <c r="AQ160" s="48"/>
      <c r="AR160" s="48"/>
      <c r="AS160" s="48"/>
      <c r="AT160" s="48"/>
      <c r="AU160" s="48"/>
      <c r="AV160" s="48"/>
      <c r="AW160" s="48"/>
      <c r="AX160" s="52"/>
      <c r="AY160" s="52"/>
      <c r="AZ160" s="52"/>
      <c r="BA160" s="52"/>
      <c r="BB160" s="52"/>
      <c r="BC160" s="52"/>
      <c r="BD160" s="52"/>
      <c r="BE160" s="52"/>
      <c r="BF160" s="52"/>
      <c r="BG160" s="52"/>
      <c r="BH160" s="52"/>
      <c r="BI160" s="52"/>
      <c r="BJ160" s="52"/>
      <c r="BK160" s="52"/>
      <c r="BL160" s="52"/>
      <c r="BM160" s="52"/>
    </row>
    <row r="161" spans="2:65">
      <c r="B161" t="s">
        <v>298</v>
      </c>
      <c r="C161">
        <v>1</v>
      </c>
      <c r="D161">
        <v>61.6</v>
      </c>
      <c r="E161" s="64">
        <v>2.1349862000000001E-2</v>
      </c>
      <c r="F161" s="48">
        <v>0.95313643199999998</v>
      </c>
      <c r="G161" s="48">
        <v>2.0276745999999998E-2</v>
      </c>
      <c r="H161" s="48">
        <v>3.2287309999999999E-3</v>
      </c>
      <c r="I161" s="48">
        <v>0.89317866300000004</v>
      </c>
      <c r="J161" s="49">
        <v>5.9957768999999939E-2</v>
      </c>
      <c r="K161" s="48">
        <v>9.3916959999999997E-3</v>
      </c>
      <c r="L161" s="48">
        <v>2.0613350000000001E-3</v>
      </c>
      <c r="M161" s="48">
        <v>3.4699999999999998E-4</v>
      </c>
      <c r="N161" s="48">
        <v>3.4390639999999999E-3</v>
      </c>
      <c r="O161" s="48">
        <v>1.0727359999999999E-3</v>
      </c>
      <c r="P161" s="48">
        <v>1.7279459E-2</v>
      </c>
      <c r="Q161" s="48">
        <v>6.0788359999999998E-3</v>
      </c>
      <c r="R161" s="48">
        <v>0.57095980300000004</v>
      </c>
      <c r="S161" s="48">
        <v>0.35015039599999997</v>
      </c>
      <c r="T161" s="48">
        <v>5.2060329999999997E-3</v>
      </c>
      <c r="U161" s="48">
        <v>4.8274119999999997E-3</v>
      </c>
      <c r="V161" s="48">
        <v>1.3146550000000001E-3</v>
      </c>
      <c r="W161" s="48">
        <v>4.2279300000000004E-3</v>
      </c>
      <c r="X161" s="48">
        <v>3.3024130000000001E-3</v>
      </c>
      <c r="Y161" s="48">
        <v>7.6710777722737197E-2</v>
      </c>
      <c r="Z161" s="48">
        <v>0.18024737155519899</v>
      </c>
      <c r="AA161" s="48">
        <v>6.6176032772438678E-2</v>
      </c>
      <c r="AB161" s="48">
        <v>0.32625963107189132</v>
      </c>
      <c r="AC161" s="48">
        <v>0.14842223891810671</v>
      </c>
      <c r="AD161" s="48">
        <v>0.39253693964437758</v>
      </c>
      <c r="AE161" s="47">
        <v>7.0000000000000007E-2</v>
      </c>
      <c r="AF161" s="48">
        <v>0.4128</v>
      </c>
      <c r="AG161" s="48">
        <v>0.212336</v>
      </c>
      <c r="AH161" s="48">
        <v>0.23858699999999999</v>
      </c>
      <c r="AI161" s="48">
        <v>0.13103578399999999</v>
      </c>
      <c r="AJ161" s="48">
        <v>0.14837355199999999</v>
      </c>
      <c r="AK161" s="48">
        <v>0.70348878299999995</v>
      </c>
      <c r="AM161" s="48"/>
      <c r="AN161" s="48"/>
      <c r="AO161" s="48"/>
      <c r="AP161" s="48"/>
      <c r="AQ161" s="48"/>
      <c r="AR161" s="48"/>
      <c r="AS161" s="48"/>
      <c r="AT161" s="48"/>
      <c r="AU161" s="48"/>
      <c r="AV161" s="48"/>
      <c r="AW161" s="48"/>
      <c r="AX161" s="52"/>
      <c r="AY161" s="52"/>
      <c r="AZ161" s="52"/>
      <c r="BA161" s="52"/>
      <c r="BB161" s="52"/>
      <c r="BC161" s="52"/>
      <c r="BD161" s="52"/>
      <c r="BE161" s="52"/>
      <c r="BF161" s="52"/>
      <c r="BG161" s="52"/>
      <c r="BH161" s="52"/>
      <c r="BI161" s="52"/>
      <c r="BJ161" s="52"/>
      <c r="BK161" s="52"/>
      <c r="BL161" s="52"/>
      <c r="BM161" s="52"/>
    </row>
    <row r="162" spans="2:65">
      <c r="B162" t="s">
        <v>299</v>
      </c>
      <c r="C162">
        <v>1</v>
      </c>
      <c r="D162">
        <v>12.5</v>
      </c>
      <c r="E162" s="64">
        <v>2.1413703999999999E-2</v>
      </c>
      <c r="F162" s="48">
        <v>0.85465921999999905</v>
      </c>
      <c r="G162" s="48">
        <v>8.4440729999999894E-2</v>
      </c>
      <c r="H162" s="48">
        <v>1.6723055000000001E-2</v>
      </c>
      <c r="I162" s="48">
        <v>0.78422060999999998</v>
      </c>
      <c r="J162" s="49">
        <v>7.0438609999999069E-2</v>
      </c>
      <c r="K162" s="48">
        <v>3.0450023999999999E-2</v>
      </c>
      <c r="L162" s="48">
        <v>1.3421246E-2</v>
      </c>
      <c r="M162" s="48">
        <v>4.8711889999999997E-3</v>
      </c>
      <c r="N162" s="48">
        <v>6.2673240000000003E-3</v>
      </c>
      <c r="O162" s="48">
        <v>3.7909670000000001E-3</v>
      </c>
      <c r="P162" s="48">
        <v>2.6781347E-2</v>
      </c>
      <c r="Q162" s="48">
        <v>1.7395647E-2</v>
      </c>
      <c r="R162" s="48">
        <v>0.49963823099999999</v>
      </c>
      <c r="S162" s="48">
        <v>0.36433673999999999</v>
      </c>
      <c r="T162" s="48">
        <v>2.9715986E-2</v>
      </c>
      <c r="U162" s="48">
        <v>2.1186396999999999E-2</v>
      </c>
      <c r="V162" s="48">
        <v>1.599935E-3</v>
      </c>
      <c r="W162" s="48">
        <v>1.0791917E-2</v>
      </c>
      <c r="X162" s="48">
        <v>1.0211049E-2</v>
      </c>
      <c r="Y162" s="48">
        <v>8.3734234819919304E-2</v>
      </c>
      <c r="Z162" s="48">
        <v>0.20722971522260999</v>
      </c>
      <c r="AA162" s="48">
        <v>8.7342426629899356E-2</v>
      </c>
      <c r="AB162" s="48">
        <v>0.25316377782154742</v>
      </c>
      <c r="AC162" s="48">
        <v>0.1295557660667099</v>
      </c>
      <c r="AD162" s="48">
        <v>0.38818118362666398</v>
      </c>
      <c r="AE162" s="47">
        <v>0.2</v>
      </c>
      <c r="AF162" s="48">
        <v>0.43779000000000001</v>
      </c>
      <c r="AG162" s="48">
        <v>0.204323</v>
      </c>
      <c r="AH162" s="48">
        <v>0.205676</v>
      </c>
      <c r="AI162" s="48">
        <v>9.5306202000000007E-2</v>
      </c>
      <c r="AJ162" s="48">
        <v>0.157612794</v>
      </c>
      <c r="AK162" s="48">
        <v>0.73675724799999998</v>
      </c>
      <c r="AM162" s="48"/>
      <c r="AN162" s="48"/>
      <c r="AO162" s="48"/>
      <c r="AP162" s="48"/>
      <c r="AQ162" s="48"/>
      <c r="AR162" s="48"/>
      <c r="AS162" s="48"/>
      <c r="AT162" s="48"/>
      <c r="AU162" s="48"/>
      <c r="AV162" s="48"/>
      <c r="AW162" s="48"/>
      <c r="AX162" s="52"/>
      <c r="AY162" s="52"/>
      <c r="AZ162" s="52"/>
      <c r="BA162" s="52"/>
      <c r="BB162" s="52"/>
      <c r="BC162" s="52"/>
      <c r="BD162" s="52"/>
      <c r="BE162" s="52"/>
      <c r="BF162" s="52"/>
      <c r="BG162" s="52"/>
      <c r="BH162" s="52"/>
      <c r="BI162" s="52"/>
      <c r="BJ162" s="52"/>
      <c r="BK162" s="52"/>
      <c r="BL162" s="52"/>
      <c r="BM162" s="52"/>
    </row>
    <row r="163" spans="2:65">
      <c r="B163" t="s">
        <v>300</v>
      </c>
      <c r="C163">
        <v>1</v>
      </c>
      <c r="D163">
        <v>32.9</v>
      </c>
      <c r="E163" s="64">
        <v>2.1793885999999998E-2</v>
      </c>
      <c r="F163" s="48">
        <v>0.96225389900000002</v>
      </c>
      <c r="G163" s="48">
        <v>1.3106325E-2</v>
      </c>
      <c r="H163" s="48">
        <v>4.4125900000000001E-3</v>
      </c>
      <c r="I163" s="48">
        <v>0.919600313</v>
      </c>
      <c r="J163" s="49">
        <v>4.2653586000000021E-2</v>
      </c>
      <c r="K163" s="48">
        <v>3.7415679999999998E-3</v>
      </c>
      <c r="L163" s="48">
        <v>3.9599999999999998E-4</v>
      </c>
      <c r="M163" s="48">
        <v>1.485622E-3</v>
      </c>
      <c r="N163" s="48">
        <v>2.652111E-3</v>
      </c>
      <c r="O163" s="48">
        <v>9.7900000000000005E-4</v>
      </c>
      <c r="P163" s="48">
        <v>1.6099744999999999E-2</v>
      </c>
      <c r="Q163" s="48">
        <v>4.1263189999999998E-3</v>
      </c>
      <c r="R163" s="48">
        <v>0.49215362600000001</v>
      </c>
      <c r="S163" s="48">
        <v>0.42468361399999999</v>
      </c>
      <c r="T163" s="48">
        <v>4.1817979999999996E-3</v>
      </c>
      <c r="U163" s="48">
        <v>2.2229559999999999E-3</v>
      </c>
      <c r="V163" s="48">
        <v>1.9588420000000001E-3</v>
      </c>
      <c r="W163" s="48">
        <v>2.2000000000000001E-4</v>
      </c>
      <c r="X163" s="48">
        <v>3.037306E-3</v>
      </c>
      <c r="Y163" s="48">
        <v>8.3627612545449703E-2</v>
      </c>
      <c r="Z163" s="48">
        <v>0.194561571382004</v>
      </c>
      <c r="AA163" s="48">
        <v>6.7377738322149355E-2</v>
      </c>
      <c r="AB163" s="48">
        <v>0.32700592704770309</v>
      </c>
      <c r="AC163" s="48">
        <v>0.1462470504016756</v>
      </c>
      <c r="AD163" s="48">
        <v>0.32738552907177138</v>
      </c>
      <c r="AE163" s="47">
        <v>0.12</v>
      </c>
      <c r="AF163" s="48">
        <v>0.37501200000000001</v>
      </c>
      <c r="AG163" s="48">
        <v>0.24237700000000001</v>
      </c>
      <c r="AH163" s="48">
        <v>0.232796</v>
      </c>
      <c r="AI163" s="48">
        <v>9.3933925000000001E-2</v>
      </c>
      <c r="AJ163" s="48">
        <v>0.132177143</v>
      </c>
      <c r="AK163" s="48">
        <v>0.76052211599999997</v>
      </c>
      <c r="AM163" s="48"/>
      <c r="AN163" s="48"/>
      <c r="AO163" s="48"/>
      <c r="AP163" s="48"/>
      <c r="AQ163" s="48"/>
      <c r="AR163" s="48"/>
      <c r="AS163" s="48"/>
      <c r="AT163" s="48"/>
      <c r="AU163" s="48"/>
      <c r="AV163" s="48"/>
      <c r="AW163" s="48"/>
      <c r="AX163" s="52"/>
      <c r="AY163" s="52"/>
      <c r="AZ163" s="52"/>
      <c r="BA163" s="52"/>
      <c r="BB163" s="52"/>
      <c r="BC163" s="52"/>
      <c r="BD163" s="52"/>
      <c r="BE163" s="52"/>
      <c r="BF163" s="52"/>
      <c r="BG163" s="52"/>
      <c r="BH163" s="52"/>
      <c r="BI163" s="52"/>
      <c r="BJ163" s="52"/>
      <c r="BK163" s="52"/>
      <c r="BL163" s="52"/>
      <c r="BM163" s="52"/>
    </row>
    <row r="164" spans="2:65">
      <c r="B164" t="s">
        <v>301</v>
      </c>
      <c r="C164">
        <v>1</v>
      </c>
      <c r="D164">
        <v>0.4</v>
      </c>
      <c r="E164" s="64">
        <v>1.9609831000000001E-2</v>
      </c>
      <c r="F164" s="48">
        <v>0.814438098</v>
      </c>
      <c r="G164" s="48">
        <v>0.106738377</v>
      </c>
      <c r="H164" s="48">
        <v>2.7729223000000001E-2</v>
      </c>
      <c r="I164" s="48">
        <v>0.77045043199999996</v>
      </c>
      <c r="J164" s="49">
        <v>4.3987666000000043E-2</v>
      </c>
      <c r="K164" s="48">
        <v>5.9057764999999998E-2</v>
      </c>
      <c r="L164" s="48">
        <v>2.2257848E-2</v>
      </c>
      <c r="M164" s="48">
        <v>4.4681180000000001E-3</v>
      </c>
      <c r="N164" s="48">
        <v>1.0466980000000001E-2</v>
      </c>
      <c r="O164" s="48">
        <v>4.2302319999999996E-3</v>
      </c>
      <c r="P164" s="48">
        <v>4.6595428000000001E-2</v>
      </c>
      <c r="Q164" s="48">
        <v>3.7171203E-2</v>
      </c>
      <c r="R164" s="48">
        <v>0.52493690800000004</v>
      </c>
      <c r="S164" s="48">
        <v>0.31417814700000002</v>
      </c>
      <c r="T164" s="48">
        <v>4.007902E-2</v>
      </c>
      <c r="U164" s="48">
        <v>2.2640767999999999E-2</v>
      </c>
      <c r="V164" s="48">
        <v>1.1480699999999999E-3</v>
      </c>
      <c r="W164" s="48">
        <v>3.5073021000000003E-2</v>
      </c>
      <c r="X164" s="48">
        <v>3.630384E-3</v>
      </c>
      <c r="Y164" s="48">
        <v>6.5670828378913998E-2</v>
      </c>
      <c r="Z164" s="48">
        <v>0.20839275011883299</v>
      </c>
      <c r="AA164" s="48">
        <v>8.1963789209863219E-2</v>
      </c>
      <c r="AB164" s="48">
        <v>0.30121268291409281</v>
      </c>
      <c r="AC164" s="48">
        <v>0.14756777299214591</v>
      </c>
      <c r="AD164" s="48">
        <v>0.41221180643526728</v>
      </c>
      <c r="AE164" s="47">
        <v>0.17</v>
      </c>
      <c r="AF164" s="48">
        <v>0.44689099999999998</v>
      </c>
      <c r="AG164" s="48">
        <v>0.182953</v>
      </c>
      <c r="AH164" s="48">
        <v>0.20471</v>
      </c>
      <c r="AI164" s="48">
        <v>8.5092152000000004E-2</v>
      </c>
      <c r="AJ164" s="48">
        <v>0.13092053100000001</v>
      </c>
      <c r="AK164" s="48">
        <v>0.77826496199999995</v>
      </c>
      <c r="AM164" s="48"/>
      <c r="AN164" s="48"/>
      <c r="AO164" s="48"/>
      <c r="AP164" s="48"/>
      <c r="AQ164" s="48"/>
      <c r="AR164" s="48"/>
      <c r="AS164" s="48"/>
      <c r="AT164" s="48"/>
      <c r="AU164" s="48"/>
      <c r="AV164" s="48"/>
      <c r="AW164" s="48"/>
      <c r="AX164" s="52"/>
      <c r="AY164" s="52"/>
      <c r="AZ164" s="52"/>
      <c r="BA164" s="52"/>
      <c r="BB164" s="52"/>
      <c r="BC164" s="52"/>
      <c r="BD164" s="52"/>
      <c r="BE164" s="52"/>
      <c r="BF164" s="52"/>
      <c r="BG164" s="52"/>
      <c r="BH164" s="52"/>
      <c r="BI164" s="52"/>
      <c r="BJ164" s="52"/>
      <c r="BK164" s="52"/>
      <c r="BL164" s="52"/>
      <c r="BM164" s="52"/>
    </row>
    <row r="165" spans="2:65">
      <c r="B165" t="s">
        <v>302</v>
      </c>
      <c r="C165">
        <v>1</v>
      </c>
      <c r="D165">
        <v>9.4</v>
      </c>
      <c r="E165" s="64">
        <v>2.5968629E-2</v>
      </c>
      <c r="F165" s="48">
        <v>0.86793289600000001</v>
      </c>
      <c r="G165" s="48">
        <v>7.0756533999999996E-2</v>
      </c>
      <c r="H165" s="48">
        <v>2.4465896000000001E-2</v>
      </c>
      <c r="I165" s="48">
        <v>0.80292876400000002</v>
      </c>
      <c r="J165" s="49">
        <v>6.5004131999999992E-2</v>
      </c>
      <c r="K165" s="48">
        <v>4.1196319000000002E-2</v>
      </c>
      <c r="L165" s="48">
        <v>7.2279190000000002E-3</v>
      </c>
      <c r="M165" s="48">
        <v>3.1205059999999999E-3</v>
      </c>
      <c r="N165" s="48">
        <v>4.5021760000000001E-3</v>
      </c>
      <c r="O165" s="48">
        <v>1.1842879999999999E-3</v>
      </c>
      <c r="P165" s="48">
        <v>2.6204730999999998E-2</v>
      </c>
      <c r="Q165" s="48">
        <v>1.0639796999999999E-2</v>
      </c>
      <c r="R165" s="48">
        <v>0.45579637899999997</v>
      </c>
      <c r="S165" s="48">
        <v>0.43513731999999999</v>
      </c>
      <c r="T165" s="48">
        <v>1.9277402999999999E-2</v>
      </c>
      <c r="U165" s="48">
        <v>1.5686974999999999E-2</v>
      </c>
      <c r="V165" s="48">
        <v>7.2400000000000003E-4</v>
      </c>
      <c r="W165" s="48">
        <v>6.0717710000000001E-3</v>
      </c>
      <c r="X165" s="48">
        <v>5.7334059999999999E-3</v>
      </c>
      <c r="Y165" s="48">
        <v>9.5896108697661506E-2</v>
      </c>
      <c r="Z165" s="48">
        <v>0.23234194058836199</v>
      </c>
      <c r="AA165" s="48">
        <v>8.6353095500222438E-2</v>
      </c>
      <c r="AB165" s="48">
        <v>0.21115691832001959</v>
      </c>
      <c r="AC165" s="48">
        <v>0.17152322599031061</v>
      </c>
      <c r="AD165" s="48">
        <v>0.26366723662961911</v>
      </c>
      <c r="AE165" s="47">
        <v>0.19</v>
      </c>
      <c r="AF165" s="48">
        <v>0.32039000000000001</v>
      </c>
      <c r="AG165" s="48">
        <v>0.179785</v>
      </c>
      <c r="AH165" s="48">
        <v>0.33611200000000002</v>
      </c>
      <c r="AI165" s="48">
        <v>0.15796284299999999</v>
      </c>
      <c r="AJ165" s="48">
        <v>0.15807837999999999</v>
      </c>
      <c r="AK165" s="48">
        <v>0.66843053900000005</v>
      </c>
      <c r="AM165" s="48"/>
      <c r="AN165" s="48"/>
      <c r="AO165" s="48"/>
      <c r="AP165" s="48"/>
      <c r="AQ165" s="48"/>
      <c r="AR165" s="48"/>
      <c r="AS165" s="48"/>
      <c r="AT165" s="48"/>
      <c r="AU165" s="48"/>
      <c r="AV165" s="48"/>
      <c r="AW165" s="48"/>
      <c r="AX165" s="52"/>
      <c r="AY165" s="52"/>
      <c r="AZ165" s="52"/>
      <c r="BA165" s="52"/>
      <c r="BB165" s="52"/>
      <c r="BC165" s="52"/>
      <c r="BD165" s="52"/>
      <c r="BE165" s="52"/>
      <c r="BF165" s="52"/>
      <c r="BG165" s="52"/>
      <c r="BH165" s="52"/>
      <c r="BI165" s="52"/>
      <c r="BJ165" s="52"/>
      <c r="BK165" s="52"/>
      <c r="BL165" s="52"/>
      <c r="BM165" s="52"/>
    </row>
    <row r="166" spans="2:65">
      <c r="B166" t="s">
        <v>303</v>
      </c>
      <c r="C166">
        <v>1</v>
      </c>
      <c r="D166">
        <v>0</v>
      </c>
      <c r="E166" s="64">
        <v>3.1988430999999998E-2</v>
      </c>
      <c r="F166" s="48">
        <v>0.74923483499999999</v>
      </c>
      <c r="G166" s="48">
        <v>0.170149887</v>
      </c>
      <c r="H166" s="48">
        <v>3.0225274E-2</v>
      </c>
      <c r="I166" s="48">
        <v>0.665256862</v>
      </c>
      <c r="J166" s="49">
        <v>8.3977972999999984E-2</v>
      </c>
      <c r="K166" s="48">
        <v>0.11537985100000001</v>
      </c>
      <c r="L166" s="48">
        <v>1.0706258999999999E-2</v>
      </c>
      <c r="M166" s="48">
        <v>9.1666809999999994E-3</v>
      </c>
      <c r="N166" s="48">
        <v>5.6097259999999998E-3</v>
      </c>
      <c r="O166" s="48">
        <v>1.778478E-3</v>
      </c>
      <c r="P166" s="48">
        <v>3.0419933E-2</v>
      </c>
      <c r="Q166" s="48">
        <v>1.9970269999999998E-2</v>
      </c>
      <c r="R166" s="48">
        <v>0.46817433800000002</v>
      </c>
      <c r="S166" s="48">
        <v>0.37885544399999999</v>
      </c>
      <c r="T166" s="48">
        <v>3.6391145E-2</v>
      </c>
      <c r="U166" s="48">
        <v>3.5931058000000002E-2</v>
      </c>
      <c r="V166" s="48">
        <v>4.0700000000000003E-4</v>
      </c>
      <c r="W166" s="48">
        <v>6.8570719999999996E-3</v>
      </c>
      <c r="X166" s="48">
        <v>9.3167700000000003E-3</v>
      </c>
      <c r="Y166" s="48">
        <v>8.4861452872579402E-2</v>
      </c>
      <c r="Z166" s="48">
        <v>0.21695661037681299</v>
      </c>
      <c r="AA166" s="48">
        <v>8.8595511102914679E-2</v>
      </c>
      <c r="AB166" s="48">
        <v>0.19415727411778669</v>
      </c>
      <c r="AC166" s="48">
        <v>0.17762343481261569</v>
      </c>
      <c r="AD166" s="48">
        <v>0.28499282451277902</v>
      </c>
      <c r="AE166" s="47">
        <v>0.14000000000000001</v>
      </c>
      <c r="AF166" s="48">
        <v>0.30104199999999998</v>
      </c>
      <c r="AG166" s="48">
        <v>0.169573</v>
      </c>
      <c r="AH166" s="48">
        <v>0.35875200000000002</v>
      </c>
      <c r="AI166" s="48">
        <v>0.157355301</v>
      </c>
      <c r="AJ166" s="48">
        <v>0.23791590900000001</v>
      </c>
      <c r="AK166" s="48">
        <v>0.59099176200000003</v>
      </c>
      <c r="AM166" s="48"/>
      <c r="AN166" s="48"/>
      <c r="AO166" s="48"/>
      <c r="AP166" s="48"/>
      <c r="AQ166" s="48"/>
      <c r="AR166" s="48"/>
      <c r="AS166" s="48"/>
      <c r="AT166" s="48"/>
      <c r="AU166" s="48"/>
      <c r="AV166" s="48"/>
      <c r="AW166" s="48"/>
      <c r="AX166" s="52"/>
      <c r="AY166" s="52"/>
      <c r="AZ166" s="52"/>
      <c r="BA166" s="52"/>
      <c r="BB166" s="52"/>
      <c r="BC166" s="52"/>
      <c r="BD166" s="52"/>
      <c r="BE166" s="52"/>
      <c r="BF166" s="52"/>
      <c r="BG166" s="52"/>
      <c r="BH166" s="52"/>
      <c r="BI166" s="52"/>
      <c r="BJ166" s="52"/>
      <c r="BK166" s="52"/>
      <c r="BL166" s="52"/>
      <c r="BM166" s="52"/>
    </row>
    <row r="167" spans="2:65">
      <c r="B167" t="s">
        <v>304</v>
      </c>
      <c r="C167">
        <v>1</v>
      </c>
      <c r="D167">
        <v>45.6</v>
      </c>
      <c r="E167" s="64">
        <v>1.9888968E-2</v>
      </c>
      <c r="F167" s="48">
        <v>0.93274723699999995</v>
      </c>
      <c r="G167" s="48">
        <v>3.061256E-2</v>
      </c>
      <c r="H167" s="48">
        <v>7.4780599999999999E-3</v>
      </c>
      <c r="I167" s="48">
        <v>0.88032710999999997</v>
      </c>
      <c r="J167" s="49">
        <v>5.2420126999999983E-2</v>
      </c>
      <c r="K167" s="48">
        <v>1.2148331E-2</v>
      </c>
      <c r="L167" s="48">
        <v>1.5532580000000001E-3</v>
      </c>
      <c r="M167" s="48">
        <v>3.1990949999999999E-3</v>
      </c>
      <c r="N167" s="48">
        <v>5.2872500000000003E-3</v>
      </c>
      <c r="O167" s="48">
        <v>1.008075E-3</v>
      </c>
      <c r="P167" s="48">
        <v>2.2959420000000001E-2</v>
      </c>
      <c r="Q167" s="48">
        <v>6.2027469999999998E-3</v>
      </c>
      <c r="R167" s="48">
        <v>0.50146582299999998</v>
      </c>
      <c r="S167" s="48">
        <v>0.41139741800000001</v>
      </c>
      <c r="T167" s="48">
        <v>9.7310090000000005E-3</v>
      </c>
      <c r="U167" s="48">
        <v>9.3401219999999993E-3</v>
      </c>
      <c r="V167" s="48">
        <v>1.5738309999999999E-3</v>
      </c>
      <c r="W167" s="48">
        <v>2.0572960000000001E-3</v>
      </c>
      <c r="X167" s="48">
        <v>3.507689E-3</v>
      </c>
      <c r="Y167" s="48">
        <v>7.1626454440134907E-2</v>
      </c>
      <c r="Z167" s="48">
        <v>0.216111783696529</v>
      </c>
      <c r="AA167" s="48">
        <v>7.5715260170658452E-2</v>
      </c>
      <c r="AB167" s="48">
        <v>0.27737808723406898</v>
      </c>
      <c r="AC167" s="48">
        <v>0.15051887693385119</v>
      </c>
      <c r="AD167" s="48">
        <v>0.35330744254154201</v>
      </c>
      <c r="AE167" s="47">
        <v>0.11</v>
      </c>
      <c r="AF167" s="48">
        <v>0.40329500000000001</v>
      </c>
      <c r="AG167" s="48">
        <v>0.208153</v>
      </c>
      <c r="AH167" s="48">
        <v>0.230374</v>
      </c>
      <c r="AI167" s="48">
        <v>0.145447677</v>
      </c>
      <c r="AJ167" s="48">
        <v>0.13549930700000001</v>
      </c>
      <c r="AK167" s="48">
        <v>0.69880367700000001</v>
      </c>
      <c r="AM167" s="48"/>
      <c r="AN167" s="48"/>
      <c r="AO167" s="48"/>
      <c r="AP167" s="48"/>
      <c r="AQ167" s="48"/>
      <c r="AR167" s="48"/>
      <c r="AS167" s="48"/>
      <c r="AT167" s="48"/>
      <c r="AU167" s="48"/>
      <c r="AV167" s="48"/>
      <c r="AW167" s="48"/>
      <c r="AX167" s="52"/>
      <c r="AY167" s="52"/>
      <c r="AZ167" s="52"/>
      <c r="BA167" s="52"/>
      <c r="BB167" s="52"/>
      <c r="BC167" s="52"/>
      <c r="BD167" s="52"/>
      <c r="BE167" s="52"/>
      <c r="BF167" s="52"/>
      <c r="BG167" s="52"/>
      <c r="BH167" s="52"/>
      <c r="BI167" s="52"/>
      <c r="BJ167" s="52"/>
      <c r="BK167" s="52"/>
      <c r="BL167" s="52"/>
      <c r="BM167" s="52"/>
    </row>
    <row r="168" spans="2:65">
      <c r="B168" t="s">
        <v>305</v>
      </c>
      <c r="C168">
        <v>1</v>
      </c>
      <c r="D168">
        <v>40.6</v>
      </c>
      <c r="E168" s="64">
        <v>2.5003547000000001E-2</v>
      </c>
      <c r="F168" s="48">
        <v>0.91218485000000005</v>
      </c>
      <c r="G168" s="48">
        <v>4.1830288E-2</v>
      </c>
      <c r="H168" s="48">
        <v>9.9880479999999994E-3</v>
      </c>
      <c r="I168" s="48">
        <v>0.83666268300000002</v>
      </c>
      <c r="J168" s="49">
        <v>7.5522167000000029E-2</v>
      </c>
      <c r="K168" s="48">
        <v>1.5821524E-2</v>
      </c>
      <c r="L168" s="48">
        <v>3.4147169999999998E-3</v>
      </c>
      <c r="M168" s="48">
        <v>5.1884729999999999E-3</v>
      </c>
      <c r="N168" s="48">
        <v>5.8334759999999998E-3</v>
      </c>
      <c r="O168" s="48">
        <v>2.2385370000000001E-3</v>
      </c>
      <c r="P168" s="48">
        <v>2.6027735999999999E-2</v>
      </c>
      <c r="Q168" s="48">
        <v>9.9690779999999993E-3</v>
      </c>
      <c r="R168" s="48">
        <v>0.49318004999999998</v>
      </c>
      <c r="S168" s="48">
        <v>0.40562100400000001</v>
      </c>
      <c r="T168" s="48">
        <v>1.7490941999999999E-2</v>
      </c>
      <c r="U168" s="48">
        <v>1.0443344E-2</v>
      </c>
      <c r="V168" s="48">
        <v>1.9444919999999999E-3</v>
      </c>
      <c r="W168" s="48">
        <v>7.2099999999999996E-4</v>
      </c>
      <c r="X168" s="48">
        <v>4.1545729999999999E-3</v>
      </c>
      <c r="Y168" s="48">
        <v>6.0539834174477197E-2</v>
      </c>
      <c r="Z168" s="48">
        <v>0.22707802467782701</v>
      </c>
      <c r="AA168" s="48">
        <v>6.7152715413338199E-2</v>
      </c>
      <c r="AB168" s="48">
        <v>0.25380488727135092</v>
      </c>
      <c r="AC168" s="48">
        <v>0.13357686669503949</v>
      </c>
      <c r="AD168" s="48">
        <v>0.4150115855676928</v>
      </c>
      <c r="AE168" s="47">
        <v>0.14000000000000001</v>
      </c>
      <c r="AF168" s="48">
        <v>0.431064</v>
      </c>
      <c r="AG168" s="48">
        <v>0.198437</v>
      </c>
      <c r="AH168" s="48">
        <v>0.218027</v>
      </c>
      <c r="AI168" s="48">
        <v>0.14421863700000001</v>
      </c>
      <c r="AJ168" s="48">
        <v>0.19531813200000001</v>
      </c>
      <c r="AK168" s="48">
        <v>0.64960346000000002</v>
      </c>
      <c r="AM168" s="48"/>
      <c r="AN168" s="48"/>
      <c r="AO168" s="48"/>
      <c r="AP168" s="48"/>
      <c r="AQ168" s="48"/>
      <c r="AR168" s="48"/>
      <c r="AS168" s="48"/>
      <c r="AT168" s="48"/>
      <c r="AU168" s="48"/>
      <c r="AV168" s="48"/>
      <c r="AW168" s="48"/>
      <c r="AX168" s="52"/>
      <c r="AY168" s="52"/>
      <c r="AZ168" s="52"/>
      <c r="BA168" s="52"/>
      <c r="BB168" s="52"/>
      <c r="BC168" s="52"/>
      <c r="BD168" s="52"/>
      <c r="BE168" s="52"/>
      <c r="BF168" s="52"/>
      <c r="BG168" s="52"/>
      <c r="BH168" s="52"/>
      <c r="BI168" s="52"/>
      <c r="BJ168" s="52"/>
      <c r="BK168" s="52"/>
      <c r="BL168" s="52"/>
      <c r="BM168" s="52"/>
    </row>
    <row r="169" spans="2:65">
      <c r="B169" t="s">
        <v>306</v>
      </c>
      <c r="C169">
        <v>1</v>
      </c>
      <c r="D169">
        <v>0</v>
      </c>
      <c r="E169" s="64">
        <v>2.5040995E-2</v>
      </c>
      <c r="F169" s="48">
        <v>0.57486077400000002</v>
      </c>
      <c r="G169" s="48">
        <v>0.25523733700000001</v>
      </c>
      <c r="H169" s="48">
        <v>6.7174836000000002E-2</v>
      </c>
      <c r="I169" s="48">
        <v>0.449392815</v>
      </c>
      <c r="J169" s="49">
        <v>0.12546795899999999</v>
      </c>
      <c r="K169" s="48">
        <v>0.13198346999999999</v>
      </c>
      <c r="L169" s="48">
        <v>3.6008551999999999E-2</v>
      </c>
      <c r="M169" s="48">
        <v>1.5988776999999999E-2</v>
      </c>
      <c r="N169" s="48">
        <v>1.4188772000000001E-2</v>
      </c>
      <c r="O169" s="48">
        <v>1.6884554999999999E-2</v>
      </c>
      <c r="P169" s="48">
        <v>4.9707182000000003E-2</v>
      </c>
      <c r="Q169" s="48">
        <v>5.3019867999999998E-2</v>
      </c>
      <c r="R169" s="48">
        <v>0.43018794599999999</v>
      </c>
      <c r="S169" s="48">
        <v>0.23896325600000001</v>
      </c>
      <c r="T169" s="48">
        <v>0.12150559399999999</v>
      </c>
      <c r="U169" s="48">
        <v>8.4144609999999995E-2</v>
      </c>
      <c r="V169" s="48">
        <v>2.1718549999999999E-3</v>
      </c>
      <c r="W169" s="48">
        <v>4.5051212E-2</v>
      </c>
      <c r="X169" s="48">
        <v>8.5099549999999996E-3</v>
      </c>
      <c r="Y169" s="48">
        <v>4.4391551508989199E-2</v>
      </c>
      <c r="Z169" s="48">
        <v>0.229718543046357</v>
      </c>
      <c r="AA169" s="48">
        <v>0.12900425742983501</v>
      </c>
      <c r="AB169" s="48">
        <v>0.16749679659405539</v>
      </c>
      <c r="AC169" s="48">
        <v>0.15735519703782069</v>
      </c>
      <c r="AD169" s="48">
        <v>0.38751653001851361</v>
      </c>
      <c r="AE169" s="47">
        <v>0.17</v>
      </c>
      <c r="AF169" s="48">
        <v>0.35103899999999999</v>
      </c>
      <c r="AG169" s="48">
        <v>0.180594</v>
      </c>
      <c r="AH169" s="48">
        <v>0.22249099999999999</v>
      </c>
      <c r="AI169" s="48">
        <v>0.14419744000000001</v>
      </c>
      <c r="AJ169" s="48">
        <v>0.24476591</v>
      </c>
      <c r="AK169" s="48">
        <v>0.59703286099999997</v>
      </c>
      <c r="AM169" s="48"/>
      <c r="AN169" s="48"/>
      <c r="AO169" s="48"/>
      <c r="AP169" s="48"/>
      <c r="AQ169" s="48"/>
      <c r="AR169" s="48"/>
      <c r="AS169" s="48"/>
      <c r="AT169" s="48"/>
      <c r="AU169" s="48"/>
      <c r="AV169" s="48"/>
      <c r="AW169" s="48"/>
      <c r="AX169" s="52"/>
      <c r="AY169" s="52"/>
      <c r="AZ169" s="52"/>
      <c r="BA169" s="52"/>
      <c r="BB169" s="52"/>
      <c r="BC169" s="52"/>
      <c r="BD169" s="52"/>
      <c r="BE169" s="52"/>
      <c r="BF169" s="52"/>
      <c r="BG169" s="52"/>
      <c r="BH169" s="52"/>
      <c r="BI169" s="52"/>
      <c r="BJ169" s="52"/>
      <c r="BK169" s="52"/>
      <c r="BL169" s="52"/>
      <c r="BM169" s="52"/>
    </row>
    <row r="170" spans="2:65">
      <c r="B170" t="s">
        <v>307</v>
      </c>
      <c r="C170">
        <v>1</v>
      </c>
      <c r="D170">
        <v>5.5</v>
      </c>
      <c r="E170" s="64">
        <v>3.5780312000000002E-2</v>
      </c>
      <c r="F170" s="48">
        <v>0.82043200299999997</v>
      </c>
      <c r="G170" s="48">
        <v>0.115252597</v>
      </c>
      <c r="H170" s="48">
        <v>1.1292953E-2</v>
      </c>
      <c r="I170" s="48">
        <v>0.72072934799999999</v>
      </c>
      <c r="J170" s="49">
        <v>9.9702654999999973E-2</v>
      </c>
      <c r="K170" s="48">
        <v>8.5289767000000002E-2</v>
      </c>
      <c r="L170" s="48">
        <v>6.9976480000000004E-3</v>
      </c>
      <c r="M170" s="48">
        <v>1.0145639999999999E-3</v>
      </c>
      <c r="N170" s="48">
        <v>8.4483800000000001E-3</v>
      </c>
      <c r="O170" s="48">
        <v>1.9343089999999999E-3</v>
      </c>
      <c r="P170" s="48">
        <v>3.3328908999999997E-2</v>
      </c>
      <c r="Q170" s="48">
        <v>1.9693923999999901E-2</v>
      </c>
      <c r="R170" s="48">
        <v>0.41749239100000002</v>
      </c>
      <c r="S170" s="48">
        <v>0.408531902</v>
      </c>
      <c r="T170" s="48">
        <v>1.6707281000000001E-2</v>
      </c>
      <c r="U170" s="48">
        <v>3.0835458999999999E-2</v>
      </c>
      <c r="V170" s="48">
        <v>1.9912200000000001E-3</v>
      </c>
      <c r="W170" s="48">
        <v>5.5251605000000002E-2</v>
      </c>
      <c r="X170" s="48">
        <v>3.8022809999999998E-3</v>
      </c>
      <c r="Y170" s="48">
        <v>5.3054054655015198E-2</v>
      </c>
      <c r="Z170" s="48">
        <v>0.196534311766628</v>
      </c>
      <c r="AA170" s="48">
        <v>0.13043134240629331</v>
      </c>
      <c r="AB170" s="48">
        <v>0.20902473210652339</v>
      </c>
      <c r="AC170" s="48">
        <v>0.13625298548594519</v>
      </c>
      <c r="AD170" s="48">
        <v>0.44513595443689141</v>
      </c>
      <c r="AE170" s="47">
        <v>0.19</v>
      </c>
      <c r="AF170" s="48">
        <v>0.417736</v>
      </c>
      <c r="AG170" s="48">
        <v>0.152701</v>
      </c>
      <c r="AH170" s="48">
        <v>0.23428599999999999</v>
      </c>
      <c r="AI170" s="48">
        <v>0.167233674</v>
      </c>
      <c r="AJ170" s="48">
        <v>0.211771508</v>
      </c>
      <c r="AK170" s="48">
        <v>0.60333978099999996</v>
      </c>
      <c r="AM170" s="48"/>
      <c r="AN170" s="48"/>
      <c r="AO170" s="48"/>
      <c r="AP170" s="48"/>
      <c r="AQ170" s="48"/>
      <c r="AR170" s="48"/>
      <c r="AS170" s="48"/>
      <c r="AT170" s="48"/>
      <c r="AU170" s="48"/>
      <c r="AV170" s="48"/>
      <c r="AW170" s="48"/>
      <c r="AX170" s="52"/>
      <c r="AY170" s="52"/>
      <c r="AZ170" s="52"/>
      <c r="BA170" s="52"/>
      <c r="BB170" s="52"/>
      <c r="BC170" s="52"/>
      <c r="BD170" s="52"/>
      <c r="BE170" s="52"/>
      <c r="BF170" s="52"/>
      <c r="BG170" s="52"/>
      <c r="BH170" s="52"/>
      <c r="BI170" s="52"/>
      <c r="BJ170" s="52"/>
      <c r="BK170" s="52"/>
      <c r="BL170" s="52"/>
      <c r="BM170" s="52"/>
    </row>
    <row r="171" spans="2:65">
      <c r="B171" t="s">
        <v>308</v>
      </c>
      <c r="C171">
        <v>1</v>
      </c>
      <c r="D171">
        <v>0</v>
      </c>
      <c r="E171" s="64">
        <v>2.6797985E-2</v>
      </c>
      <c r="F171" s="48">
        <v>0.61611026499999999</v>
      </c>
      <c r="G171" s="48">
        <v>0.23979392799999999</v>
      </c>
      <c r="H171" s="48">
        <v>6.2048197999999999E-2</v>
      </c>
      <c r="I171" s="48">
        <v>0.467116541</v>
      </c>
      <c r="J171" s="49">
        <v>0.14899372399999999</v>
      </c>
      <c r="K171" s="48">
        <v>9.8056289000000005E-2</v>
      </c>
      <c r="L171" s="48">
        <v>7.5589779999999995E-2</v>
      </c>
      <c r="M171" s="48">
        <v>4.7436350000000004E-3</v>
      </c>
      <c r="N171" s="48">
        <v>1.0113103E-2</v>
      </c>
      <c r="O171" s="48">
        <v>7.319529E-3</v>
      </c>
      <c r="P171" s="48">
        <v>4.7028199E-2</v>
      </c>
      <c r="Q171" s="48">
        <v>3.5019455999999997E-2</v>
      </c>
      <c r="R171" s="48">
        <v>0.44296196900000001</v>
      </c>
      <c r="S171" s="48">
        <v>0.249965987</v>
      </c>
      <c r="T171" s="48">
        <v>0.124452386</v>
      </c>
      <c r="U171" s="48">
        <v>8.2883602000000001E-2</v>
      </c>
      <c r="V171" s="48">
        <v>1.3469266000000001E-2</v>
      </c>
      <c r="W171" s="48">
        <v>6.4942719999999997E-3</v>
      </c>
      <c r="X171" s="48">
        <v>9.7958300000000002E-3</v>
      </c>
      <c r="Y171" s="48">
        <v>3.82015112171614E-2</v>
      </c>
      <c r="Z171" s="48">
        <v>0.23540926808141999</v>
      </c>
      <c r="AA171" s="48">
        <v>8.9711346746420131E-2</v>
      </c>
      <c r="AB171" s="48">
        <v>0.1710168569874925</v>
      </c>
      <c r="AC171" s="48">
        <v>0.1563444800732936</v>
      </c>
      <c r="AD171" s="48">
        <v>0.41176133760879519</v>
      </c>
      <c r="AE171" s="47">
        <v>0.14000000000000001</v>
      </c>
      <c r="AF171" s="48">
        <v>0.37370500000000001</v>
      </c>
      <c r="AG171" s="48">
        <v>0.186774</v>
      </c>
      <c r="AH171" s="48">
        <v>0.245697</v>
      </c>
      <c r="AI171" s="48">
        <v>0.15484851999999999</v>
      </c>
      <c r="AJ171" s="48">
        <v>0.27509650299999999</v>
      </c>
      <c r="AK171" s="48">
        <v>0.55901274999999995</v>
      </c>
      <c r="AM171" s="48"/>
      <c r="AN171" s="48"/>
      <c r="AO171" s="48"/>
      <c r="AP171" s="48"/>
      <c r="AQ171" s="48"/>
      <c r="AR171" s="48"/>
      <c r="AS171" s="48"/>
      <c r="AT171" s="48"/>
      <c r="AU171" s="48"/>
      <c r="AV171" s="48"/>
      <c r="AW171" s="48"/>
      <c r="AX171" s="52"/>
      <c r="AY171" s="52"/>
      <c r="AZ171" s="52"/>
      <c r="BA171" s="52"/>
      <c r="BB171" s="52"/>
      <c r="BC171" s="52"/>
      <c r="BD171" s="52"/>
      <c r="BE171" s="52"/>
      <c r="BF171" s="52"/>
      <c r="BG171" s="52"/>
      <c r="BH171" s="52"/>
      <c r="BI171" s="52"/>
      <c r="BJ171" s="52"/>
      <c r="BK171" s="52"/>
      <c r="BL171" s="52"/>
      <c r="BM171" s="52"/>
    </row>
    <row r="172" spans="2:65">
      <c r="B172" t="s">
        <v>309</v>
      </c>
      <c r="C172">
        <v>1</v>
      </c>
      <c r="D172">
        <v>9.1999999999999993</v>
      </c>
      <c r="E172" s="64">
        <v>3.0975031E-2</v>
      </c>
      <c r="F172" s="48">
        <v>0.78399620199999998</v>
      </c>
      <c r="G172" s="48">
        <v>9.0489502999999999E-2</v>
      </c>
      <c r="H172" s="48">
        <v>6.2278016999999998E-2</v>
      </c>
      <c r="I172" s="48">
        <v>0.66928649299999998</v>
      </c>
      <c r="J172" s="49">
        <v>0.11470970900000001</v>
      </c>
      <c r="K172" s="48">
        <v>4.4229349000000001E-2</v>
      </c>
      <c r="L172" s="48">
        <v>1.0268312E-2</v>
      </c>
      <c r="M172" s="48">
        <v>5.134156E-3</v>
      </c>
      <c r="N172" s="48">
        <v>1.1384816000000001E-2</v>
      </c>
      <c r="O172" s="48">
        <v>4.6418400000000004E-3</v>
      </c>
      <c r="P172" s="48">
        <v>4.1547982999999997E-2</v>
      </c>
      <c r="Q172" s="48">
        <v>2.1688294E-2</v>
      </c>
      <c r="R172" s="48">
        <v>0.46559120900000001</v>
      </c>
      <c r="S172" s="48">
        <v>0.37491868099999998</v>
      </c>
      <c r="T172" s="48">
        <v>3.2923077000000002E-2</v>
      </c>
      <c r="U172" s="48">
        <v>3.2483515999999997E-2</v>
      </c>
      <c r="V172" s="48">
        <v>8.8175819999999992E-3</v>
      </c>
      <c r="W172" s="48">
        <v>3.8417579999999998E-3</v>
      </c>
      <c r="X172" s="48">
        <v>7.6395600000000001E-3</v>
      </c>
      <c r="Y172" s="48">
        <v>5.1376816553737999E-2</v>
      </c>
      <c r="Z172" s="48">
        <v>0.21213650790934799</v>
      </c>
      <c r="AA172" s="48">
        <v>0.13346581099130181</v>
      </c>
      <c r="AB172" s="48">
        <v>0.19905311051025509</v>
      </c>
      <c r="AC172" s="48">
        <v>0.1429452699704542</v>
      </c>
      <c r="AD172" s="48">
        <v>0.37322914750159641</v>
      </c>
      <c r="AE172" s="47">
        <v>0.19</v>
      </c>
      <c r="AF172" s="48">
        <v>0.34631000000000001</v>
      </c>
      <c r="AG172" s="48">
        <v>0.17050499999999999</v>
      </c>
      <c r="AH172" s="48">
        <v>0.24166399999999999</v>
      </c>
      <c r="AI172" s="48">
        <v>0.26458309600000002</v>
      </c>
      <c r="AJ172" s="48">
        <v>0.16673890799999999</v>
      </c>
      <c r="AK172" s="48">
        <v>0.55213870200000004</v>
      </c>
      <c r="AM172" s="48"/>
      <c r="AN172" s="48"/>
      <c r="AO172" s="48"/>
      <c r="AP172" s="48"/>
      <c r="AQ172" s="48"/>
      <c r="AR172" s="48"/>
      <c r="AS172" s="48"/>
      <c r="AT172" s="48"/>
      <c r="AU172" s="48"/>
      <c r="AV172" s="48"/>
      <c r="AW172" s="48"/>
      <c r="AX172" s="52"/>
      <c r="AY172" s="52"/>
      <c r="AZ172" s="52"/>
      <c r="BA172" s="52"/>
      <c r="BB172" s="52"/>
      <c r="BC172" s="52"/>
      <c r="BD172" s="52"/>
      <c r="BE172" s="52"/>
      <c r="BF172" s="52"/>
      <c r="BG172" s="52"/>
      <c r="BH172" s="52"/>
      <c r="BI172" s="52"/>
      <c r="BJ172" s="52"/>
      <c r="BK172" s="52"/>
      <c r="BL172" s="52"/>
      <c r="BM172" s="52"/>
    </row>
    <row r="173" spans="2:65">
      <c r="B173" t="s">
        <v>310</v>
      </c>
      <c r="C173">
        <v>1</v>
      </c>
      <c r="E173" s="64">
        <v>2.0096167000000002E-2</v>
      </c>
      <c r="F173" s="48">
        <v>0.95893498200000005</v>
      </c>
      <c r="G173" s="48">
        <v>1.5551793E-2</v>
      </c>
      <c r="H173" s="48">
        <v>9.8792399999999992E-3</v>
      </c>
      <c r="I173" s="48">
        <v>0.91415675000000007</v>
      </c>
      <c r="J173" s="49">
        <v>4.4778231999999973E-2</v>
      </c>
      <c r="K173" s="48">
        <v>4.9651210000000003E-3</v>
      </c>
      <c r="L173" s="48">
        <v>1.764465E-3</v>
      </c>
      <c r="M173" s="48">
        <v>4.4099999999999999E-4</v>
      </c>
      <c r="N173" s="48">
        <v>3.1801400000000001E-3</v>
      </c>
      <c r="O173" s="48">
        <v>1.72343E-3</v>
      </c>
      <c r="P173" s="48">
        <v>9.9917930000000005E-3</v>
      </c>
      <c r="Q173" s="48">
        <v>5.6421829999999899E-3</v>
      </c>
      <c r="R173" s="48">
        <v>0.33579899899999999</v>
      </c>
      <c r="S173" s="48">
        <v>0.59022078099999997</v>
      </c>
      <c r="T173" s="48">
        <v>5.6118679999999999E-3</v>
      </c>
      <c r="U173" s="48">
        <v>2.9033980000000002E-3</v>
      </c>
      <c r="V173" s="48">
        <v>3.39E-4</v>
      </c>
      <c r="W173" s="48">
        <v>2.7700000000000001E-4</v>
      </c>
      <c r="X173" s="48">
        <v>2.5443200000000001E-3</v>
      </c>
      <c r="Y173" s="48">
        <v>7.8261078189102953E-2</v>
      </c>
      <c r="Z173" s="48">
        <v>0.210217364856644</v>
      </c>
      <c r="AA173" s="48">
        <v>7.3439365348326666E-2</v>
      </c>
      <c r="AB173" s="48">
        <v>0.2805098779219769</v>
      </c>
      <c r="AC173" s="48">
        <v>0.10974232755230209</v>
      </c>
      <c r="AD173" s="48">
        <v>0.38532878293855699</v>
      </c>
      <c r="AE173" s="47">
        <v>0.12</v>
      </c>
      <c r="AF173" s="48">
        <v>0.416354</v>
      </c>
      <c r="AG173" s="48">
        <v>0.215529</v>
      </c>
      <c r="AH173" s="48">
        <v>0.27422000000000002</v>
      </c>
      <c r="AI173" s="48">
        <v>0.1148245</v>
      </c>
      <c r="AJ173" s="48">
        <v>9.7238550000000007E-2</v>
      </c>
      <c r="AK173" s="48">
        <v>0.76696816300000004</v>
      </c>
      <c r="AM173" s="48"/>
      <c r="AN173" s="48"/>
      <c r="AO173" s="48"/>
      <c r="AP173" s="48"/>
      <c r="AQ173" s="48"/>
      <c r="AR173" s="48"/>
      <c r="AS173" s="48"/>
      <c r="AT173" s="48"/>
      <c r="AU173" s="48"/>
      <c r="AV173" s="48"/>
      <c r="AW173" s="48"/>
      <c r="AX173" s="52"/>
      <c r="AY173" s="52"/>
      <c r="AZ173" s="52"/>
      <c r="BA173" s="52"/>
      <c r="BB173" s="52"/>
      <c r="BC173" s="52"/>
      <c r="BD173" s="52"/>
      <c r="BE173" s="52"/>
      <c r="BF173" s="52"/>
      <c r="BG173" s="52"/>
      <c r="BH173" s="52"/>
      <c r="BI173" s="52"/>
      <c r="BJ173" s="52"/>
      <c r="BK173" s="52"/>
      <c r="BL173" s="52"/>
      <c r="BM173" s="52"/>
    </row>
    <row r="174" spans="2:65">
      <c r="B174" t="s">
        <v>311</v>
      </c>
      <c r="C174">
        <v>1</v>
      </c>
      <c r="D174">
        <v>0</v>
      </c>
      <c r="E174" s="64">
        <v>3.9197796E-2</v>
      </c>
      <c r="F174" s="48">
        <v>0.38399398699999998</v>
      </c>
      <c r="G174" s="48">
        <v>0.28257035899999999</v>
      </c>
      <c r="H174" s="48">
        <v>0.22617434</v>
      </c>
      <c r="I174" s="48">
        <v>0.18841181700000001</v>
      </c>
      <c r="J174" s="49">
        <v>0.19558217</v>
      </c>
      <c r="K174" s="48">
        <v>5.5594420999999998E-2</v>
      </c>
      <c r="L174" s="48">
        <v>4.6361476999999998E-2</v>
      </c>
      <c r="M174" s="48">
        <v>0.115845394</v>
      </c>
      <c r="N174" s="48">
        <v>2.4302975000000001E-2</v>
      </c>
      <c r="O174" s="48">
        <v>1.1768907E-2</v>
      </c>
      <c r="P174" s="48">
        <v>5.6884262999999997E-2</v>
      </c>
      <c r="Q174" s="48">
        <v>5.0376750999999997E-2</v>
      </c>
      <c r="R174" s="48">
        <v>0.44882566800000001</v>
      </c>
      <c r="S174" s="48">
        <v>0.17726103500000001</v>
      </c>
      <c r="T174" s="48">
        <v>0.25078155200000002</v>
      </c>
      <c r="U174" s="48">
        <v>3.2019937999999998E-2</v>
      </c>
      <c r="V174" s="48">
        <v>1.238823E-3</v>
      </c>
      <c r="W174" s="48">
        <v>7.5859710000000004E-3</v>
      </c>
      <c r="X174" s="48">
        <v>8.4167110000000003E-3</v>
      </c>
      <c r="Y174" s="48">
        <v>1.8536208613646001E-2</v>
      </c>
      <c r="Z174" s="48">
        <v>0.215145636318162</v>
      </c>
      <c r="AA174" s="48">
        <v>0.14296910661533549</v>
      </c>
      <c r="AB174" s="48">
        <v>9.1870569895529081E-2</v>
      </c>
      <c r="AC174" s="48">
        <v>0.19790868279864229</v>
      </c>
      <c r="AD174" s="48">
        <v>0.41925800211686559</v>
      </c>
      <c r="AE174" s="47">
        <v>0.27</v>
      </c>
      <c r="AF174" s="48">
        <v>0.27984500000000001</v>
      </c>
      <c r="AG174" s="48">
        <v>0.16683100000000001</v>
      </c>
      <c r="AH174" s="48">
        <v>0.26233400000000001</v>
      </c>
      <c r="AI174" s="48">
        <v>0.34149712399999999</v>
      </c>
      <c r="AJ174" s="48">
        <v>0.35995203399999998</v>
      </c>
      <c r="AK174" s="48">
        <v>0.26816528099999998</v>
      </c>
      <c r="AM174" s="48"/>
      <c r="AN174" s="48"/>
      <c r="AO174" s="48"/>
      <c r="AP174" s="48"/>
      <c r="AQ174" s="48"/>
      <c r="AR174" s="48"/>
      <c r="AS174" s="48"/>
      <c r="AT174" s="48"/>
      <c r="AU174" s="48"/>
      <c r="AV174" s="48"/>
      <c r="AW174" s="48"/>
      <c r="AX174" s="52"/>
      <c r="AY174" s="52"/>
      <c r="AZ174" s="52"/>
      <c r="BA174" s="52"/>
      <c r="BB174" s="52"/>
      <c r="BC174" s="52"/>
      <c r="BD174" s="52"/>
      <c r="BE174" s="52"/>
      <c r="BF174" s="52"/>
      <c r="BG174" s="52"/>
      <c r="BH174" s="52"/>
      <c r="BI174" s="52"/>
      <c r="BJ174" s="52"/>
      <c r="BK174" s="52"/>
      <c r="BL174" s="52"/>
      <c r="BM174" s="52"/>
    </row>
    <row r="175" spans="2:65">
      <c r="B175" t="s">
        <v>312</v>
      </c>
      <c r="C175">
        <v>1</v>
      </c>
      <c r="D175">
        <v>48.2</v>
      </c>
      <c r="E175" s="64">
        <v>2.6334076000000001E-2</v>
      </c>
      <c r="F175" s="48">
        <v>0.90811368999999997</v>
      </c>
      <c r="G175" s="48">
        <v>2.7034347E-2</v>
      </c>
      <c r="H175" s="48">
        <v>1.9560543E-2</v>
      </c>
      <c r="I175" s="48">
        <v>0.79713236200000004</v>
      </c>
      <c r="J175" s="49">
        <v>0.11098132799999989</v>
      </c>
      <c r="K175" s="48">
        <v>8.1424679999999999E-3</v>
      </c>
      <c r="L175" s="48">
        <v>3.6649569999999999E-3</v>
      </c>
      <c r="M175" s="48">
        <v>1.879031E-3</v>
      </c>
      <c r="N175" s="48">
        <v>3.2756080000000002E-3</v>
      </c>
      <c r="O175" s="48">
        <v>1.5150750000000001E-3</v>
      </c>
      <c r="P175" s="48">
        <v>3.0233778999999999E-2</v>
      </c>
      <c r="Q175" s="48">
        <v>1.5057641E-2</v>
      </c>
      <c r="R175" s="48">
        <v>0.48196329999999998</v>
      </c>
      <c r="S175" s="48">
        <v>0.42624504899999999</v>
      </c>
      <c r="T175" s="48">
        <v>1.2662085E-2</v>
      </c>
      <c r="U175" s="48">
        <v>3.7664619999999999E-3</v>
      </c>
      <c r="V175" s="48">
        <v>1.2103459999999999E-3</v>
      </c>
      <c r="W175" s="48">
        <v>6.3500000000000004E-4</v>
      </c>
      <c r="X175" s="48">
        <v>4.1050210000000004E-3</v>
      </c>
      <c r="Y175" s="48">
        <v>7.5202209508778803E-2</v>
      </c>
      <c r="Z175" s="48">
        <v>0.211275239451203</v>
      </c>
      <c r="AA175" s="48">
        <v>9.3888142442486486E-2</v>
      </c>
      <c r="AB175" s="48">
        <v>0.2461666273500232</v>
      </c>
      <c r="AC175" s="48">
        <v>0.22551470206918009</v>
      </c>
      <c r="AD175" s="48">
        <v>0.2657055437431935</v>
      </c>
      <c r="AE175" s="47">
        <v>0.1</v>
      </c>
      <c r="AF175" s="48">
        <v>0.31237900000000002</v>
      </c>
      <c r="AG175" s="48">
        <v>0.198074</v>
      </c>
      <c r="AH175" s="48">
        <v>0.338505</v>
      </c>
      <c r="AI175" s="48">
        <v>0.15951864299999999</v>
      </c>
      <c r="AJ175" s="48">
        <v>0.235805879</v>
      </c>
      <c r="AK175" s="48">
        <v>0.59151706400000004</v>
      </c>
      <c r="AM175" s="48"/>
      <c r="AN175" s="48"/>
      <c r="AO175" s="48"/>
      <c r="AP175" s="48"/>
      <c r="AQ175" s="48"/>
      <c r="AR175" s="48"/>
      <c r="AS175" s="48"/>
      <c r="AT175" s="48"/>
      <c r="AU175" s="48"/>
      <c r="AV175" s="48"/>
      <c r="AW175" s="48"/>
      <c r="AX175" s="52"/>
      <c r="AY175" s="52"/>
      <c r="AZ175" s="52"/>
      <c r="BA175" s="52"/>
      <c r="BB175" s="52"/>
      <c r="BC175" s="52"/>
      <c r="BD175" s="52"/>
      <c r="BE175" s="52"/>
      <c r="BF175" s="52"/>
      <c r="BG175" s="52"/>
      <c r="BH175" s="52"/>
      <c r="BI175" s="52"/>
      <c r="BJ175" s="52"/>
      <c r="BK175" s="52"/>
      <c r="BL175" s="52"/>
      <c r="BM175" s="52"/>
    </row>
    <row r="176" spans="2:65">
      <c r="B176" t="s">
        <v>313</v>
      </c>
      <c r="C176">
        <v>1</v>
      </c>
      <c r="D176">
        <v>41.1</v>
      </c>
      <c r="E176" s="64">
        <v>3.5265359000000003E-2</v>
      </c>
      <c r="F176" s="48">
        <v>0.93211324399999995</v>
      </c>
      <c r="G176" s="48">
        <v>3.3065424000000003E-2</v>
      </c>
      <c r="H176" s="48">
        <v>6.2335410000000004E-3</v>
      </c>
      <c r="I176" s="48">
        <v>0.87463965899999996</v>
      </c>
      <c r="J176" s="49">
        <v>5.7473584999999987E-2</v>
      </c>
      <c r="K176" s="48">
        <v>8.5527190000000003E-3</v>
      </c>
      <c r="L176" s="48">
        <v>1.708635E-3</v>
      </c>
      <c r="M176" s="48">
        <v>2.4627249999999998E-3</v>
      </c>
      <c r="N176" s="48">
        <v>6.5768119999999996E-3</v>
      </c>
      <c r="O176" s="48">
        <v>1.536817E-3</v>
      </c>
      <c r="P176" s="48">
        <v>2.1524980999999999E-2</v>
      </c>
      <c r="Q176" s="48">
        <v>7.0636300000000004E-3</v>
      </c>
      <c r="R176" s="48">
        <v>0.49022115700000002</v>
      </c>
      <c r="S176" s="48">
        <v>0.41601840299999998</v>
      </c>
      <c r="T176" s="48">
        <v>7.5787220000000004E-3</v>
      </c>
      <c r="U176" s="48">
        <v>7.7314419999999998E-3</v>
      </c>
      <c r="V176" s="48">
        <v>1.851728E-3</v>
      </c>
      <c r="W176" s="48">
        <v>1.422204E-3</v>
      </c>
      <c r="X176" s="48">
        <v>6.9582979999999999E-3</v>
      </c>
      <c r="Y176" s="48">
        <v>9.4704299806485107E-2</v>
      </c>
      <c r="Z176" s="48">
        <v>0.20291569247696301</v>
      </c>
      <c r="AA176" s="48">
        <v>0.1264637541123147</v>
      </c>
      <c r="AB176" s="48">
        <v>0.27280465640600821</v>
      </c>
      <c r="AC176" s="48">
        <v>0.10667778859075951</v>
      </c>
      <c r="AD176" s="48">
        <v>0.46440984290282222</v>
      </c>
      <c r="AE176" s="47">
        <v>0.27</v>
      </c>
      <c r="AF176" s="48">
        <v>0.451347</v>
      </c>
      <c r="AG176" s="48">
        <v>0.172435</v>
      </c>
      <c r="AH176" s="48">
        <v>0.18632899999999999</v>
      </c>
      <c r="AI176" s="48">
        <v>0.161880265</v>
      </c>
      <c r="AJ176" s="48">
        <v>0.174269061</v>
      </c>
      <c r="AK176" s="48">
        <v>0.65153267100000001</v>
      </c>
      <c r="AM176" s="48"/>
      <c r="AN176" s="48"/>
      <c r="AO176" s="48"/>
      <c r="AP176" s="48"/>
      <c r="AQ176" s="48"/>
      <c r="AR176" s="48"/>
      <c r="AS176" s="48"/>
      <c r="AT176" s="48"/>
      <c r="AU176" s="48"/>
      <c r="AV176" s="48"/>
      <c r="AW176" s="48"/>
      <c r="AX176" s="52"/>
      <c r="AY176" s="52"/>
      <c r="AZ176" s="52"/>
      <c r="BA176" s="52"/>
      <c r="BB176" s="52"/>
      <c r="BC176" s="52"/>
      <c r="BD176" s="52"/>
      <c r="BE176" s="52"/>
      <c r="BF176" s="52"/>
      <c r="BG176" s="52"/>
      <c r="BH176" s="52"/>
      <c r="BI176" s="52"/>
      <c r="BJ176" s="52"/>
      <c r="BK176" s="52"/>
      <c r="BL176" s="52"/>
      <c r="BM176" s="52"/>
    </row>
    <row r="177" spans="2:65">
      <c r="B177" t="s">
        <v>314</v>
      </c>
      <c r="C177">
        <v>1</v>
      </c>
      <c r="D177">
        <v>48.1</v>
      </c>
      <c r="E177" s="64">
        <v>2.6175166999999999E-2</v>
      </c>
      <c r="F177" s="48">
        <v>0.94812813299999998</v>
      </c>
      <c r="G177" s="48">
        <v>1.7211951E-2</v>
      </c>
      <c r="H177" s="48">
        <v>9.1714810000000004E-3</v>
      </c>
      <c r="I177" s="48">
        <v>0.88888317699999997</v>
      </c>
      <c r="J177" s="49">
        <v>5.9244956000000022E-2</v>
      </c>
      <c r="K177" s="48">
        <v>4.36982E-3</v>
      </c>
      <c r="L177" s="48">
        <v>1.43947E-3</v>
      </c>
      <c r="M177" s="48">
        <v>2.9200680000000001E-3</v>
      </c>
      <c r="N177" s="48">
        <v>3.0228880000000001E-3</v>
      </c>
      <c r="O177" s="48">
        <v>1.7582100000000001E-3</v>
      </c>
      <c r="P177" s="48">
        <v>1.8826214000000001E-2</v>
      </c>
      <c r="Q177" s="48">
        <v>6.6626910000000001E-3</v>
      </c>
      <c r="R177" s="48">
        <v>0.50939263999999995</v>
      </c>
      <c r="S177" s="48">
        <v>0.41260783299999998</v>
      </c>
      <c r="T177" s="48">
        <v>7.4956040000000003E-3</v>
      </c>
      <c r="U177" s="48">
        <v>2.7247399999999998E-3</v>
      </c>
      <c r="V177" s="48">
        <v>1.377793E-3</v>
      </c>
      <c r="W177" s="48">
        <v>6.9899999999999997E-4</v>
      </c>
      <c r="X177" s="48">
        <v>3.495892E-3</v>
      </c>
      <c r="Y177" s="48">
        <v>0.10826380611839399</v>
      </c>
      <c r="Z177" s="48">
        <v>0.210722539779158</v>
      </c>
      <c r="AA177" s="48">
        <v>8.1904394664224389E-2</v>
      </c>
      <c r="AB177" s="48">
        <v>0.25359393639967598</v>
      </c>
      <c r="AC177" s="48">
        <v>0.13351777457742739</v>
      </c>
      <c r="AD177" s="48">
        <v>0.37653806311427779</v>
      </c>
      <c r="AE177" s="47">
        <v>0.1</v>
      </c>
      <c r="AF177" s="48">
        <v>0.40807700000000002</v>
      </c>
      <c r="AG177" s="48">
        <v>0.19950599999999999</v>
      </c>
      <c r="AH177" s="48">
        <v>0.257886</v>
      </c>
      <c r="AI177" s="48">
        <v>0.13821017099999999</v>
      </c>
      <c r="AJ177" s="48">
        <v>0.18511621</v>
      </c>
      <c r="AK177" s="48">
        <v>0.65313369099999996</v>
      </c>
      <c r="AM177" s="48"/>
      <c r="AN177" s="48"/>
      <c r="AO177" s="48"/>
      <c r="AP177" s="48"/>
      <c r="AQ177" s="48"/>
      <c r="AR177" s="48"/>
      <c r="AS177" s="48"/>
      <c r="AT177" s="48"/>
      <c r="AU177" s="48"/>
      <c r="AV177" s="48"/>
      <c r="AW177" s="48"/>
      <c r="AX177" s="52"/>
      <c r="AY177" s="52"/>
      <c r="AZ177" s="52"/>
      <c r="BA177" s="52"/>
      <c r="BB177" s="52"/>
      <c r="BC177" s="52"/>
      <c r="BD177" s="52"/>
      <c r="BE177" s="52"/>
      <c r="BF177" s="52"/>
      <c r="BG177" s="52"/>
      <c r="BH177" s="52"/>
      <c r="BI177" s="52"/>
      <c r="BJ177" s="52"/>
      <c r="BK177" s="52"/>
      <c r="BL177" s="52"/>
      <c r="BM177" s="52"/>
    </row>
    <row r="178" spans="2:65">
      <c r="B178" t="s">
        <v>315</v>
      </c>
      <c r="C178">
        <v>1</v>
      </c>
      <c r="D178">
        <v>9</v>
      </c>
      <c r="E178" s="64">
        <v>2.5594670999999999E-2</v>
      </c>
      <c r="F178" s="48">
        <v>0.64868986299999998</v>
      </c>
      <c r="G178" s="48">
        <v>0.22805020199999901</v>
      </c>
      <c r="H178" s="48">
        <v>5.1990818000000001E-2</v>
      </c>
      <c r="I178" s="48">
        <v>0.55113465299999997</v>
      </c>
      <c r="J178" s="49">
        <v>9.7555210000000003E-2</v>
      </c>
      <c r="K178" s="48">
        <v>3.7991117999999997E-2</v>
      </c>
      <c r="L178" s="48">
        <v>0.14871857599999999</v>
      </c>
      <c r="M178" s="48">
        <v>0.15505983700000001</v>
      </c>
      <c r="N178" s="48">
        <v>7.0562999999999997E-3</v>
      </c>
      <c r="O178" s="48">
        <v>4.2902299999999999E-3</v>
      </c>
      <c r="P178" s="48">
        <v>4.8396807999999999E-2</v>
      </c>
      <c r="Q178" s="48">
        <v>2.28718199999999E-2</v>
      </c>
      <c r="R178" s="48">
        <v>0.40382733700000001</v>
      </c>
      <c r="S178" s="48">
        <v>0.30145453900000002</v>
      </c>
      <c r="T178" s="48">
        <v>0.18219366300000001</v>
      </c>
      <c r="U178" s="48">
        <v>2.5468537999999999E-2</v>
      </c>
      <c r="V178" s="48">
        <v>1.6935120000000001E-3</v>
      </c>
      <c r="W178" s="48">
        <v>8.900346E-3</v>
      </c>
      <c r="X178" s="48">
        <v>5.9366999999999996E-3</v>
      </c>
      <c r="Y178" s="48">
        <v>5.2103615705025502E-2</v>
      </c>
      <c r="Z178" s="48">
        <v>0.23740193590325701</v>
      </c>
      <c r="AA178" s="48">
        <v>9.8681675404897209E-2</v>
      </c>
      <c r="AB178" s="48">
        <v>0.18530108945690479</v>
      </c>
      <c r="AC178" s="48">
        <v>0.16284490960989531</v>
      </c>
      <c r="AD178" s="48">
        <v>0.38289724072312081</v>
      </c>
      <c r="AE178" s="47">
        <v>0.09</v>
      </c>
      <c r="AF178" s="48">
        <v>0.36571100000000001</v>
      </c>
      <c r="AG178" s="48">
        <v>0.179983</v>
      </c>
      <c r="AH178" s="48">
        <v>0.24992900000000001</v>
      </c>
      <c r="AI178" s="48">
        <v>0.14652601500000001</v>
      </c>
      <c r="AJ178" s="48">
        <v>0.214502255</v>
      </c>
      <c r="AK178" s="48">
        <v>0.624232864</v>
      </c>
      <c r="AM178" s="48"/>
      <c r="AN178" s="48"/>
      <c r="AO178" s="48"/>
      <c r="AP178" s="48"/>
      <c r="AQ178" s="48"/>
      <c r="AR178" s="48"/>
      <c r="AS178" s="48"/>
      <c r="AT178" s="48"/>
      <c r="AU178" s="48"/>
      <c r="AV178" s="48"/>
      <c r="AW178" s="48"/>
      <c r="AX178" s="52"/>
      <c r="AY178" s="52"/>
      <c r="AZ178" s="52"/>
      <c r="BA178" s="52"/>
      <c r="BB178" s="52"/>
      <c r="BC178" s="52"/>
      <c r="BD178" s="52"/>
      <c r="BE178" s="52"/>
      <c r="BF178" s="52"/>
      <c r="BG178" s="52"/>
      <c r="BH178" s="52"/>
      <c r="BI178" s="52"/>
      <c r="BJ178" s="52"/>
      <c r="BK178" s="52"/>
      <c r="BL178" s="52"/>
      <c r="BM178" s="52"/>
    </row>
    <row r="179" spans="2:65">
      <c r="B179" t="s">
        <v>316</v>
      </c>
      <c r="C179">
        <v>0.5</v>
      </c>
      <c r="D179">
        <v>24</v>
      </c>
      <c r="E179" s="64">
        <v>2.6558577999999999E-2</v>
      </c>
      <c r="F179" s="48">
        <v>0.86015234299999999</v>
      </c>
      <c r="G179" s="48">
        <v>6.9689933999999995E-2</v>
      </c>
      <c r="H179" s="48">
        <v>2.9780181999999999E-2</v>
      </c>
      <c r="I179" s="48">
        <v>0.80354066800000001</v>
      </c>
      <c r="J179" s="49">
        <v>5.6611674999999972E-2</v>
      </c>
      <c r="K179" s="48">
        <v>1.488541E-2</v>
      </c>
      <c r="L179" s="48">
        <v>3.435815E-3</v>
      </c>
      <c r="M179" s="48">
        <v>3.1081490000000002E-3</v>
      </c>
      <c r="N179" s="48">
        <v>5.2332979999999999E-3</v>
      </c>
      <c r="O179" s="48">
        <v>2.6400540000000002E-3</v>
      </c>
      <c r="P179" s="48">
        <v>2.3573248000000002E-2</v>
      </c>
      <c r="Q179" s="48">
        <v>1.6804599E-2</v>
      </c>
      <c r="R179" s="48">
        <v>0.45504844799999999</v>
      </c>
      <c r="S179" s="48">
        <v>0.41828394899999999</v>
      </c>
      <c r="T179" s="48">
        <v>1.8855029999999998E-2</v>
      </c>
      <c r="U179" s="48">
        <v>2.4912231E-2</v>
      </c>
      <c r="V179" s="48">
        <v>1.0110939999999999E-3</v>
      </c>
      <c r="W179" s="48">
        <v>1.0579039999999999E-3</v>
      </c>
      <c r="X179" s="48">
        <v>1.1983336000000001E-2</v>
      </c>
      <c r="Y179" s="48">
        <v>9.0696576151121602E-2</v>
      </c>
      <c r="Z179" s="48">
        <v>0.22887770767332999</v>
      </c>
      <c r="AA179" s="48">
        <v>8.5238845990080025E-2</v>
      </c>
      <c r="AB179" s="48">
        <v>0.22152663498164421</v>
      </c>
      <c r="AC179" s="48">
        <v>0.17362821222796951</v>
      </c>
      <c r="AD179" s="48">
        <v>0.29377525892236461</v>
      </c>
      <c r="AE179" s="47">
        <v>0.26</v>
      </c>
      <c r="AF179" s="48">
        <v>0.33291700000000002</v>
      </c>
      <c r="AG179" s="48">
        <v>0.185721</v>
      </c>
      <c r="AH179" s="48">
        <v>0.30406100000000003</v>
      </c>
      <c r="AI179" s="48">
        <v>0.140731995</v>
      </c>
      <c r="AJ179" s="48">
        <v>0.19277449799999999</v>
      </c>
      <c r="AK179" s="48">
        <v>0.64826446299999996</v>
      </c>
      <c r="AM179" s="48"/>
      <c r="AN179" s="48"/>
      <c r="AO179" s="48"/>
      <c r="AP179" s="48"/>
      <c r="AQ179" s="48"/>
      <c r="AR179" s="48"/>
      <c r="AS179" s="48"/>
      <c r="AT179" s="48"/>
      <c r="AU179" s="48"/>
      <c r="AV179" s="48"/>
      <c r="AW179" s="48"/>
      <c r="AX179" s="52"/>
      <c r="AY179" s="52"/>
      <c r="AZ179" s="52"/>
      <c r="BA179" s="52"/>
      <c r="BB179" s="52"/>
      <c r="BC179" s="52"/>
      <c r="BD179" s="52"/>
      <c r="BE179" s="52"/>
      <c r="BF179" s="52"/>
      <c r="BG179" s="52"/>
      <c r="BH179" s="52"/>
      <c r="BI179" s="52"/>
      <c r="BJ179" s="52"/>
      <c r="BK179" s="52"/>
      <c r="BL179" s="52"/>
      <c r="BM179" s="52"/>
    </row>
    <row r="180" spans="2:65">
      <c r="B180" t="s">
        <v>317</v>
      </c>
      <c r="C180">
        <v>0.5</v>
      </c>
      <c r="D180">
        <v>0</v>
      </c>
      <c r="E180" s="64">
        <v>2.4049745000000001E-2</v>
      </c>
      <c r="F180" s="48">
        <v>0.42284209900000003</v>
      </c>
      <c r="G180" s="48">
        <v>0.280601722</v>
      </c>
      <c r="H180" s="48">
        <v>0.21672296299999999</v>
      </c>
      <c r="I180" s="48">
        <v>0.27746308400000003</v>
      </c>
      <c r="J180" s="49">
        <v>0.145379015</v>
      </c>
      <c r="K180" s="48">
        <v>5.1017816000000001E-2</v>
      </c>
      <c r="L180" s="48">
        <v>7.9489746999999999E-2</v>
      </c>
      <c r="M180" s="48">
        <v>0.117452323</v>
      </c>
      <c r="N180" s="48">
        <v>6.8302739999999999E-3</v>
      </c>
      <c r="O180" s="48">
        <v>7.6896630000000002E-3</v>
      </c>
      <c r="P180" s="48">
        <v>4.3208586E-2</v>
      </c>
      <c r="Q180" s="48">
        <v>3.6624917E-2</v>
      </c>
      <c r="R180" s="48">
        <v>0.43700304899999998</v>
      </c>
      <c r="S180" s="48">
        <v>0.17746756699999999</v>
      </c>
      <c r="T180" s="48">
        <v>0.27562473799999998</v>
      </c>
      <c r="U180" s="48">
        <v>2.8524241999999998E-2</v>
      </c>
      <c r="V180" s="48">
        <v>1.0163209999999999E-3</v>
      </c>
      <c r="W180" s="48">
        <v>1.7725832E-2</v>
      </c>
      <c r="X180" s="48">
        <v>3.9307709999999996E-3</v>
      </c>
      <c r="Y180" s="48">
        <v>2.4973658842782499E-2</v>
      </c>
      <c r="Z180" s="48">
        <v>0.28838070912829</v>
      </c>
      <c r="AA180" s="48">
        <v>0.13153872701276939</v>
      </c>
      <c r="AB180" s="48">
        <v>0.10396884090124719</v>
      </c>
      <c r="AC180" s="48">
        <v>0.22299665728539059</v>
      </c>
      <c r="AD180" s="48">
        <v>0.34136329922883879</v>
      </c>
      <c r="AE180" s="47">
        <v>0.2</v>
      </c>
      <c r="AF180" s="48">
        <v>0.22184300000000001</v>
      </c>
      <c r="AG180" s="48">
        <v>0.17056299999999999</v>
      </c>
      <c r="AH180" s="48">
        <v>0.29544500000000001</v>
      </c>
      <c r="AI180" s="48">
        <v>0.328020266</v>
      </c>
      <c r="AJ180" s="48">
        <v>0.25554285199999999</v>
      </c>
      <c r="AK180" s="48">
        <v>0.39296523</v>
      </c>
      <c r="AM180" s="48"/>
      <c r="AN180" s="48"/>
      <c r="AO180" s="48"/>
      <c r="AP180" s="48"/>
      <c r="AQ180" s="48"/>
      <c r="AR180" s="48"/>
      <c r="AS180" s="48"/>
      <c r="AT180" s="48"/>
      <c r="AU180" s="48"/>
      <c r="AV180" s="48"/>
      <c r="AW180" s="48"/>
      <c r="AX180" s="52"/>
      <c r="AY180" s="52"/>
      <c r="AZ180" s="52"/>
      <c r="BA180" s="52"/>
      <c r="BB180" s="52"/>
      <c r="BC180" s="52"/>
      <c r="BD180" s="52"/>
      <c r="BE180" s="52"/>
      <c r="BF180" s="52"/>
      <c r="BG180" s="52"/>
      <c r="BH180" s="52"/>
      <c r="BI180" s="52"/>
      <c r="BJ180" s="52"/>
      <c r="BK180" s="52"/>
      <c r="BL180" s="52"/>
      <c r="BM180" s="52"/>
    </row>
    <row r="181" spans="2:65">
      <c r="B181" t="s">
        <v>319</v>
      </c>
      <c r="C181">
        <v>0.5</v>
      </c>
      <c r="D181">
        <v>0.4</v>
      </c>
      <c r="E181" s="64">
        <v>2.0404545E-2</v>
      </c>
      <c r="F181" s="48">
        <v>0.87208423800000001</v>
      </c>
      <c r="G181" s="48">
        <v>4.0868808999999999E-2</v>
      </c>
      <c r="H181" s="48">
        <v>5.0850121999999998E-2</v>
      </c>
      <c r="I181" s="48">
        <v>0.81537806899999998</v>
      </c>
      <c r="J181" s="49">
        <v>5.6706169000000028E-2</v>
      </c>
      <c r="K181" s="48">
        <v>1.8501045000000001E-2</v>
      </c>
      <c r="L181" s="48">
        <v>4.6437620000000001E-3</v>
      </c>
      <c r="M181" s="48">
        <v>4.5050050000000003E-3</v>
      </c>
      <c r="N181" s="48">
        <v>3.88522E-3</v>
      </c>
      <c r="O181" s="48">
        <v>1.406079E-3</v>
      </c>
      <c r="P181" s="48">
        <v>2.7390798000000001E-2</v>
      </c>
      <c r="Q181" s="48">
        <v>8.8064969999999999E-3</v>
      </c>
      <c r="R181" s="48">
        <v>0.46583351099999998</v>
      </c>
      <c r="S181" s="48">
        <v>0.43999704000000001</v>
      </c>
      <c r="T181" s="48">
        <v>1.8574878E-2</v>
      </c>
      <c r="U181" s="48">
        <v>1.1692552E-2</v>
      </c>
      <c r="V181" s="48">
        <v>2.1553520000000001E-3</v>
      </c>
      <c r="W181" s="48">
        <v>1.868588E-3</v>
      </c>
      <c r="X181" s="48">
        <v>3.3394079999999999E-3</v>
      </c>
      <c r="Y181" s="48">
        <v>5.0693678794560798E-2</v>
      </c>
      <c r="Z181" s="48">
        <v>0.24406819222378801</v>
      </c>
      <c r="AA181" s="48">
        <v>9.2608427153104203E-2</v>
      </c>
      <c r="AB181" s="48">
        <v>0.21908697924089079</v>
      </c>
      <c r="AC181" s="48">
        <v>0.2026504628261358</v>
      </c>
      <c r="AD181" s="48">
        <v>0.25552967879984401</v>
      </c>
      <c r="AE181" s="47">
        <v>0.13</v>
      </c>
      <c r="AF181" s="48">
        <v>0.32020700000000002</v>
      </c>
      <c r="AG181" s="48">
        <v>0.19650000000000001</v>
      </c>
      <c r="AH181" s="48">
        <v>0.29656300000000002</v>
      </c>
      <c r="AI181" s="48">
        <v>0.24014518100000001</v>
      </c>
      <c r="AJ181" s="48">
        <v>0.130249012</v>
      </c>
      <c r="AK181" s="48">
        <v>0.61901589599999995</v>
      </c>
      <c r="AM181" s="48"/>
      <c r="AN181" s="48"/>
      <c r="AO181" s="48"/>
      <c r="AP181" s="48"/>
      <c r="AQ181" s="48"/>
      <c r="AR181" s="48"/>
      <c r="AS181" s="48"/>
      <c r="AT181" s="48"/>
      <c r="AU181" s="48"/>
      <c r="AV181" s="48"/>
      <c r="AW181" s="48"/>
      <c r="AX181" s="52"/>
      <c r="AY181" s="52"/>
      <c r="AZ181" s="52"/>
      <c r="BA181" s="52"/>
      <c r="BB181" s="52"/>
      <c r="BC181" s="52"/>
      <c r="BD181" s="52"/>
      <c r="BE181" s="52"/>
      <c r="BF181" s="52"/>
      <c r="BG181" s="52"/>
      <c r="BH181" s="52"/>
      <c r="BI181" s="52"/>
      <c r="BJ181" s="52"/>
      <c r="BK181" s="52"/>
      <c r="BL181" s="52"/>
      <c r="BM181" s="52"/>
    </row>
    <row r="182" spans="2:65">
      <c r="B182" t="s">
        <v>320</v>
      </c>
      <c r="C182">
        <v>0.5</v>
      </c>
      <c r="D182">
        <v>44.1</v>
      </c>
      <c r="E182" s="64">
        <v>2.4990129999999999E-2</v>
      </c>
      <c r="F182" s="48">
        <v>0.95626748900000003</v>
      </c>
      <c r="G182" s="48">
        <v>1.4869765E-2</v>
      </c>
      <c r="H182" s="48">
        <v>5.7237720000000002E-3</v>
      </c>
      <c r="I182" s="48">
        <v>0.91894197</v>
      </c>
      <c r="J182" s="49">
        <v>3.7325519000000029E-2</v>
      </c>
      <c r="K182" s="48">
        <v>4.6011070000000001E-3</v>
      </c>
      <c r="L182" s="48">
        <v>3.3700000000000001E-4</v>
      </c>
      <c r="M182" s="48">
        <v>1.357888E-3</v>
      </c>
      <c r="N182" s="48">
        <v>2.4801089999999999E-3</v>
      </c>
      <c r="O182" s="48">
        <v>1.4476650000000001E-3</v>
      </c>
      <c r="P182" s="48">
        <v>1.8000426999999999E-2</v>
      </c>
      <c r="Q182" s="48">
        <v>5.1397719999999999E-3</v>
      </c>
      <c r="R182" s="48">
        <v>0.50937615700000005</v>
      </c>
      <c r="S182" s="48">
        <v>0.40579514999999999</v>
      </c>
      <c r="T182" s="48">
        <v>5.7682159999999996E-3</v>
      </c>
      <c r="U182" s="48">
        <v>2.4352200000000001E-3</v>
      </c>
      <c r="V182" s="48">
        <v>1.5711099999999999E-3</v>
      </c>
      <c r="W182" s="48">
        <v>1.8000000000000001E-4</v>
      </c>
      <c r="X182" s="48">
        <v>3.1871080000000001E-3</v>
      </c>
      <c r="Y182" s="48">
        <v>9.5080333790011198E-2</v>
      </c>
      <c r="Z182" s="48">
        <v>0.16948766850158201</v>
      </c>
      <c r="AA182" s="48">
        <v>6.5955142674477732E-2</v>
      </c>
      <c r="AB182" s="48">
        <v>0.38783711493547962</v>
      </c>
      <c r="AC182" s="48">
        <v>0.18485327016712719</v>
      </c>
      <c r="AD182" s="48">
        <v>0.29756546914067639</v>
      </c>
      <c r="AE182" s="47">
        <v>0.11</v>
      </c>
      <c r="AF182" s="48">
        <v>0.34101399999999998</v>
      </c>
      <c r="AG182" s="48">
        <v>0.249669</v>
      </c>
      <c r="AH182" s="48">
        <v>0.25045099999999998</v>
      </c>
      <c r="AI182" s="48">
        <v>9.1667705000000002E-2</v>
      </c>
      <c r="AJ182" s="48">
        <v>0.16228671</v>
      </c>
      <c r="AK182" s="48">
        <v>0.73725246</v>
      </c>
      <c r="AM182" s="48"/>
      <c r="AN182" s="48"/>
      <c r="AO182" s="48"/>
      <c r="AP182" s="48"/>
      <c r="AQ182" s="48"/>
      <c r="AR182" s="48"/>
      <c r="AS182" s="48"/>
      <c r="AT182" s="48"/>
      <c r="AU182" s="48"/>
      <c r="AV182" s="48"/>
      <c r="AW182" s="48"/>
      <c r="AX182" s="52"/>
      <c r="AY182" s="52"/>
      <c r="AZ182" s="52"/>
      <c r="BA182" s="52"/>
      <c r="BB182" s="52"/>
      <c r="BC182" s="52"/>
      <c r="BD182" s="52"/>
      <c r="BE182" s="52"/>
      <c r="BF182" s="52"/>
      <c r="BG182" s="52"/>
      <c r="BH182" s="52"/>
      <c r="BI182" s="52"/>
      <c r="BJ182" s="52"/>
      <c r="BK182" s="52"/>
      <c r="BL182" s="52"/>
      <c r="BM182" s="52"/>
    </row>
    <row r="183" spans="2:65">
      <c r="B183" t="s">
        <v>321</v>
      </c>
      <c r="C183">
        <v>0.5</v>
      </c>
      <c r="D183">
        <v>0</v>
      </c>
      <c r="E183" s="64">
        <v>1.8697432999999999E-2</v>
      </c>
      <c r="F183" s="48">
        <v>0.73180892099999995</v>
      </c>
      <c r="G183" s="48">
        <v>0.100566587</v>
      </c>
      <c r="H183" s="48">
        <v>0.109729275</v>
      </c>
      <c r="I183" s="48">
        <v>0.66274414400000003</v>
      </c>
      <c r="J183" s="49">
        <v>6.9064776999999911E-2</v>
      </c>
      <c r="K183" s="48">
        <v>4.9117686000000001E-2</v>
      </c>
      <c r="L183" s="48">
        <v>5.8483090000000003E-3</v>
      </c>
      <c r="M183" s="48">
        <v>7.5207019999999998E-3</v>
      </c>
      <c r="N183" s="48">
        <v>1.4027833E-2</v>
      </c>
      <c r="O183" s="48">
        <v>1.9967359999999998E-3</v>
      </c>
      <c r="P183" s="48">
        <v>3.3275559999999899E-2</v>
      </c>
      <c r="Q183" s="48">
        <v>2.4619657E-2</v>
      </c>
      <c r="R183" s="48">
        <v>0.49923476900000002</v>
      </c>
      <c r="S183" s="48">
        <v>0.33844500999999999</v>
      </c>
      <c r="T183" s="48">
        <v>3.7055431E-2</v>
      </c>
      <c r="U183" s="48">
        <v>3.1328867000000003E-2</v>
      </c>
      <c r="V183" s="48">
        <v>5.6800000000000004E-4</v>
      </c>
      <c r="W183" s="48">
        <v>2.5886097E-2</v>
      </c>
      <c r="X183" s="48">
        <v>7.611769E-3</v>
      </c>
      <c r="Y183" s="48">
        <v>5.2480362697031997E-2</v>
      </c>
      <c r="Z183" s="48">
        <v>0.23107231149567301</v>
      </c>
      <c r="AA183" s="48">
        <v>9.5184868883753465E-2</v>
      </c>
      <c r="AB183" s="48">
        <v>0.2177232995076856</v>
      </c>
      <c r="AC183" s="48">
        <v>0.18640001021020261</v>
      </c>
      <c r="AD183" s="48">
        <v>0.30511914030094572</v>
      </c>
      <c r="AE183" s="47">
        <v>0.17</v>
      </c>
      <c r="AF183" s="48">
        <v>0.33369500000000002</v>
      </c>
      <c r="AG183" s="48">
        <v>0.204626</v>
      </c>
      <c r="AH183" s="48">
        <v>0.26684400000000003</v>
      </c>
      <c r="AI183" s="48">
        <v>0.143101903</v>
      </c>
      <c r="AJ183" s="48">
        <v>0.13403447800000001</v>
      </c>
      <c r="AK183" s="48">
        <v>0.71063313800000005</v>
      </c>
      <c r="AM183" s="48"/>
      <c r="AN183" s="48"/>
      <c r="AO183" s="48"/>
      <c r="AP183" s="48"/>
      <c r="AQ183" s="48"/>
      <c r="AR183" s="48"/>
      <c r="AS183" s="48"/>
      <c r="AT183" s="48"/>
      <c r="AU183" s="48"/>
      <c r="AV183" s="48"/>
      <c r="AW183" s="48"/>
      <c r="AX183" s="52"/>
      <c r="AY183" s="52"/>
      <c r="AZ183" s="52"/>
      <c r="BA183" s="52"/>
      <c r="BB183" s="52"/>
      <c r="BC183" s="52"/>
      <c r="BD183" s="52"/>
      <c r="BE183" s="52"/>
      <c r="BF183" s="52"/>
      <c r="BG183" s="52"/>
      <c r="BH183" s="52"/>
      <c r="BI183" s="52"/>
      <c r="BJ183" s="52"/>
      <c r="BK183" s="52"/>
      <c r="BL183" s="52"/>
      <c r="BM183" s="52"/>
    </row>
    <row r="184" spans="2:65">
      <c r="B184" t="s">
        <v>322</v>
      </c>
      <c r="C184">
        <v>0.5</v>
      </c>
      <c r="D184">
        <v>0</v>
      </c>
      <c r="E184" s="64">
        <v>4.3150630000000002E-2</v>
      </c>
      <c r="F184" s="48">
        <v>0.88063033000000002</v>
      </c>
      <c r="G184" s="48">
        <v>4.5045213000000001E-2</v>
      </c>
      <c r="H184" s="48">
        <v>1.5186511E-2</v>
      </c>
      <c r="I184" s="48">
        <v>0.75177908500000001</v>
      </c>
      <c r="J184" s="49">
        <v>0.128851245</v>
      </c>
      <c r="K184" s="48">
        <v>1.6448937E-2</v>
      </c>
      <c r="L184" s="48">
        <v>1.879611E-3</v>
      </c>
      <c r="M184" s="48">
        <v>3.16074E-3</v>
      </c>
      <c r="N184" s="48">
        <v>7.8924970000000001E-3</v>
      </c>
      <c r="O184" s="48">
        <v>5.6762389999999996E-3</v>
      </c>
      <c r="P184" s="48">
        <v>3.6600989E-2</v>
      </c>
      <c r="Q184" s="48">
        <v>2.2536633E-2</v>
      </c>
      <c r="R184" s="48">
        <v>0.47153490799999997</v>
      </c>
      <c r="S184" s="48">
        <v>0.40196188399999999</v>
      </c>
      <c r="T184" s="48">
        <v>2.5958966999999999E-2</v>
      </c>
      <c r="U184" s="48">
        <v>9.9496900000000006E-3</v>
      </c>
      <c r="V184" s="48">
        <v>5.3582450000000002E-3</v>
      </c>
      <c r="W184" s="48">
        <v>9.4399999999999996E-4</v>
      </c>
      <c r="X184" s="48">
        <v>6.031532E-3</v>
      </c>
      <c r="Y184" s="48">
        <v>7.0059611563361296E-2</v>
      </c>
      <c r="Z184" s="48">
        <v>0.19426197035167</v>
      </c>
      <c r="AA184" s="48">
        <v>0.1063073158460445</v>
      </c>
      <c r="AB184" s="48">
        <v>0.22497541564708209</v>
      </c>
      <c r="AC184" s="48">
        <v>0.15107253339981189</v>
      </c>
      <c r="AD184" s="48">
        <v>0.34981699509342878</v>
      </c>
      <c r="AE184" s="47">
        <v>0.27</v>
      </c>
      <c r="AF184" s="48">
        <v>0.33679700000000001</v>
      </c>
      <c r="AG184" s="48">
        <v>0.19637199999999999</v>
      </c>
      <c r="AH184" s="48">
        <v>0.27587699999999998</v>
      </c>
      <c r="AI184" s="48">
        <v>9.0592483000000001E-2</v>
      </c>
      <c r="AJ184" s="48">
        <v>0.33175223799999998</v>
      </c>
      <c r="AK184" s="48">
        <v>0.57103177199999999</v>
      </c>
      <c r="AM184" s="48"/>
      <c r="AN184" s="48"/>
      <c r="AO184" s="48"/>
      <c r="AP184" s="48"/>
      <c r="AQ184" s="48"/>
      <c r="AR184" s="48"/>
      <c r="AS184" s="48"/>
      <c r="AT184" s="48"/>
      <c r="AU184" s="48"/>
      <c r="AV184" s="48"/>
      <c r="AW184" s="48"/>
      <c r="AX184" s="52"/>
      <c r="AY184" s="52"/>
      <c r="AZ184" s="52"/>
      <c r="BA184" s="52"/>
      <c r="BB184" s="52"/>
      <c r="BC184" s="52"/>
      <c r="BD184" s="52"/>
      <c r="BE184" s="52"/>
      <c r="BF184" s="52"/>
      <c r="BG184" s="52"/>
      <c r="BH184" s="52"/>
      <c r="BI184" s="52"/>
      <c r="BJ184" s="52"/>
      <c r="BK184" s="52"/>
      <c r="BL184" s="52"/>
      <c r="BM184" s="52"/>
    </row>
    <row r="185" spans="2:65">
      <c r="B185" t="s">
        <v>324</v>
      </c>
      <c r="C185">
        <v>0.5</v>
      </c>
      <c r="D185">
        <v>0</v>
      </c>
      <c r="E185" s="64">
        <v>5.5991236999999999E-2</v>
      </c>
      <c r="F185" s="48">
        <v>0.88490953099999903</v>
      </c>
      <c r="G185" s="48">
        <v>4.2296212999999999E-2</v>
      </c>
      <c r="H185" s="48">
        <v>1.5230367999999999E-2</v>
      </c>
      <c r="I185" s="48">
        <v>0.77326991199999995</v>
      </c>
      <c r="J185" s="49">
        <v>0.11163961899999909</v>
      </c>
      <c r="K185" s="48">
        <v>1.3952621E-2</v>
      </c>
      <c r="L185" s="48">
        <v>1.8093639999999999E-3</v>
      </c>
      <c r="M185" s="48">
        <v>4.001119E-3</v>
      </c>
      <c r="N185" s="48">
        <v>8.5711620000000002E-3</v>
      </c>
      <c r="O185" s="48">
        <v>4.9710869999999999E-3</v>
      </c>
      <c r="P185" s="48">
        <v>3.7325126E-2</v>
      </c>
      <c r="Q185" s="48">
        <v>2.0238761000000001E-2</v>
      </c>
      <c r="R185" s="48">
        <v>0.42316194000000001</v>
      </c>
      <c r="S185" s="48">
        <v>0.448194816</v>
      </c>
      <c r="T185" s="48">
        <v>2.2412072000000002E-2</v>
      </c>
      <c r="U185" s="48">
        <v>9.7370800000000004E-3</v>
      </c>
      <c r="V185" s="48">
        <v>4.2996110000000001E-3</v>
      </c>
      <c r="W185" s="48">
        <v>7.7399999999999995E-4</v>
      </c>
      <c r="X185" s="48">
        <v>6.2768729999999997E-3</v>
      </c>
      <c r="Y185" s="48">
        <v>7.6005597139239905E-2</v>
      </c>
      <c r="Z185" s="48">
        <v>0.16882642655480401</v>
      </c>
      <c r="AA185" s="48">
        <v>0.1952852933297613</v>
      </c>
      <c r="AB185" s="48">
        <v>0.21054379855344099</v>
      </c>
      <c r="AC185" s="48">
        <v>0.15802847754654981</v>
      </c>
      <c r="AD185" s="48">
        <v>0.30780941949616653</v>
      </c>
      <c r="AE185" s="47">
        <v>0.12</v>
      </c>
      <c r="AF185" s="48">
        <v>0.28292400000000001</v>
      </c>
      <c r="AG185" s="48">
        <v>0.18054300000000001</v>
      </c>
      <c r="AH185" s="48">
        <v>0.27980300000000002</v>
      </c>
      <c r="AI185" s="48">
        <v>0.12799609000000001</v>
      </c>
      <c r="AJ185" s="48">
        <v>0.31608059100000002</v>
      </c>
      <c r="AK185" s="48">
        <v>0.54914809899999995</v>
      </c>
      <c r="AM185" s="48"/>
      <c r="AN185" s="48"/>
      <c r="AO185" s="48"/>
      <c r="AP185" s="48"/>
      <c r="AQ185" s="48"/>
      <c r="AR185" s="48"/>
      <c r="AS185" s="48"/>
      <c r="AT185" s="48"/>
      <c r="AU185" s="48"/>
      <c r="AV185" s="48"/>
      <c r="AW185" s="48"/>
      <c r="AX185" s="52"/>
      <c r="AY185" s="52"/>
      <c r="AZ185" s="52"/>
      <c r="BA185" s="52"/>
      <c r="BB185" s="52"/>
      <c r="BC185" s="52"/>
      <c r="BD185" s="52"/>
      <c r="BE185" s="52"/>
      <c r="BF185" s="52"/>
      <c r="BG185" s="52"/>
      <c r="BH185" s="52"/>
      <c r="BI185" s="52"/>
      <c r="BJ185" s="52"/>
      <c r="BK185" s="52"/>
      <c r="BL185" s="52"/>
      <c r="BM185" s="52"/>
    </row>
    <row r="186" spans="2:65">
      <c r="B186" t="s">
        <v>325</v>
      </c>
      <c r="C186">
        <v>0.5</v>
      </c>
      <c r="D186">
        <v>4.7</v>
      </c>
      <c r="E186" s="64">
        <v>1.7679786999999999E-2</v>
      </c>
      <c r="F186" s="48">
        <v>0.82226547999999999</v>
      </c>
      <c r="G186" s="48">
        <v>3.5085615000000001E-2</v>
      </c>
      <c r="H186" s="48">
        <v>6.1397519999999997E-2</v>
      </c>
      <c r="I186" s="48">
        <v>0.70240423600000002</v>
      </c>
      <c r="J186" s="49">
        <v>0.11986124400000001</v>
      </c>
      <c r="K186" s="48">
        <v>1.3331242E-2</v>
      </c>
      <c r="L186" s="48">
        <v>3.1644400000000001E-3</v>
      </c>
      <c r="M186" s="48">
        <v>2.943022E-3</v>
      </c>
      <c r="N186" s="48">
        <v>4.1700490000000003E-3</v>
      </c>
      <c r="O186" s="48">
        <v>1.9558639999999999E-3</v>
      </c>
      <c r="P186" s="48">
        <v>3.8822054000000002E-2</v>
      </c>
      <c r="Q186" s="48">
        <v>4.2429331000000001E-2</v>
      </c>
      <c r="R186" s="48">
        <v>0.52860859500000001</v>
      </c>
      <c r="S186" s="48">
        <v>0.33582117099999997</v>
      </c>
      <c r="T186" s="48">
        <v>3.9568610999999997E-2</v>
      </c>
      <c r="U186" s="48">
        <v>1.0876986E-2</v>
      </c>
      <c r="V186" s="48">
        <v>3.5979850000000002E-3</v>
      </c>
      <c r="W186" s="48">
        <v>1.549901E-3</v>
      </c>
      <c r="X186" s="48">
        <v>4.6220269999999999E-3</v>
      </c>
      <c r="Y186" s="48">
        <v>4.4465881164013801E-2</v>
      </c>
      <c r="Z186" s="48">
        <v>0.225305924421843</v>
      </c>
      <c r="AA186" s="48">
        <v>9.1748332850101436E-2</v>
      </c>
      <c r="AB186" s="48">
        <v>0.22875036242389021</v>
      </c>
      <c r="AC186" s="48">
        <v>0.2048004414199007</v>
      </c>
      <c r="AD186" s="48">
        <v>0.27766921096192748</v>
      </c>
      <c r="AE186" s="47">
        <v>0.09</v>
      </c>
      <c r="AF186" s="48">
        <v>0.32006299999999999</v>
      </c>
      <c r="AG186" s="48">
        <v>0.21398500000000001</v>
      </c>
      <c r="AH186" s="48">
        <v>0.27916200000000002</v>
      </c>
      <c r="AI186" s="48">
        <v>0.141895772</v>
      </c>
      <c r="AJ186" s="48">
        <v>0.15985668</v>
      </c>
      <c r="AK186" s="48">
        <v>0.68742966100000003</v>
      </c>
      <c r="AM186" s="48"/>
      <c r="AN186" s="48"/>
      <c r="AO186" s="48"/>
      <c r="AP186" s="48"/>
      <c r="AQ186" s="48"/>
      <c r="AR186" s="48"/>
      <c r="AS186" s="48"/>
      <c r="AT186" s="48"/>
      <c r="AU186" s="48"/>
      <c r="AV186" s="48"/>
      <c r="AW186" s="48"/>
      <c r="AX186" s="52"/>
      <c r="AY186" s="52"/>
      <c r="AZ186" s="52"/>
      <c r="BA186" s="52"/>
      <c r="BB186" s="52"/>
      <c r="BC186" s="52"/>
      <c r="BD186" s="52"/>
      <c r="BE186" s="52"/>
      <c r="BF186" s="52"/>
      <c r="BG186" s="52"/>
      <c r="BH186" s="52"/>
      <c r="BI186" s="52"/>
      <c r="BJ186" s="52"/>
      <c r="BK186" s="52"/>
      <c r="BL186" s="52"/>
      <c r="BM186" s="52"/>
    </row>
    <row r="187" spans="2:65">
      <c r="B187" t="s">
        <v>326</v>
      </c>
      <c r="C187">
        <v>0.5</v>
      </c>
      <c r="D187">
        <v>1.4</v>
      </c>
      <c r="E187" s="64">
        <v>3.1876501000000002E-2</v>
      </c>
      <c r="F187" s="48">
        <v>0.82935955800000005</v>
      </c>
      <c r="G187" s="48">
        <v>8.2626742000000003E-2</v>
      </c>
      <c r="H187" s="48">
        <v>2.6111887E-2</v>
      </c>
      <c r="I187" s="48">
        <v>0.75687931600000002</v>
      </c>
      <c r="J187" s="49">
        <v>7.2480242000000028E-2</v>
      </c>
      <c r="K187" s="48">
        <v>1.2442262000000001E-2</v>
      </c>
      <c r="L187" s="48">
        <v>4.9487974999999997E-2</v>
      </c>
      <c r="M187" s="48">
        <v>1.4053760000000001E-3</v>
      </c>
      <c r="N187" s="48">
        <v>7.2704789999999998E-3</v>
      </c>
      <c r="O187" s="48">
        <v>5.2748450000000002E-3</v>
      </c>
      <c r="P187" s="48">
        <v>3.0346753000000001E-2</v>
      </c>
      <c r="Q187" s="48">
        <v>3.1555376999999898E-2</v>
      </c>
      <c r="R187" s="48">
        <v>0.42085242299999998</v>
      </c>
      <c r="S187" s="48">
        <v>0.26991220900000001</v>
      </c>
      <c r="T187" s="48">
        <v>7.3736778000000003E-2</v>
      </c>
      <c r="U187" s="48">
        <v>5.0407100000000003E-3</v>
      </c>
      <c r="V187" s="48">
        <v>0.15766740700000001</v>
      </c>
      <c r="W187" s="48">
        <v>5.2187270000000003E-3</v>
      </c>
      <c r="X187" s="48">
        <v>2.8763899999999999E-3</v>
      </c>
      <c r="Y187" s="48">
        <v>5.2875283552769999E-2</v>
      </c>
      <c r="Z187" s="48">
        <v>0.24839450786012701</v>
      </c>
      <c r="AA187" s="48">
        <v>0.1033022046789252</v>
      </c>
      <c r="AB187" s="48">
        <v>0.21591893713295379</v>
      </c>
      <c r="AC187" s="48">
        <v>0.18653969173576659</v>
      </c>
      <c r="AD187" s="48">
        <v>0.33439548104428429</v>
      </c>
      <c r="AE187" s="47">
        <v>0.17</v>
      </c>
      <c r="AF187" s="48">
        <v>0.34201199999999998</v>
      </c>
      <c r="AG187" s="48">
        <v>0.182281</v>
      </c>
      <c r="AH187" s="48">
        <v>0.25930900000000001</v>
      </c>
      <c r="AI187" s="48">
        <v>0.156411516</v>
      </c>
      <c r="AJ187" s="48">
        <v>0.20075305700000001</v>
      </c>
      <c r="AK187" s="48">
        <v>0.63790079300000002</v>
      </c>
      <c r="AM187" s="48"/>
      <c r="AN187" s="48"/>
      <c r="AO187" s="48"/>
      <c r="AP187" s="48"/>
      <c r="AQ187" s="48"/>
      <c r="AR187" s="48"/>
      <c r="AS187" s="48"/>
      <c r="AT187" s="48"/>
      <c r="AU187" s="48"/>
      <c r="AV187" s="48"/>
      <c r="AW187" s="48"/>
      <c r="AX187" s="52"/>
      <c r="AY187" s="52"/>
      <c r="AZ187" s="52"/>
      <c r="BA187" s="52"/>
      <c r="BB187" s="52"/>
      <c r="BC187" s="52"/>
      <c r="BD187" s="52"/>
      <c r="BE187" s="52"/>
      <c r="BF187" s="52"/>
      <c r="BG187" s="52"/>
      <c r="BH187" s="52"/>
      <c r="BI187" s="52"/>
      <c r="BJ187" s="52"/>
      <c r="BK187" s="52"/>
      <c r="BL187" s="52"/>
      <c r="BM187" s="52"/>
    </row>
    <row r="188" spans="2:65">
      <c r="B188" t="s">
        <v>327</v>
      </c>
      <c r="C188">
        <v>0.5</v>
      </c>
      <c r="D188">
        <v>37.700000000000003</v>
      </c>
      <c r="E188" s="64">
        <v>2.6833800000000001E-2</v>
      </c>
      <c r="F188" s="48">
        <v>0.947837971</v>
      </c>
      <c r="G188" s="48">
        <v>1.8892982999999999E-2</v>
      </c>
      <c r="H188" s="48">
        <v>7.5417449999999999E-3</v>
      </c>
      <c r="I188" s="48">
        <v>0.89437618100000005</v>
      </c>
      <c r="J188" s="49">
        <v>5.3461789999999947E-2</v>
      </c>
      <c r="K188" s="48">
        <v>5.7301510000000002E-3</v>
      </c>
      <c r="L188" s="48">
        <v>7.4799999999999997E-4</v>
      </c>
      <c r="M188" s="48">
        <v>7.9699999999999997E-4</v>
      </c>
      <c r="N188" s="48">
        <v>3.111216E-3</v>
      </c>
      <c r="O188" s="48">
        <v>6.3000000000000003E-4</v>
      </c>
      <c r="P188" s="48">
        <v>1.8933128E-2</v>
      </c>
      <c r="Q188" s="48">
        <v>6.7933589999999997E-3</v>
      </c>
      <c r="R188" s="48">
        <v>0.48114563599999999</v>
      </c>
      <c r="S188" s="48">
        <v>0.43855348100000002</v>
      </c>
      <c r="T188" s="48">
        <v>5.0114210000000003E-3</v>
      </c>
      <c r="U188" s="48">
        <v>2.8650759999999998E-3</v>
      </c>
      <c r="V188" s="48">
        <v>7.9699999999999997E-4</v>
      </c>
      <c r="W188" s="48">
        <v>4.73E-4</v>
      </c>
      <c r="X188" s="48">
        <v>4.7455889999999997E-3</v>
      </c>
      <c r="Y188" s="48">
        <v>9.48312119535141E-2</v>
      </c>
      <c r="Z188" s="48">
        <v>0.191747930082796</v>
      </c>
      <c r="AA188" s="48">
        <v>7.8878177037686154E-2</v>
      </c>
      <c r="AB188" s="48">
        <v>0.28742160556358543</v>
      </c>
      <c r="AC188" s="48">
        <v>0.17453779324385099</v>
      </c>
      <c r="AD188" s="48">
        <v>0.31244229813223501</v>
      </c>
      <c r="AE188" s="47">
        <v>0.18</v>
      </c>
      <c r="AF188" s="48">
        <v>0.35944500000000001</v>
      </c>
      <c r="AG188" s="48">
        <v>0.19595699999999999</v>
      </c>
      <c r="AH188" s="48">
        <v>0.30522100000000002</v>
      </c>
      <c r="AI188" s="48">
        <v>0.149817377</v>
      </c>
      <c r="AJ188" s="48">
        <v>0.18206972799999999</v>
      </c>
      <c r="AK188" s="48">
        <v>0.65609297099999997</v>
      </c>
      <c r="AM188" s="48"/>
      <c r="AN188" s="48"/>
      <c r="AO188" s="48"/>
      <c r="AP188" s="48"/>
      <c r="AQ188" s="48"/>
      <c r="AR188" s="48"/>
      <c r="AS188" s="48"/>
      <c r="AT188" s="48"/>
      <c r="AU188" s="48"/>
      <c r="AV188" s="48"/>
      <c r="AW188" s="48"/>
      <c r="AX188" s="52"/>
      <c r="AY188" s="52"/>
      <c r="AZ188" s="52"/>
      <c r="BA188" s="52"/>
      <c r="BB188" s="52"/>
      <c r="BC188" s="52"/>
      <c r="BD188" s="52"/>
      <c r="BE188" s="52"/>
      <c r="BF188" s="52"/>
      <c r="BG188" s="52"/>
      <c r="BH188" s="52"/>
      <c r="BI188" s="52"/>
      <c r="BJ188" s="52"/>
      <c r="BK188" s="52"/>
      <c r="BL188" s="52"/>
      <c r="BM188" s="52"/>
    </row>
    <row r="189" spans="2:65">
      <c r="B189" t="s">
        <v>328</v>
      </c>
      <c r="C189">
        <v>0.5</v>
      </c>
      <c r="D189">
        <v>15.9</v>
      </c>
      <c r="E189" s="64">
        <v>5.3619656000000002E-2</v>
      </c>
      <c r="F189" s="48">
        <v>0.864426213</v>
      </c>
      <c r="G189" s="48">
        <v>5.0209750999999997E-2</v>
      </c>
      <c r="H189" s="48">
        <v>3.3522886000000002E-2</v>
      </c>
      <c r="I189" s="48">
        <v>0.78046984200000002</v>
      </c>
      <c r="J189" s="49">
        <v>8.3956370999999974E-2</v>
      </c>
      <c r="K189" s="48">
        <v>1.5493613999999999E-2</v>
      </c>
      <c r="L189" s="48">
        <v>4.5306239999999996E-3</v>
      </c>
      <c r="M189" s="48">
        <v>3.6263630000000001E-3</v>
      </c>
      <c r="N189" s="48">
        <v>1.0459588000000001E-2</v>
      </c>
      <c r="O189" s="48">
        <v>5.8730309999999999E-3</v>
      </c>
      <c r="P189" s="48">
        <v>3.2599981E-2</v>
      </c>
      <c r="Q189" s="48">
        <v>1.9241167E-2</v>
      </c>
      <c r="R189" s="48">
        <v>0.45106740000000001</v>
      </c>
      <c r="S189" s="48">
        <v>0.41971660300000002</v>
      </c>
      <c r="T189" s="48">
        <v>2.3818401999999999E-2</v>
      </c>
      <c r="U189" s="48">
        <v>1.0068053E-2</v>
      </c>
      <c r="V189" s="48">
        <v>2.228023E-3</v>
      </c>
      <c r="W189" s="48">
        <v>2.0509E-3</v>
      </c>
      <c r="X189" s="48">
        <v>6.9264469999999996E-3</v>
      </c>
      <c r="Y189" s="48">
        <v>7.1768184506209295E-2</v>
      </c>
      <c r="Z189" s="48">
        <v>0.18956218562167401</v>
      </c>
      <c r="AA189" s="48">
        <v>0.1877660766300685</v>
      </c>
      <c r="AB189" s="48">
        <v>0.2497759354694144</v>
      </c>
      <c r="AC189" s="48">
        <v>0.14035087719298239</v>
      </c>
      <c r="AD189" s="48">
        <v>0.36338185890257563</v>
      </c>
      <c r="AE189" s="47">
        <v>0.17</v>
      </c>
      <c r="AF189" s="48">
        <v>0.32172899999999999</v>
      </c>
      <c r="AG189" s="48">
        <v>0.16517200000000001</v>
      </c>
      <c r="AH189" s="48">
        <v>0.21151400000000001</v>
      </c>
      <c r="AI189" s="48">
        <v>0.140954679</v>
      </c>
      <c r="AJ189" s="48">
        <v>0.242714543</v>
      </c>
      <c r="AK189" s="48">
        <v>0.60731857300000003</v>
      </c>
      <c r="AM189" s="48"/>
      <c r="AN189" s="48"/>
      <c r="AO189" s="48"/>
      <c r="AP189" s="48"/>
      <c r="AQ189" s="48"/>
      <c r="AR189" s="48"/>
      <c r="AS189" s="48"/>
      <c r="AT189" s="48"/>
      <c r="AU189" s="48"/>
      <c r="AV189" s="48"/>
      <c r="AW189" s="48"/>
      <c r="AX189" s="52"/>
      <c r="AY189" s="52"/>
      <c r="AZ189" s="52"/>
      <c r="BA189" s="52"/>
      <c r="BB189" s="52"/>
      <c r="BC189" s="52"/>
      <c r="BD189" s="52"/>
      <c r="BE189" s="52"/>
      <c r="BF189" s="52"/>
      <c r="BG189" s="52"/>
      <c r="BH189" s="52"/>
      <c r="BI189" s="52"/>
      <c r="BJ189" s="52"/>
      <c r="BK189" s="52"/>
      <c r="BL189" s="52"/>
      <c r="BM189" s="52"/>
    </row>
    <row r="190" spans="2:65">
      <c r="B190" t="s">
        <v>329</v>
      </c>
      <c r="C190">
        <v>0.5</v>
      </c>
      <c r="D190">
        <v>99.4</v>
      </c>
      <c r="E190" s="64">
        <v>2.4085076E-2</v>
      </c>
      <c r="F190" s="48">
        <v>0.97774867499999996</v>
      </c>
      <c r="G190" s="48">
        <v>5.6783160000000001E-3</v>
      </c>
      <c r="H190" s="48">
        <v>1.7283349999999999E-3</v>
      </c>
      <c r="I190" s="48">
        <v>0.94542839400000001</v>
      </c>
      <c r="J190" s="49">
        <v>3.2320280999999951E-2</v>
      </c>
      <c r="K190" s="48">
        <v>1.502759E-3</v>
      </c>
      <c r="L190" s="48">
        <v>1.93E-4</v>
      </c>
      <c r="M190" s="48">
        <v>3.3300000000000002E-4</v>
      </c>
      <c r="N190" s="48">
        <v>1.481291E-3</v>
      </c>
      <c r="O190" s="48">
        <v>5.1500000000000005E-4</v>
      </c>
      <c r="P190" s="48">
        <v>1.1796655E-2</v>
      </c>
      <c r="Q190" s="48">
        <v>3.0482219999999902E-3</v>
      </c>
      <c r="R190" s="48">
        <v>0.47783383400000001</v>
      </c>
      <c r="S190" s="48">
        <v>0.44075783600000001</v>
      </c>
      <c r="T190" s="48">
        <v>2.189781E-3</v>
      </c>
      <c r="U190" s="48">
        <v>8.8000000000000003E-4</v>
      </c>
      <c r="V190" s="48">
        <v>8.9099999999999997E-4</v>
      </c>
      <c r="W190" s="48">
        <v>2.1499999999999999E-4</v>
      </c>
      <c r="X190" s="48">
        <v>4.1112070000000004E-3</v>
      </c>
      <c r="Y190" s="48">
        <v>9.8760584120751005E-2</v>
      </c>
      <c r="Z190" s="48">
        <v>0.18277321743071001</v>
      </c>
      <c r="AA190" s="48">
        <v>6.7690019786507252E-2</v>
      </c>
      <c r="AB190" s="48">
        <v>0.33177057733751603</v>
      </c>
      <c r="AC190" s="48">
        <v>0.15427248762296661</v>
      </c>
      <c r="AD190" s="48">
        <v>0.35049186652092851</v>
      </c>
      <c r="AE190" s="47">
        <v>0.09</v>
      </c>
      <c r="AF190" s="48">
        <v>0.352159</v>
      </c>
      <c r="AG190" s="48">
        <v>0.237541</v>
      </c>
      <c r="AH190" s="48">
        <v>0.269951</v>
      </c>
      <c r="AI190" s="48">
        <v>9.9226898999999993E-2</v>
      </c>
      <c r="AJ190" s="48">
        <v>0.17896674400000001</v>
      </c>
      <c r="AK190" s="48">
        <v>0.71174377200000005</v>
      </c>
      <c r="AM190" s="48"/>
      <c r="AN190" s="48"/>
      <c r="AO190" s="48"/>
      <c r="AP190" s="48"/>
      <c r="AQ190" s="48"/>
      <c r="AR190" s="48"/>
      <c r="AS190" s="48"/>
      <c r="AT190" s="48"/>
      <c r="AU190" s="48"/>
      <c r="AV190" s="48"/>
      <c r="AW190" s="48"/>
      <c r="AX190" s="52"/>
      <c r="AY190" s="52"/>
      <c r="AZ190" s="52"/>
      <c r="BA190" s="52"/>
      <c r="BB190" s="52"/>
      <c r="BC190" s="52"/>
      <c r="BD190" s="52"/>
      <c r="BE190" s="52"/>
      <c r="BF190" s="52"/>
      <c r="BG190" s="52"/>
      <c r="BH190" s="52"/>
      <c r="BI190" s="52"/>
      <c r="BJ190" s="52"/>
      <c r="BK190" s="52"/>
      <c r="BL190" s="52"/>
      <c r="BM190" s="52"/>
    </row>
    <row r="191" spans="2:65">
      <c r="B191" t="s">
        <v>331</v>
      </c>
      <c r="C191">
        <v>0.5</v>
      </c>
      <c r="D191">
        <v>49</v>
      </c>
      <c r="E191" s="64">
        <v>2.2075766E-2</v>
      </c>
      <c r="F191" s="48">
        <v>0.93296937499999999</v>
      </c>
      <c r="G191" s="48">
        <v>2.1844401999999999E-2</v>
      </c>
      <c r="H191" s="48">
        <v>1.2403627E-2</v>
      </c>
      <c r="I191" s="48">
        <v>0.89444173100000002</v>
      </c>
      <c r="J191" s="49">
        <v>3.8527643999999972E-2</v>
      </c>
      <c r="K191" s="48">
        <v>7.1363340000000003E-3</v>
      </c>
      <c r="L191" s="48">
        <v>1.550453E-3</v>
      </c>
      <c r="M191" s="48">
        <v>3.3026779999999999E-3</v>
      </c>
      <c r="N191" s="48">
        <v>2.8354180000000001E-3</v>
      </c>
      <c r="O191" s="48">
        <v>8.4999999999999995E-4</v>
      </c>
      <c r="P191" s="48">
        <v>2.4902831E-2</v>
      </c>
      <c r="Q191" s="48">
        <v>7.8801380000000001E-3</v>
      </c>
      <c r="R191" s="48">
        <v>0.47398156400000002</v>
      </c>
      <c r="S191" s="48">
        <v>0.43804426299999999</v>
      </c>
      <c r="T191" s="48">
        <v>1.2903019999999999E-2</v>
      </c>
      <c r="U191" s="48">
        <v>4.6939379999999999E-3</v>
      </c>
      <c r="V191" s="48">
        <v>9.0300000000000005E-4</v>
      </c>
      <c r="W191" s="48">
        <v>1.6142050000000001E-3</v>
      </c>
      <c r="X191" s="48">
        <v>3.5045240000000002E-3</v>
      </c>
      <c r="Y191" s="48">
        <v>9.2892578718234198E-2</v>
      </c>
      <c r="Z191" s="48">
        <v>0.19753163115280201</v>
      </c>
      <c r="AA191" s="48">
        <v>8.0808732452518572E-2</v>
      </c>
      <c r="AB191" s="48">
        <v>0.30216504954582879</v>
      </c>
      <c r="AC191" s="48">
        <v>0.17862705471957979</v>
      </c>
      <c r="AD191" s="48">
        <v>0.29860851879979922</v>
      </c>
      <c r="AE191" s="47">
        <v>0.14000000000000001</v>
      </c>
      <c r="AF191" s="48">
        <v>0.35061199999999998</v>
      </c>
      <c r="AG191" s="48">
        <v>0.209454</v>
      </c>
      <c r="AH191" s="48">
        <v>0.29109099999999999</v>
      </c>
      <c r="AI191" s="48">
        <v>0.120994279</v>
      </c>
      <c r="AJ191" s="48">
        <v>0.13757404000000001</v>
      </c>
      <c r="AK191" s="48">
        <v>0.73479977699999999</v>
      </c>
      <c r="AM191" s="48"/>
      <c r="AN191" s="48"/>
      <c r="AO191" s="48"/>
      <c r="AP191" s="48"/>
      <c r="AQ191" s="48"/>
      <c r="AR191" s="48"/>
      <c r="AS191" s="48"/>
      <c r="AT191" s="48"/>
      <c r="AU191" s="48"/>
      <c r="AV191" s="48"/>
      <c r="AW191" s="48"/>
      <c r="AX191" s="52"/>
      <c r="AY191" s="52"/>
      <c r="AZ191" s="52"/>
      <c r="BA191" s="52"/>
      <c r="BB191" s="52"/>
      <c r="BC191" s="52"/>
      <c r="BD191" s="52"/>
      <c r="BE191" s="52"/>
      <c r="BF191" s="52"/>
      <c r="BG191" s="52"/>
      <c r="BH191" s="52"/>
      <c r="BI191" s="52"/>
      <c r="BJ191" s="52"/>
      <c r="BK191" s="52"/>
      <c r="BL191" s="52"/>
      <c r="BM191" s="52"/>
    </row>
    <row r="192" spans="2:65">
      <c r="B192" t="s">
        <v>332</v>
      </c>
      <c r="C192">
        <v>0.5</v>
      </c>
      <c r="D192">
        <v>0.1</v>
      </c>
      <c r="E192" s="64">
        <v>2.7154894999999998E-2</v>
      </c>
      <c r="F192" s="48">
        <v>0.85165286200000001</v>
      </c>
      <c r="G192" s="48">
        <v>7.1748378000000002E-2</v>
      </c>
      <c r="H192" s="48">
        <v>3.4027311999999997E-2</v>
      </c>
      <c r="I192" s="48">
        <v>0.78294530299999998</v>
      </c>
      <c r="J192" s="49">
        <v>6.8707559000000029E-2</v>
      </c>
      <c r="K192" s="48">
        <v>3.5072010000000001E-2</v>
      </c>
      <c r="L192" s="48">
        <v>9.1877469999999996E-3</v>
      </c>
      <c r="M192" s="48">
        <v>6.6319680000000002E-3</v>
      </c>
      <c r="N192" s="48">
        <v>8.2083429999999999E-3</v>
      </c>
      <c r="O192" s="48">
        <v>2.816954E-3</v>
      </c>
      <c r="P192" s="48">
        <v>3.0781284999999999E-2</v>
      </c>
      <c r="Q192" s="48">
        <v>1.1790165E-2</v>
      </c>
      <c r="R192" s="48">
        <v>0.45709355499999998</v>
      </c>
      <c r="S192" s="48">
        <v>0.418207257</v>
      </c>
      <c r="T192" s="48">
        <v>2.7917172000000001E-2</v>
      </c>
      <c r="U192" s="48">
        <v>2.3085532999999998E-2</v>
      </c>
      <c r="V192" s="48">
        <v>2.1173400000000001E-3</v>
      </c>
      <c r="W192" s="48">
        <v>1.762895E-3</v>
      </c>
      <c r="X192" s="48">
        <v>5.7737149999999996E-3</v>
      </c>
      <c r="Y192" s="48">
        <v>5.5306493852368001E-2</v>
      </c>
      <c r="Z192" s="48">
        <v>0.21474651900435399</v>
      </c>
      <c r="AA192" s="48">
        <v>9.3360261983819831E-2</v>
      </c>
      <c r="AB192" s="48">
        <v>0.2132612193201644</v>
      </c>
      <c r="AC192" s="48">
        <v>0.14417266187050359</v>
      </c>
      <c r="AD192" s="48">
        <v>0.36166906474820137</v>
      </c>
      <c r="AE192" s="47">
        <v>0.21</v>
      </c>
      <c r="AF192" s="48">
        <v>0.40255299999999999</v>
      </c>
      <c r="AG192" s="48">
        <v>0.185943</v>
      </c>
      <c r="AH192" s="48">
        <v>0.24764900000000001</v>
      </c>
      <c r="AI192" s="48">
        <v>0.14763194099999999</v>
      </c>
      <c r="AJ192" s="48">
        <v>0.18562741399999999</v>
      </c>
      <c r="AK192" s="48">
        <v>0.65329131399999996</v>
      </c>
      <c r="AM192" s="48"/>
      <c r="AN192" s="48"/>
      <c r="AO192" s="48"/>
      <c r="AP192" s="48"/>
      <c r="AQ192" s="48"/>
      <c r="AR192" s="48"/>
      <c r="AS192" s="48"/>
      <c r="AT192" s="48"/>
      <c r="AU192" s="48"/>
      <c r="AV192" s="48"/>
      <c r="AW192" s="48"/>
      <c r="AX192" s="52"/>
      <c r="AY192" s="52"/>
      <c r="AZ192" s="52"/>
      <c r="BA192" s="52"/>
      <c r="BB192" s="52"/>
      <c r="BC192" s="52"/>
      <c r="BD192" s="52"/>
      <c r="BE192" s="52"/>
      <c r="BF192" s="52"/>
      <c r="BG192" s="52"/>
      <c r="BH192" s="52"/>
      <c r="BI192" s="52"/>
      <c r="BJ192" s="52"/>
      <c r="BK192" s="52"/>
      <c r="BL192" s="52"/>
      <c r="BM192" s="52"/>
    </row>
    <row r="193" spans="2:65">
      <c r="B193" t="s">
        <v>333</v>
      </c>
      <c r="C193">
        <v>0.5</v>
      </c>
      <c r="D193">
        <v>10.199999999999999</v>
      </c>
      <c r="E193" s="64">
        <v>3.7195511000000001E-2</v>
      </c>
      <c r="F193" s="48">
        <v>0.93276360300000005</v>
      </c>
      <c r="G193" s="48">
        <v>2.9807335000000001E-2</v>
      </c>
      <c r="H193" s="48">
        <v>9.585573E-3</v>
      </c>
      <c r="I193" s="48">
        <v>0.87620614600000002</v>
      </c>
      <c r="J193" s="49">
        <v>5.6557457000000033E-2</v>
      </c>
      <c r="K193" s="48">
        <v>1.0700069E-2</v>
      </c>
      <c r="L193" s="48">
        <v>2.8342440000000001E-3</v>
      </c>
      <c r="M193" s="48">
        <v>4.5008230000000002E-3</v>
      </c>
      <c r="N193" s="48">
        <v>4.108062E-3</v>
      </c>
      <c r="O193" s="48">
        <v>3.407462E-3</v>
      </c>
      <c r="P193" s="48">
        <v>1.8173132000000002E-2</v>
      </c>
      <c r="Q193" s="48">
        <v>9.6703989999999997E-3</v>
      </c>
      <c r="R193" s="48">
        <v>0.51088583399999998</v>
      </c>
      <c r="S193" s="48">
        <v>0.39300461799999997</v>
      </c>
      <c r="T193" s="48">
        <v>1.7663605999999998E-2</v>
      </c>
      <c r="U193" s="48">
        <v>7.3244520000000004E-3</v>
      </c>
      <c r="V193" s="48">
        <v>7.2199999999999999E-4</v>
      </c>
      <c r="W193" s="48">
        <v>7.8600000000000002E-4</v>
      </c>
      <c r="X193" s="48">
        <v>3.5454589999999999E-3</v>
      </c>
      <c r="Y193" s="48">
        <v>8.2882623013869797E-2</v>
      </c>
      <c r="Z193" s="48">
        <v>0.16935221022611499</v>
      </c>
      <c r="AA193" s="48">
        <v>0.12064546981717331</v>
      </c>
      <c r="AB193" s="48">
        <v>0.26022341299522922</v>
      </c>
      <c r="AC193" s="48">
        <v>0.14559171264497239</v>
      </c>
      <c r="AD193" s="48">
        <v>0.39272354214365252</v>
      </c>
      <c r="AE193" s="47">
        <v>0.21</v>
      </c>
      <c r="AF193" s="48">
        <v>0.36700100000000002</v>
      </c>
      <c r="AG193" s="48">
        <v>0.167741</v>
      </c>
      <c r="AH193" s="48">
        <v>0.26866299999999999</v>
      </c>
      <c r="AI193" s="48">
        <v>0.162155666</v>
      </c>
      <c r="AJ193" s="48">
        <v>0.19823566100000001</v>
      </c>
      <c r="AK193" s="48">
        <v>0.62984952599999999</v>
      </c>
      <c r="AM193" s="48"/>
      <c r="AN193" s="48"/>
      <c r="AO193" s="48"/>
      <c r="AP193" s="48"/>
      <c r="AQ193" s="48"/>
      <c r="AR193" s="48"/>
      <c r="AS193" s="48"/>
      <c r="AT193" s="48"/>
      <c r="AU193" s="48"/>
      <c r="AV193" s="48"/>
      <c r="AW193" s="48"/>
      <c r="AX193" s="52"/>
      <c r="AY193" s="52"/>
      <c r="AZ193" s="52"/>
      <c r="BA193" s="52"/>
      <c r="BB193" s="52"/>
      <c r="BC193" s="52"/>
      <c r="BD193" s="52"/>
      <c r="BE193" s="52"/>
      <c r="BF193" s="52"/>
      <c r="BG193" s="52"/>
      <c r="BH193" s="52"/>
      <c r="BI193" s="52"/>
      <c r="BJ193" s="52"/>
      <c r="BK193" s="52"/>
      <c r="BL193" s="52"/>
      <c r="BM193" s="52"/>
    </row>
    <row r="194" spans="2:65">
      <c r="B194" t="s">
        <v>334</v>
      </c>
      <c r="C194">
        <v>0.5</v>
      </c>
      <c r="D194">
        <v>0.1</v>
      </c>
      <c r="E194" s="64">
        <v>3.9199578999999998E-2</v>
      </c>
      <c r="F194" s="48">
        <v>0.83537239399999996</v>
      </c>
      <c r="G194" s="48">
        <v>6.8069101000000007E-2</v>
      </c>
      <c r="H194" s="48">
        <v>4.3052699999999999E-2</v>
      </c>
      <c r="I194" s="48">
        <v>0.75679859999999999</v>
      </c>
      <c r="J194" s="49">
        <v>7.8573793999999975E-2</v>
      </c>
      <c r="K194" s="48">
        <v>2.0957796000000001E-2</v>
      </c>
      <c r="L194" s="48">
        <v>4.8545810000000002E-3</v>
      </c>
      <c r="M194" s="48">
        <v>5.3269190000000003E-3</v>
      </c>
      <c r="N194" s="48">
        <v>1.1546031E-2</v>
      </c>
      <c r="O194" s="48">
        <v>4.7671110000000001E-3</v>
      </c>
      <c r="P194" s="48">
        <v>3.4235730999999998E-2</v>
      </c>
      <c r="Q194" s="48">
        <v>1.9269626000000002E-2</v>
      </c>
      <c r="R194" s="48">
        <v>0.41767767300000003</v>
      </c>
      <c r="S194" s="48">
        <v>0.45698666100000002</v>
      </c>
      <c r="T194" s="48">
        <v>2.7456812000000001E-2</v>
      </c>
      <c r="U194" s="48">
        <v>1.8289962999999999E-2</v>
      </c>
      <c r="V194" s="48">
        <v>1.5744590000000001E-3</v>
      </c>
      <c r="W194" s="48">
        <v>1.1108680000000001E-3</v>
      </c>
      <c r="X194" s="48">
        <v>8.4495950000000007E-3</v>
      </c>
      <c r="Y194" s="48">
        <v>8.29788584851755E-2</v>
      </c>
      <c r="Z194" s="48">
        <v>0.228933942445563</v>
      </c>
      <c r="AA194" s="48">
        <v>0.11895906761519651</v>
      </c>
      <c r="AB194" s="48">
        <v>0.18199018314701401</v>
      </c>
      <c r="AC194" s="48">
        <v>0.1511593520333841</v>
      </c>
      <c r="AD194" s="48">
        <v>0.33293173130633841</v>
      </c>
      <c r="AE194" s="47">
        <v>0.27</v>
      </c>
      <c r="AF194" s="48">
        <v>0.341252</v>
      </c>
      <c r="AG194" s="48">
        <v>0.16550200000000001</v>
      </c>
      <c r="AH194" s="48">
        <v>0.281856</v>
      </c>
      <c r="AI194" s="48">
        <v>0.15557342699999999</v>
      </c>
      <c r="AJ194" s="48">
        <v>0.26634356999999997</v>
      </c>
      <c r="AK194" s="48">
        <v>0.57164927799999998</v>
      </c>
      <c r="AM194" s="48"/>
      <c r="AN194" s="48"/>
      <c r="AO194" s="48"/>
      <c r="AP194" s="48"/>
      <c r="AQ194" s="48"/>
      <c r="AR194" s="48"/>
      <c r="AS194" s="48"/>
      <c r="AT194" s="48"/>
      <c r="AU194" s="48"/>
      <c r="AV194" s="48"/>
      <c r="AW194" s="48"/>
      <c r="AX194" s="52"/>
      <c r="AY194" s="52"/>
      <c r="AZ194" s="52"/>
      <c r="BA194" s="52"/>
      <c r="BB194" s="52"/>
      <c r="BC194" s="52"/>
      <c r="BD194" s="52"/>
      <c r="BE194" s="52"/>
      <c r="BF194" s="52"/>
      <c r="BG194" s="52"/>
      <c r="BH194" s="52"/>
      <c r="BI194" s="52"/>
      <c r="BJ194" s="52"/>
      <c r="BK194" s="52"/>
      <c r="BL194" s="52"/>
      <c r="BM194" s="52"/>
    </row>
    <row r="195" spans="2:65">
      <c r="B195" t="s">
        <v>335</v>
      </c>
      <c r="C195">
        <v>0.5</v>
      </c>
      <c r="D195">
        <v>0</v>
      </c>
      <c r="E195" s="64">
        <v>2.4939678999999999E-2</v>
      </c>
      <c r="F195" s="48">
        <v>0.61159770700000005</v>
      </c>
      <c r="G195" s="48">
        <v>0.20642194</v>
      </c>
      <c r="H195" s="48">
        <v>0.107201434</v>
      </c>
      <c r="I195" s="48">
        <v>0.50445545400000003</v>
      </c>
      <c r="J195" s="49">
        <v>0.10714225300000001</v>
      </c>
      <c r="K195" s="48">
        <v>0.10152855</v>
      </c>
      <c r="L195" s="48">
        <v>5.5629765999999997E-2</v>
      </c>
      <c r="M195" s="48">
        <v>1.3636901999999999E-2</v>
      </c>
      <c r="N195" s="48">
        <v>3.7791040000000001E-3</v>
      </c>
      <c r="O195" s="48">
        <v>6.7550429999999996E-3</v>
      </c>
      <c r="P195" s="48">
        <v>3.5770446999999997E-2</v>
      </c>
      <c r="Q195" s="48">
        <v>3.9008471000000003E-2</v>
      </c>
      <c r="R195" s="48">
        <v>0.44412881199999998</v>
      </c>
      <c r="S195" s="48">
        <v>0.26820030299999997</v>
      </c>
      <c r="T195" s="48">
        <v>0.134332649</v>
      </c>
      <c r="U195" s="48">
        <v>3.7436274999999998E-2</v>
      </c>
      <c r="V195" s="48">
        <v>7.6900000000000004E-4</v>
      </c>
      <c r="W195" s="48">
        <v>5.4793247000000003E-2</v>
      </c>
      <c r="X195" s="48">
        <v>2.3672440000000001E-3</v>
      </c>
      <c r="Y195" s="48">
        <v>4.7435261648590903E-2</v>
      </c>
      <c r="Z195" s="48">
        <v>0.25941352483542801</v>
      </c>
      <c r="AA195" s="48">
        <v>0.1202728036718599</v>
      </c>
      <c r="AB195" s="48">
        <v>0.17703148231947741</v>
      </c>
      <c r="AC195" s="48">
        <v>0.24235312181265831</v>
      </c>
      <c r="AD195" s="48">
        <v>0.26176506070343603</v>
      </c>
      <c r="AE195" s="47">
        <v>0.28000000000000003</v>
      </c>
      <c r="AF195" s="48">
        <v>0.215646</v>
      </c>
      <c r="AG195" s="48">
        <v>0.14611399999999999</v>
      </c>
      <c r="AH195" s="48">
        <v>0.37694899999999998</v>
      </c>
      <c r="AI195" s="48">
        <v>0.226175075</v>
      </c>
      <c r="AJ195" s="48">
        <v>0.235726607</v>
      </c>
      <c r="AK195" s="48">
        <v>0.52865459299999995</v>
      </c>
      <c r="AM195" s="48"/>
      <c r="AN195" s="48"/>
      <c r="AO195" s="48"/>
      <c r="AP195" s="48"/>
      <c r="AQ195" s="48"/>
      <c r="AR195" s="48"/>
      <c r="AS195" s="48"/>
      <c r="AT195" s="48"/>
      <c r="AU195" s="48"/>
      <c r="AV195" s="48"/>
      <c r="AW195" s="48"/>
      <c r="AX195" s="52"/>
      <c r="AY195" s="52"/>
      <c r="AZ195" s="52"/>
      <c r="BA195" s="52"/>
      <c r="BB195" s="52"/>
      <c r="BC195" s="52"/>
      <c r="BD195" s="52"/>
      <c r="BE195" s="52"/>
      <c r="BF195" s="52"/>
      <c r="BG195" s="52"/>
      <c r="BH195" s="52"/>
      <c r="BI195" s="52"/>
      <c r="BJ195" s="52"/>
      <c r="BK195" s="52"/>
      <c r="BL195" s="52"/>
      <c r="BM195" s="52"/>
    </row>
    <row r="196" spans="2:65">
      <c r="B196" t="s">
        <v>336</v>
      </c>
      <c r="C196">
        <v>0.5</v>
      </c>
      <c r="D196">
        <v>0</v>
      </c>
      <c r="E196" s="64">
        <v>3.6826782000000002E-2</v>
      </c>
      <c r="F196" s="48">
        <v>0.332963114</v>
      </c>
      <c r="G196" s="48">
        <v>0.23122949100000001</v>
      </c>
      <c r="H196" s="48">
        <v>0.305609521</v>
      </c>
      <c r="I196" s="48">
        <v>0.20845509600000001</v>
      </c>
      <c r="J196" s="49">
        <v>0.124508018</v>
      </c>
      <c r="K196" s="48">
        <v>9.3840302E-2</v>
      </c>
      <c r="L196" s="48">
        <v>5.5882977E-2</v>
      </c>
      <c r="M196" s="48">
        <v>1.1028031000000001E-2</v>
      </c>
      <c r="N196" s="48">
        <v>1.0375001999999999E-2</v>
      </c>
      <c r="O196" s="48">
        <v>7.7873739999999997E-3</v>
      </c>
      <c r="P196" s="48">
        <v>8.0502180000000007E-2</v>
      </c>
      <c r="Q196" s="48">
        <v>4.9695524999999997E-2</v>
      </c>
      <c r="R196" s="48">
        <v>0.48106577</v>
      </c>
      <c r="S196" s="48">
        <v>0.20242769599999999</v>
      </c>
      <c r="T196" s="48">
        <v>0.14336791800000001</v>
      </c>
      <c r="U196" s="48">
        <v>7.7532795000000002E-2</v>
      </c>
      <c r="V196" s="48">
        <v>1.477515E-3</v>
      </c>
      <c r="W196" s="48">
        <v>4.228468E-3</v>
      </c>
      <c r="X196" s="48">
        <v>6.9630949999999999E-3</v>
      </c>
      <c r="Y196" s="48">
        <v>2.0923281301892999E-2</v>
      </c>
      <c r="Z196" s="48">
        <v>0.23892471000053001</v>
      </c>
      <c r="AA196" s="48">
        <v>0.1082439845095521</v>
      </c>
      <c r="AB196" s="48">
        <v>0.12125556252426591</v>
      </c>
      <c r="AC196" s="48">
        <v>0.17989042525436991</v>
      </c>
      <c r="AD196" s="48">
        <v>0.39685885729193843</v>
      </c>
      <c r="AE196" s="47">
        <v>0.31</v>
      </c>
      <c r="AF196" s="48">
        <v>0.302006</v>
      </c>
      <c r="AG196" s="48">
        <v>0.17382300000000001</v>
      </c>
      <c r="AH196" s="48">
        <v>0.26650400000000002</v>
      </c>
      <c r="AI196" s="48">
        <v>0.21923779500000001</v>
      </c>
      <c r="AJ196" s="48">
        <v>0.362732481</v>
      </c>
      <c r="AK196" s="48">
        <v>0.39664978400000001</v>
      </c>
      <c r="AM196" s="48"/>
      <c r="AN196" s="48"/>
      <c r="AO196" s="48"/>
      <c r="AP196" s="48"/>
      <c r="AQ196" s="48"/>
      <c r="AR196" s="48"/>
      <c r="AS196" s="48"/>
      <c r="AT196" s="48"/>
      <c r="AU196" s="48"/>
      <c r="AV196" s="48"/>
      <c r="AW196" s="48"/>
      <c r="AX196" s="52"/>
      <c r="AY196" s="52"/>
      <c r="AZ196" s="52"/>
      <c r="BA196" s="52"/>
      <c r="BB196" s="52"/>
      <c r="BC196" s="52"/>
      <c r="BD196" s="52"/>
      <c r="BE196" s="52"/>
      <c r="BF196" s="52"/>
      <c r="BG196" s="52"/>
      <c r="BH196" s="52"/>
      <c r="BI196" s="52"/>
      <c r="BJ196" s="52"/>
      <c r="BK196" s="52"/>
      <c r="BL196" s="52"/>
      <c r="BM196" s="52"/>
    </row>
    <row r="197" spans="2:65">
      <c r="B197" t="s">
        <v>337</v>
      </c>
      <c r="C197">
        <v>0.5</v>
      </c>
      <c r="D197">
        <v>6.1</v>
      </c>
      <c r="E197" s="64">
        <v>2.294471E-2</v>
      </c>
      <c r="F197" s="48">
        <v>0.73314283999999996</v>
      </c>
      <c r="G197" s="48">
        <v>0.103334222</v>
      </c>
      <c r="H197" s="48">
        <v>0.110473075</v>
      </c>
      <c r="I197" s="48">
        <v>0.65859372800000004</v>
      </c>
      <c r="J197" s="49">
        <v>7.4549111999999917E-2</v>
      </c>
      <c r="K197" s="48">
        <v>4.5975321999999999E-2</v>
      </c>
      <c r="L197" s="48">
        <v>6.6610929999999999E-3</v>
      </c>
      <c r="M197" s="48">
        <v>9.4449700000000004E-3</v>
      </c>
      <c r="N197" s="48">
        <v>1.0510745E-2</v>
      </c>
      <c r="O197" s="48">
        <v>2.1866759999999998E-3</v>
      </c>
      <c r="P197" s="48">
        <v>3.1890556E-2</v>
      </c>
      <c r="Q197" s="48">
        <v>2.1159305999999999E-2</v>
      </c>
      <c r="R197" s="48">
        <v>0.47845940399999998</v>
      </c>
      <c r="S197" s="48">
        <v>0.36262070400000002</v>
      </c>
      <c r="T197" s="48">
        <v>3.6539539000000003E-2</v>
      </c>
      <c r="U197" s="48">
        <v>4.0067621999999997E-2</v>
      </c>
      <c r="V197" s="48">
        <v>7.7200000000000001E-4</v>
      </c>
      <c r="W197" s="48">
        <v>1.7916043E-2</v>
      </c>
      <c r="X197" s="48">
        <v>6.2200830000000004E-3</v>
      </c>
      <c r="Y197" s="48">
        <v>4.78306878306878E-2</v>
      </c>
      <c r="Z197" s="48">
        <v>0.25632314403025203</v>
      </c>
      <c r="AA197" s="48">
        <v>8.3355333386898572E-2</v>
      </c>
      <c r="AB197" s="48">
        <v>0.1723350282939819</v>
      </c>
      <c r="AC197" s="48">
        <v>0.16107207292754719</v>
      </c>
      <c r="AD197" s="48">
        <v>0.32839948722818352</v>
      </c>
      <c r="AE197" s="47">
        <v>0.17</v>
      </c>
      <c r="AF197" s="48">
        <v>0.35227000000000003</v>
      </c>
      <c r="AG197" s="48">
        <v>0.18875400000000001</v>
      </c>
      <c r="AH197" s="48">
        <v>0.278165</v>
      </c>
      <c r="AI197" s="48">
        <v>0.139729571</v>
      </c>
      <c r="AJ197" s="48">
        <v>0.18753674300000001</v>
      </c>
      <c r="AK197" s="48">
        <v>0.64693709499999996</v>
      </c>
      <c r="AM197" s="48"/>
      <c r="AN197" s="48"/>
      <c r="AO197" s="48"/>
      <c r="AP197" s="48"/>
      <c r="AQ197" s="48"/>
      <c r="AR197" s="48"/>
      <c r="AS197" s="48"/>
      <c r="AT197" s="48"/>
      <c r="AU197" s="48"/>
      <c r="AV197" s="48"/>
      <c r="AW197" s="48"/>
      <c r="AX197" s="52"/>
      <c r="AY197" s="52"/>
      <c r="AZ197" s="52"/>
      <c r="BA197" s="52"/>
      <c r="BB197" s="52"/>
      <c r="BC197" s="52"/>
      <c r="BD197" s="52"/>
      <c r="BE197" s="52"/>
      <c r="BF197" s="52"/>
      <c r="BG197" s="52"/>
      <c r="BH197" s="52"/>
      <c r="BI197" s="52"/>
      <c r="BJ197" s="52"/>
      <c r="BK197" s="52"/>
      <c r="BL197" s="52"/>
      <c r="BM197" s="52"/>
    </row>
    <row r="198" spans="2:65">
      <c r="B198" t="s">
        <v>338</v>
      </c>
      <c r="C198">
        <v>0.5</v>
      </c>
      <c r="D198">
        <v>63.4</v>
      </c>
      <c r="E198" s="64">
        <v>2.3439211000000001E-2</v>
      </c>
      <c r="F198" s="48">
        <v>0.94274145899999995</v>
      </c>
      <c r="G198" s="48">
        <v>2.0620218999999999E-2</v>
      </c>
      <c r="H198" s="48">
        <v>1.2952877E-2</v>
      </c>
      <c r="I198" s="48">
        <v>0.88345258199999999</v>
      </c>
      <c r="J198" s="49">
        <v>5.9288876999999962E-2</v>
      </c>
      <c r="K198" s="48">
        <v>9.8024329999999993E-3</v>
      </c>
      <c r="L198" s="48">
        <v>2.9511680000000001E-3</v>
      </c>
      <c r="M198" s="48">
        <v>1.157693E-3</v>
      </c>
      <c r="N198" s="48">
        <v>2.5241500000000002E-3</v>
      </c>
      <c r="O198" s="48">
        <v>5.9800000000000001E-4</v>
      </c>
      <c r="P198" s="48">
        <v>1.9196826E-2</v>
      </c>
      <c r="Q198" s="48">
        <v>4.4886079999999998E-3</v>
      </c>
      <c r="R198" s="48">
        <v>0.50661403299999996</v>
      </c>
      <c r="S198" s="48">
        <v>0.41043062400000002</v>
      </c>
      <c r="T198" s="48">
        <v>8.2556790000000001E-3</v>
      </c>
      <c r="U198" s="48">
        <v>5.2191080000000001E-3</v>
      </c>
      <c r="V198" s="48">
        <v>1.015354E-3</v>
      </c>
      <c r="W198" s="48">
        <v>2.6664900000000001E-3</v>
      </c>
      <c r="X198" s="48">
        <v>3.757757E-3</v>
      </c>
      <c r="Y198" s="48">
        <v>8.0670268290449598E-2</v>
      </c>
      <c r="Z198" s="48">
        <v>0.20120131118720999</v>
      </c>
      <c r="AA198" s="48">
        <v>7.5389729481888906E-2</v>
      </c>
      <c r="AB198" s="48">
        <v>0.27284502521778958</v>
      </c>
      <c r="AC198" s="48">
        <v>0.15234910935608459</v>
      </c>
      <c r="AD198" s="48">
        <v>0.33807574796794843</v>
      </c>
      <c r="AE198" s="47">
        <v>0.09</v>
      </c>
      <c r="AF198" s="48">
        <v>0.38100000000000001</v>
      </c>
      <c r="AG198" s="48">
        <v>0.20113700000000001</v>
      </c>
      <c r="AH198" s="48">
        <v>0.27459499999999998</v>
      </c>
      <c r="AI198" s="48">
        <v>0.12743796399999999</v>
      </c>
      <c r="AJ198" s="48">
        <v>0.137693435</v>
      </c>
      <c r="AK198" s="48">
        <v>0.72021792900000003</v>
      </c>
      <c r="AM198" s="48"/>
      <c r="AN198" s="48"/>
      <c r="AO198" s="48"/>
      <c r="AP198" s="48"/>
      <c r="AQ198" s="48"/>
      <c r="AR198" s="48"/>
      <c r="AS198" s="48"/>
      <c r="AT198" s="48"/>
      <c r="AU198" s="48"/>
      <c r="AV198" s="48"/>
      <c r="AW198" s="48"/>
      <c r="AX198" s="52"/>
      <c r="AY198" s="52"/>
      <c r="AZ198" s="52"/>
      <c r="BA198" s="52"/>
      <c r="BB198" s="52"/>
      <c r="BC198" s="52"/>
      <c r="BD198" s="52"/>
      <c r="BE198" s="52"/>
      <c r="BF198" s="52"/>
      <c r="BG198" s="52"/>
      <c r="BH198" s="52"/>
      <c r="BI198" s="52"/>
      <c r="BJ198" s="52"/>
      <c r="BK198" s="52"/>
      <c r="BL198" s="52"/>
      <c r="BM198" s="52"/>
    </row>
    <row r="199" spans="2:65">
      <c r="B199" t="s">
        <v>340</v>
      </c>
      <c r="C199">
        <v>0.5</v>
      </c>
      <c r="D199">
        <v>0</v>
      </c>
      <c r="E199" s="64">
        <v>4.0403561999999997E-2</v>
      </c>
      <c r="F199" s="48">
        <v>0.80193905399999998</v>
      </c>
      <c r="G199" s="48">
        <v>0.109680731</v>
      </c>
      <c r="H199" s="48">
        <v>3.4203184999999997E-2</v>
      </c>
      <c r="I199" s="48">
        <v>0.73430779999999995</v>
      </c>
      <c r="J199" s="49">
        <v>6.763125400000003E-2</v>
      </c>
      <c r="K199" s="48">
        <v>4.5468635E-2</v>
      </c>
      <c r="L199" s="48">
        <v>4.0945018999999999E-2</v>
      </c>
      <c r="M199" s="48">
        <v>1.9082490000000001E-3</v>
      </c>
      <c r="N199" s="48">
        <v>5.6375679999999999E-3</v>
      </c>
      <c r="O199" s="48">
        <v>3.8455579999999998E-3</v>
      </c>
      <c r="P199" s="48">
        <v>3.3583245999999997E-2</v>
      </c>
      <c r="Q199" s="48">
        <v>2.05935919999999E-2</v>
      </c>
      <c r="R199" s="48">
        <v>0.40686782599999999</v>
      </c>
      <c r="S199" s="48">
        <v>0.415488933</v>
      </c>
      <c r="T199" s="48">
        <v>5.9737492000000003E-2</v>
      </c>
      <c r="U199" s="48">
        <v>1.3755025000000001E-2</v>
      </c>
      <c r="V199" s="48">
        <v>5.04E-4</v>
      </c>
      <c r="W199" s="48">
        <v>3.0406354E-2</v>
      </c>
      <c r="X199" s="48">
        <v>3.6906090000000001E-3</v>
      </c>
      <c r="Y199" s="48">
        <v>6.1602829338202998E-2</v>
      </c>
      <c r="Z199" s="48">
        <v>0.213392570878944</v>
      </c>
      <c r="AA199" s="48">
        <v>0.12884592989402521</v>
      </c>
      <c r="AB199" s="48">
        <v>0.21364853848841231</v>
      </c>
      <c r="AC199" s="48">
        <v>0.17027625486968781</v>
      </c>
      <c r="AD199" s="48">
        <v>0.32622467466341432</v>
      </c>
      <c r="AE199" s="47">
        <v>0.35</v>
      </c>
      <c r="AF199" s="48">
        <v>0.30128700000000003</v>
      </c>
      <c r="AG199" s="48">
        <v>0.15073400000000001</v>
      </c>
      <c r="AH199" s="48">
        <v>0.32407000000000002</v>
      </c>
      <c r="AI199" s="48">
        <v>0.189658361</v>
      </c>
      <c r="AJ199" s="48">
        <v>0.217465675</v>
      </c>
      <c r="AK199" s="48">
        <v>0.58254357199999995</v>
      </c>
      <c r="AM199" s="48"/>
      <c r="AN199" s="48"/>
      <c r="AO199" s="48"/>
      <c r="AP199" s="48"/>
      <c r="AQ199" s="48"/>
      <c r="AR199" s="48"/>
      <c r="AS199" s="48"/>
      <c r="AT199" s="48"/>
      <c r="AU199" s="48"/>
      <c r="AV199" s="48"/>
      <c r="AW199" s="48"/>
      <c r="AX199" s="52"/>
      <c r="AY199" s="52"/>
      <c r="AZ199" s="52"/>
      <c r="BA199" s="52"/>
      <c r="BB199" s="52"/>
      <c r="BC199" s="52"/>
      <c r="BD199" s="52"/>
      <c r="BE199" s="52"/>
      <c r="BF199" s="52"/>
      <c r="BG199" s="52"/>
      <c r="BH199" s="52"/>
      <c r="BI199" s="52"/>
      <c r="BJ199" s="52"/>
      <c r="BK199" s="52"/>
      <c r="BL199" s="52"/>
      <c r="BM199" s="52"/>
    </row>
    <row r="200" spans="2:65">
      <c r="B200" t="s">
        <v>342</v>
      </c>
      <c r="C200">
        <v>0.5</v>
      </c>
      <c r="D200">
        <v>0</v>
      </c>
      <c r="E200" s="64">
        <v>2.8029347E-2</v>
      </c>
      <c r="F200" s="48">
        <v>0.61484331400000003</v>
      </c>
      <c r="G200" s="48">
        <v>0.24106042899999999</v>
      </c>
      <c r="H200" s="48">
        <v>5.5021177999999997E-2</v>
      </c>
      <c r="I200" s="48">
        <v>0.51779476499999999</v>
      </c>
      <c r="J200" s="49">
        <v>9.7048549000000039E-2</v>
      </c>
      <c r="K200" s="48">
        <v>6.3855279000000001E-2</v>
      </c>
      <c r="L200" s="48">
        <v>0.14042592700000001</v>
      </c>
      <c r="M200" s="48">
        <v>5.003459E-3</v>
      </c>
      <c r="N200" s="48">
        <v>4.8515839999999999E-3</v>
      </c>
      <c r="O200" s="48">
        <v>5.0540849999999998E-3</v>
      </c>
      <c r="P200" s="48">
        <v>4.4769570000000002E-2</v>
      </c>
      <c r="Q200" s="48">
        <v>4.4305507000000001E-2</v>
      </c>
      <c r="R200" s="48">
        <v>0.36573347499999997</v>
      </c>
      <c r="S200" s="48">
        <v>0.30490727099999998</v>
      </c>
      <c r="T200" s="48">
        <v>0.19086552300000001</v>
      </c>
      <c r="U200" s="48">
        <v>1.2673179999999999E-2</v>
      </c>
      <c r="V200" s="48">
        <v>6.4099999999999997E-4</v>
      </c>
      <c r="W200" s="48">
        <v>5.4270236999999999E-2</v>
      </c>
      <c r="X200" s="48">
        <v>2.632512E-3</v>
      </c>
      <c r="Y200" s="48">
        <v>5.5085967831392101E-2</v>
      </c>
      <c r="Z200" s="48">
        <v>0.24925636179493901</v>
      </c>
      <c r="AA200" s="48">
        <v>0.1233787616447669</v>
      </c>
      <c r="AB200" s="48">
        <v>0.17474851552458431</v>
      </c>
      <c r="AC200" s="48">
        <v>0.24993468890146731</v>
      </c>
      <c r="AD200" s="48">
        <v>0.25428876213697921</v>
      </c>
      <c r="AE200" s="47">
        <v>0.15</v>
      </c>
      <c r="AF200" s="48">
        <v>0.217638</v>
      </c>
      <c r="AG200" s="48">
        <v>0.13905999999999999</v>
      </c>
      <c r="AH200" s="48">
        <v>0.37888100000000002</v>
      </c>
      <c r="AI200" s="48">
        <v>0.22869756199999999</v>
      </c>
      <c r="AJ200" s="48">
        <v>0.24100982700000001</v>
      </c>
      <c r="AK200" s="48">
        <v>0.52137453700000003</v>
      </c>
      <c r="AM200" s="48"/>
      <c r="AN200" s="48"/>
      <c r="AO200" s="48"/>
      <c r="AP200" s="48"/>
      <c r="AQ200" s="48"/>
      <c r="AR200" s="48"/>
      <c r="AS200" s="48"/>
      <c r="AT200" s="48"/>
      <c r="AU200" s="48"/>
      <c r="AV200" s="48"/>
      <c r="AW200" s="48"/>
      <c r="AX200" s="52"/>
      <c r="AY200" s="52"/>
      <c r="AZ200" s="52"/>
      <c r="BA200" s="52"/>
      <c r="BB200" s="52"/>
      <c r="BC200" s="52"/>
      <c r="BD200" s="52"/>
      <c r="BE200" s="52"/>
      <c r="BF200" s="52"/>
      <c r="BG200" s="52"/>
      <c r="BH200" s="52"/>
      <c r="BI200" s="52"/>
      <c r="BJ200" s="52"/>
      <c r="BK200" s="52"/>
      <c r="BL200" s="52"/>
      <c r="BM200" s="52"/>
    </row>
    <row r="201" spans="2:65">
      <c r="B201" t="s">
        <v>343</v>
      </c>
      <c r="C201">
        <v>0.5</v>
      </c>
      <c r="D201">
        <v>38.4</v>
      </c>
      <c r="E201" s="64">
        <v>2.1419561E-2</v>
      </c>
      <c r="F201" s="48">
        <v>0.96659312600000002</v>
      </c>
      <c r="G201" s="48">
        <v>1.2364604E-2</v>
      </c>
      <c r="H201" s="48">
        <v>3.6472470000000002E-3</v>
      </c>
      <c r="I201" s="48">
        <v>0.89388635599999999</v>
      </c>
      <c r="J201" s="49">
        <v>7.2706770000000032E-2</v>
      </c>
      <c r="K201" s="48">
        <v>4.892876E-3</v>
      </c>
      <c r="L201" s="48">
        <v>1.4904149999999999E-3</v>
      </c>
      <c r="M201" s="48">
        <v>6.5700000000000003E-4</v>
      </c>
      <c r="N201" s="48">
        <v>1.7747710000000001E-3</v>
      </c>
      <c r="O201" s="48">
        <v>8.8199999999999997E-4</v>
      </c>
      <c r="P201" s="48">
        <v>1.2080208E-2</v>
      </c>
      <c r="Q201" s="48">
        <v>5.3140239999999997E-3</v>
      </c>
      <c r="R201" s="48">
        <v>0.57368802900000004</v>
      </c>
      <c r="S201" s="48">
        <v>0.35237880500000002</v>
      </c>
      <c r="T201" s="48">
        <v>6.5108249999999996E-3</v>
      </c>
      <c r="U201" s="48">
        <v>1.735566E-3</v>
      </c>
      <c r="V201" s="48">
        <v>8.1400000000000005E-4</v>
      </c>
      <c r="W201" s="48">
        <v>2.745529E-3</v>
      </c>
      <c r="X201" s="48">
        <v>2.559225E-3</v>
      </c>
      <c r="Y201" s="48">
        <v>8.0646998519193505E-2</v>
      </c>
      <c r="Z201" s="48">
        <v>0.188585886983412</v>
      </c>
      <c r="AA201" s="48">
        <v>7.2817776545861732E-2</v>
      </c>
      <c r="AB201" s="48">
        <v>0.3007761069918915</v>
      </c>
      <c r="AC201" s="48">
        <v>0.18273447446597821</v>
      </c>
      <c r="AD201" s="48">
        <v>0.31908096383269668</v>
      </c>
      <c r="AE201" s="47">
        <v>0.14000000000000001</v>
      </c>
      <c r="AF201" s="48">
        <v>0.35239199999999998</v>
      </c>
      <c r="AG201" s="48">
        <v>0.20230400000000001</v>
      </c>
      <c r="AH201" s="48">
        <v>0.301346</v>
      </c>
      <c r="AI201" s="48">
        <v>0.161787821</v>
      </c>
      <c r="AJ201" s="48">
        <v>0.13495227500000001</v>
      </c>
      <c r="AK201" s="48">
        <v>0.69004715599999999</v>
      </c>
      <c r="AM201" s="48"/>
      <c r="AN201" s="48"/>
      <c r="AO201" s="48"/>
      <c r="AP201" s="48"/>
      <c r="AQ201" s="48"/>
      <c r="AR201" s="48"/>
      <c r="AS201" s="48"/>
      <c r="AT201" s="48"/>
      <c r="AU201" s="48"/>
      <c r="AV201" s="48"/>
      <c r="AW201" s="48"/>
      <c r="AX201" s="52"/>
      <c r="AY201" s="52"/>
      <c r="AZ201" s="52"/>
      <c r="BA201" s="52"/>
      <c r="BB201" s="52"/>
      <c r="BC201" s="52"/>
      <c r="BD201" s="52"/>
      <c r="BE201" s="52"/>
      <c r="BF201" s="52"/>
      <c r="BG201" s="52"/>
      <c r="BH201" s="52"/>
      <c r="BI201" s="52"/>
      <c r="BJ201" s="52"/>
      <c r="BK201" s="52"/>
      <c r="BL201" s="52"/>
      <c r="BM201" s="52"/>
    </row>
    <row r="202" spans="2:65">
      <c r="B202" t="s">
        <v>345</v>
      </c>
      <c r="C202">
        <v>0.5</v>
      </c>
      <c r="D202">
        <v>0</v>
      </c>
      <c r="E202" s="64">
        <v>3.8758041E-2</v>
      </c>
      <c r="F202" s="48">
        <v>0.90816258699999997</v>
      </c>
      <c r="G202" s="48">
        <v>3.4854445999999997E-2</v>
      </c>
      <c r="H202" s="48">
        <v>1.2863886999999999E-2</v>
      </c>
      <c r="I202" s="48">
        <v>0.82085955899999996</v>
      </c>
      <c r="J202" s="49">
        <v>8.7303028000000005E-2</v>
      </c>
      <c r="K202" s="48">
        <v>8.9103069999999993E-3</v>
      </c>
      <c r="L202" s="48">
        <v>1.671912E-3</v>
      </c>
      <c r="M202" s="48">
        <v>4.5830059999999997E-3</v>
      </c>
      <c r="N202" s="48">
        <v>5.4091269999999997E-3</v>
      </c>
      <c r="O202" s="48">
        <v>4.3764750000000003E-3</v>
      </c>
      <c r="P202" s="48">
        <v>2.7557041000000001E-2</v>
      </c>
      <c r="Q202" s="48">
        <v>1.6561762000000001E-2</v>
      </c>
      <c r="R202" s="48">
        <v>0.45900123900000001</v>
      </c>
      <c r="S202" s="48">
        <v>0.43190803100000003</v>
      </c>
      <c r="T202" s="48">
        <v>2.2274453E-2</v>
      </c>
      <c r="U202" s="48">
        <v>5.0449420000000002E-3</v>
      </c>
      <c r="V202" s="48">
        <v>1.838995E-3</v>
      </c>
      <c r="W202" s="48">
        <v>4.1300000000000001E-4</v>
      </c>
      <c r="X202" s="48">
        <v>5.5858230000000002E-3</v>
      </c>
      <c r="Y202" s="48">
        <v>8.2218811664108701E-2</v>
      </c>
      <c r="Z202" s="48">
        <v>0.18910597646246299</v>
      </c>
      <c r="AA202" s="48">
        <v>8.6961664478430956E-2</v>
      </c>
      <c r="AB202" s="48">
        <v>0.30664868765007042</v>
      </c>
      <c r="AC202" s="48">
        <v>0.18406366022654719</v>
      </c>
      <c r="AD202" s="48">
        <v>0.29808215290751289</v>
      </c>
      <c r="AE202" s="47">
        <v>0.28000000000000003</v>
      </c>
      <c r="AF202" s="48">
        <v>0.31114799999999998</v>
      </c>
      <c r="AG202" s="48">
        <v>0.20194300000000001</v>
      </c>
      <c r="AH202" s="48">
        <v>0.30501200000000001</v>
      </c>
      <c r="AI202" s="48">
        <v>0.13023459800000001</v>
      </c>
      <c r="AJ202" s="48">
        <v>0.26568734900000002</v>
      </c>
      <c r="AK202" s="48">
        <v>0.59699627300000002</v>
      </c>
      <c r="AM202" s="48"/>
      <c r="AN202" s="48"/>
      <c r="AO202" s="48"/>
      <c r="AP202" s="48"/>
      <c r="AQ202" s="48"/>
      <c r="AR202" s="48"/>
      <c r="AS202" s="48"/>
      <c r="AT202" s="48"/>
      <c r="AU202" s="48"/>
      <c r="AV202" s="48"/>
      <c r="AW202" s="48"/>
      <c r="AX202" s="52"/>
      <c r="AY202" s="52"/>
      <c r="AZ202" s="52"/>
      <c r="BA202" s="52"/>
      <c r="BB202" s="52"/>
      <c r="BC202" s="52"/>
      <c r="BD202" s="52"/>
      <c r="BE202" s="52"/>
      <c r="BF202" s="52"/>
      <c r="BG202" s="52"/>
      <c r="BH202" s="52"/>
      <c r="BI202" s="52"/>
      <c r="BJ202" s="52"/>
      <c r="BK202" s="52"/>
      <c r="BL202" s="52"/>
      <c r="BM202" s="52"/>
    </row>
    <row r="203" spans="2:65">
      <c r="B203" t="s">
        <v>346</v>
      </c>
      <c r="C203">
        <v>0.5</v>
      </c>
      <c r="D203">
        <v>0</v>
      </c>
      <c r="E203" s="64">
        <v>5.8743900000000002E-2</v>
      </c>
      <c r="F203" s="48">
        <v>0.89416392300000003</v>
      </c>
      <c r="G203" s="48">
        <v>5.3335955999999997E-2</v>
      </c>
      <c r="H203" s="48">
        <v>9.7148259999999993E-3</v>
      </c>
      <c r="I203" s="48">
        <v>0.81196715699999999</v>
      </c>
      <c r="J203" s="49">
        <v>8.2196766000000032E-2</v>
      </c>
      <c r="K203" s="48">
        <v>1.215399E-2</v>
      </c>
      <c r="L203" s="48">
        <v>2.3009979999999998E-3</v>
      </c>
      <c r="M203" s="48">
        <v>3.9824969999999998E-3</v>
      </c>
      <c r="N203" s="48">
        <v>1.8240817999999999E-2</v>
      </c>
      <c r="O203" s="48">
        <v>7.0603269999999999E-3</v>
      </c>
      <c r="P203" s="48">
        <v>2.7120311000000001E-2</v>
      </c>
      <c r="Q203" s="48">
        <v>1.5664485999999998E-2</v>
      </c>
      <c r="R203" s="48">
        <v>0.38497089400000001</v>
      </c>
      <c r="S203" s="48">
        <v>0.493588735</v>
      </c>
      <c r="T203" s="48">
        <v>2.2675424999999999E-2</v>
      </c>
      <c r="U203" s="48">
        <v>5.8016049999999996E-3</v>
      </c>
      <c r="V203" s="48">
        <v>1.760148E-3</v>
      </c>
      <c r="W203" s="48">
        <v>1.3274859999999999E-3</v>
      </c>
      <c r="X203" s="48">
        <v>5.8114380000000004E-3</v>
      </c>
      <c r="Y203" s="48">
        <v>7.2871680317696697E-2</v>
      </c>
      <c r="Z203" s="48">
        <v>0.14538334512856799</v>
      </c>
      <c r="AA203" s="48">
        <v>0.28004372405264522</v>
      </c>
      <c r="AB203" s="48">
        <v>0.18291228690044969</v>
      </c>
      <c r="AC203" s="48">
        <v>0.13309520288486701</v>
      </c>
      <c r="AD203" s="48">
        <v>0.3421456766810379</v>
      </c>
      <c r="AE203" s="47">
        <v>0.28999999999999998</v>
      </c>
      <c r="AF203" s="48">
        <v>0.28507399999999999</v>
      </c>
      <c r="AG203" s="48">
        <v>0.15092</v>
      </c>
      <c r="AH203" s="48">
        <v>0.24891099999999999</v>
      </c>
      <c r="AI203" s="48">
        <v>0.17274758000000001</v>
      </c>
      <c r="AJ203" s="48">
        <v>0.27964755499999999</v>
      </c>
      <c r="AK203" s="48">
        <v>0.538346985</v>
      </c>
      <c r="AM203" s="48"/>
      <c r="AN203" s="48"/>
      <c r="AO203" s="48"/>
      <c r="AP203" s="48"/>
      <c r="AQ203" s="48"/>
      <c r="AR203" s="48"/>
      <c r="AS203" s="48"/>
      <c r="AT203" s="48"/>
      <c r="AU203" s="48"/>
      <c r="AV203" s="48"/>
      <c r="AW203" s="48"/>
      <c r="AX203" s="52"/>
      <c r="AY203" s="52"/>
      <c r="AZ203" s="52"/>
      <c r="BA203" s="52"/>
      <c r="BB203" s="52"/>
      <c r="BC203" s="52"/>
      <c r="BD203" s="52"/>
      <c r="BE203" s="52"/>
      <c r="BF203" s="52"/>
      <c r="BG203" s="52"/>
      <c r="BH203" s="52"/>
      <c r="BI203" s="52"/>
      <c r="BJ203" s="52"/>
      <c r="BK203" s="52"/>
      <c r="BL203" s="52"/>
      <c r="BM203" s="52"/>
    </row>
    <row r="204" spans="2:65">
      <c r="B204" t="s">
        <v>347</v>
      </c>
      <c r="C204">
        <v>0.5</v>
      </c>
      <c r="D204">
        <v>25.1</v>
      </c>
      <c r="E204" s="64">
        <v>2.6324732999999999E-2</v>
      </c>
      <c r="F204" s="48">
        <v>0.96146146499999996</v>
      </c>
      <c r="G204" s="48">
        <v>1.6211410999999998E-2</v>
      </c>
      <c r="H204" s="48">
        <v>3.4526579999999999E-3</v>
      </c>
      <c r="I204" s="48">
        <v>0.92079217800000002</v>
      </c>
      <c r="J204" s="49">
        <v>4.0669286999999943E-2</v>
      </c>
      <c r="K204" s="48">
        <v>4.7234479999999999E-3</v>
      </c>
      <c r="L204" s="48">
        <v>5.8E-4</v>
      </c>
      <c r="M204" s="48">
        <v>1.6612129999999999E-3</v>
      </c>
      <c r="N204" s="48">
        <v>3.2123450000000001E-3</v>
      </c>
      <c r="O204" s="48">
        <v>1.240906E-3</v>
      </c>
      <c r="P204" s="48">
        <v>1.4030242E-2</v>
      </c>
      <c r="Q204" s="48">
        <v>4.8435359999999998E-3</v>
      </c>
      <c r="R204" s="48">
        <v>0.47314647100000001</v>
      </c>
      <c r="S204" s="48">
        <v>0.44510712400000002</v>
      </c>
      <c r="T204" s="48">
        <v>7.2249849999999997E-3</v>
      </c>
      <c r="U204" s="48">
        <v>2.1014499999999999E-3</v>
      </c>
      <c r="V204" s="48">
        <v>9.3099999999999997E-4</v>
      </c>
      <c r="W204" s="48">
        <v>5.8E-4</v>
      </c>
      <c r="X204" s="48">
        <v>3.0521060000000002E-3</v>
      </c>
      <c r="Y204" s="48">
        <v>0.115793656358834</v>
      </c>
      <c r="Z204" s="48">
        <v>0.199344460415846</v>
      </c>
      <c r="AA204" s="48">
        <v>8.3190394511149193E-2</v>
      </c>
      <c r="AB204" s="48">
        <v>0.29600914808461848</v>
      </c>
      <c r="AC204" s="48">
        <v>0.14195552966307409</v>
      </c>
      <c r="AD204" s="48">
        <v>0.35125983105155839</v>
      </c>
      <c r="AE204" s="47">
        <v>0.22</v>
      </c>
      <c r="AF204" s="48">
        <v>0.37575599999999998</v>
      </c>
      <c r="AG204" s="48">
        <v>0.20943700000000001</v>
      </c>
      <c r="AH204" s="48">
        <v>0.27403699999999998</v>
      </c>
      <c r="AI204" s="48">
        <v>0.11918285300000001</v>
      </c>
      <c r="AJ204" s="48">
        <v>0.16207372</v>
      </c>
      <c r="AK204" s="48">
        <v>0.69892246899999999</v>
      </c>
      <c r="AM204" s="48"/>
      <c r="AN204" s="48"/>
      <c r="AO204" s="48"/>
      <c r="AP204" s="48"/>
      <c r="AQ204" s="48"/>
      <c r="AR204" s="48"/>
      <c r="AS204" s="48"/>
      <c r="AT204" s="48"/>
      <c r="AU204" s="48"/>
      <c r="AV204" s="48"/>
      <c r="AW204" s="48"/>
      <c r="AX204" s="52"/>
      <c r="AY204" s="52"/>
      <c r="AZ204" s="52"/>
      <c r="BA204" s="52"/>
      <c r="BB204" s="52"/>
      <c r="BC204" s="52"/>
      <c r="BD204" s="52"/>
      <c r="BE204" s="52"/>
      <c r="BF204" s="52"/>
      <c r="BG204" s="52"/>
      <c r="BH204" s="52"/>
      <c r="BI204" s="52"/>
      <c r="BJ204" s="52"/>
      <c r="BK204" s="52"/>
      <c r="BL204" s="52"/>
      <c r="BM204" s="52"/>
    </row>
    <row r="205" spans="2:65">
      <c r="B205" t="s">
        <v>348</v>
      </c>
      <c r="C205">
        <v>0.5</v>
      </c>
      <c r="D205">
        <v>12.8</v>
      </c>
      <c r="E205" s="64">
        <v>2.4917185000000001E-2</v>
      </c>
      <c r="F205" s="48">
        <v>0.95753519399999998</v>
      </c>
      <c r="G205" s="48">
        <v>1.8712301000000001E-2</v>
      </c>
      <c r="H205" s="48">
        <v>5.8288740000000004E-3</v>
      </c>
      <c r="I205" s="48">
        <v>0.92946200899999998</v>
      </c>
      <c r="J205" s="49">
        <v>2.8073185E-2</v>
      </c>
      <c r="K205" s="48">
        <v>6.9121160000000003E-3</v>
      </c>
      <c r="L205" s="48">
        <v>1.072744E-3</v>
      </c>
      <c r="M205" s="48">
        <v>1.5180339999999999E-3</v>
      </c>
      <c r="N205" s="48">
        <v>4.5338619999999996E-3</v>
      </c>
      <c r="O205" s="48">
        <v>1.0221430000000001E-3</v>
      </c>
      <c r="P205" s="48">
        <v>1.3662308E-2</v>
      </c>
      <c r="Q205" s="48">
        <v>4.2606160000000001E-3</v>
      </c>
      <c r="R205" s="48">
        <v>0.46924875300000002</v>
      </c>
      <c r="S205" s="48">
        <v>0.45742796699999999</v>
      </c>
      <c r="T205" s="48">
        <v>6.4872630000000001E-3</v>
      </c>
      <c r="U205" s="48">
        <v>2.874232E-3</v>
      </c>
      <c r="V205" s="48">
        <v>8.5999999999999998E-4</v>
      </c>
      <c r="W205" s="48">
        <v>8.1999999999999998E-4</v>
      </c>
      <c r="X205" s="48">
        <v>3.0361609999999999E-3</v>
      </c>
      <c r="Y205" s="48">
        <v>0.15411726262720499</v>
      </c>
      <c r="Z205" s="48">
        <v>0.185031082296433</v>
      </c>
      <c r="AA205" s="48">
        <v>7.6084452043996526E-2</v>
      </c>
      <c r="AB205" s="48">
        <v>0.30973429863814322</v>
      </c>
      <c r="AC205" s="48">
        <v>0.16448442203764829</v>
      </c>
      <c r="AD205" s="48">
        <v>0.29538282978491892</v>
      </c>
      <c r="AE205" s="47">
        <v>0.19</v>
      </c>
      <c r="AF205" s="48">
        <v>0.36874899999999999</v>
      </c>
      <c r="AG205" s="48">
        <v>0.20574200000000001</v>
      </c>
      <c r="AH205" s="48">
        <v>0.28272799999999998</v>
      </c>
      <c r="AI205" s="48">
        <v>0.11423103</v>
      </c>
      <c r="AJ205" s="48">
        <v>0.13101323400000001</v>
      </c>
      <c r="AK205" s="48">
        <v>0.74411222300000002</v>
      </c>
      <c r="AM205" s="48"/>
      <c r="AN205" s="48"/>
      <c r="AO205" s="48"/>
      <c r="AP205" s="48"/>
      <c r="AQ205" s="48"/>
      <c r="AR205" s="48"/>
      <c r="AS205" s="48"/>
      <c r="AT205" s="48"/>
      <c r="AU205" s="48"/>
      <c r="AV205" s="48"/>
      <c r="AW205" s="48"/>
      <c r="AX205" s="52"/>
      <c r="AY205" s="52"/>
      <c r="AZ205" s="52"/>
      <c r="BA205" s="52"/>
      <c r="BB205" s="52"/>
      <c r="BC205" s="52"/>
      <c r="BD205" s="52"/>
      <c r="BE205" s="52"/>
      <c r="BF205" s="52"/>
      <c r="BG205" s="52"/>
      <c r="BH205" s="52"/>
      <c r="BI205" s="52"/>
      <c r="BJ205" s="52"/>
      <c r="BK205" s="52"/>
      <c r="BL205" s="52"/>
      <c r="BM205" s="52"/>
    </row>
    <row r="206" spans="2:65">
      <c r="B206" t="s">
        <v>349</v>
      </c>
      <c r="C206">
        <v>0.5</v>
      </c>
      <c r="D206">
        <v>30.3</v>
      </c>
      <c r="E206" s="64">
        <v>2.2862797000000001E-2</v>
      </c>
      <c r="F206" s="48">
        <v>0.93688604799999997</v>
      </c>
      <c r="G206" s="48">
        <v>2.1922786E-2</v>
      </c>
      <c r="H206" s="48">
        <v>1.5563967E-2</v>
      </c>
      <c r="I206" s="48">
        <v>0.88349230400000001</v>
      </c>
      <c r="J206" s="49">
        <v>5.3393743999999972E-2</v>
      </c>
      <c r="K206" s="48">
        <v>5.9046180000000004E-3</v>
      </c>
      <c r="L206" s="48">
        <v>1.7461519999999999E-3</v>
      </c>
      <c r="M206" s="48">
        <v>1.786525E-3</v>
      </c>
      <c r="N206" s="48">
        <v>2.5031540000000001E-3</v>
      </c>
      <c r="O206" s="48">
        <v>6.6600000000000003E-4</v>
      </c>
      <c r="P206" s="48">
        <v>1.8501134999999998E-2</v>
      </c>
      <c r="Q206" s="48">
        <v>7.1257530000000003E-3</v>
      </c>
      <c r="R206" s="48">
        <v>0.48938145999999999</v>
      </c>
      <c r="S206" s="48">
        <v>0.42717417600000002</v>
      </c>
      <c r="T206" s="48">
        <v>1.092135E-2</v>
      </c>
      <c r="U206" s="48">
        <v>6.1874190000000004E-3</v>
      </c>
      <c r="V206" s="48">
        <v>9.3899999999999995E-4</v>
      </c>
      <c r="W206" s="48">
        <v>1.3222710000000001E-3</v>
      </c>
      <c r="X206" s="48">
        <v>4.5320569999999999E-3</v>
      </c>
      <c r="Y206" s="48">
        <v>7.5722500186692507E-2</v>
      </c>
      <c r="Z206" s="48">
        <v>0.22360112386304101</v>
      </c>
      <c r="AA206" s="48">
        <v>7.6069089035550402E-2</v>
      </c>
      <c r="AB206" s="48">
        <v>0.26970730390833808</v>
      </c>
      <c r="AC206" s="48">
        <v>0.18682117131224549</v>
      </c>
      <c r="AD206" s="48">
        <v>0.29039774506733479</v>
      </c>
      <c r="AE206" s="47">
        <v>0.12</v>
      </c>
      <c r="AF206" s="48">
        <v>0.348997</v>
      </c>
      <c r="AG206" s="48">
        <v>0.20352500000000001</v>
      </c>
      <c r="AH206" s="48">
        <v>0.28231400000000001</v>
      </c>
      <c r="AI206" s="48">
        <v>0.15684663800000001</v>
      </c>
      <c r="AJ206" s="48">
        <v>0.127672815</v>
      </c>
      <c r="AK206" s="48">
        <v>0.69832972400000004</v>
      </c>
      <c r="AM206" s="48"/>
      <c r="AN206" s="48"/>
      <c r="AO206" s="48"/>
      <c r="AP206" s="48"/>
      <c r="AQ206" s="48"/>
      <c r="AR206" s="48"/>
      <c r="AS206" s="48"/>
      <c r="AT206" s="48"/>
      <c r="AU206" s="48"/>
      <c r="AV206" s="48"/>
      <c r="AW206" s="48"/>
      <c r="AX206" s="52"/>
      <c r="AY206" s="52"/>
      <c r="AZ206" s="52"/>
      <c r="BA206" s="52"/>
      <c r="BB206" s="52"/>
      <c r="BC206" s="52"/>
      <c r="BD206" s="52"/>
      <c r="BE206" s="52"/>
      <c r="BF206" s="52"/>
      <c r="BG206" s="52"/>
      <c r="BH206" s="52"/>
      <c r="BI206" s="52"/>
      <c r="BJ206" s="52"/>
      <c r="BK206" s="52"/>
      <c r="BL206" s="52"/>
      <c r="BM206" s="52"/>
    </row>
    <row r="207" spans="2:65">
      <c r="B207" t="s">
        <v>350</v>
      </c>
      <c r="C207">
        <v>0.5</v>
      </c>
      <c r="D207">
        <v>0</v>
      </c>
      <c r="E207" s="64">
        <v>3.3815368999999998E-2</v>
      </c>
      <c r="F207" s="48">
        <v>0.85235043099999996</v>
      </c>
      <c r="G207" s="48">
        <v>7.3475433000000007E-2</v>
      </c>
      <c r="H207" s="48">
        <v>2.5926477999999999E-2</v>
      </c>
      <c r="I207" s="48">
        <v>0.77339717900000005</v>
      </c>
      <c r="J207" s="49">
        <v>7.8953251999999918E-2</v>
      </c>
      <c r="K207" s="48">
        <v>3.5577873000000003E-2</v>
      </c>
      <c r="L207" s="48">
        <v>8.3844160000000004E-3</v>
      </c>
      <c r="M207" s="48">
        <v>3.214026E-3</v>
      </c>
      <c r="N207" s="48">
        <v>1.4151031E-2</v>
      </c>
      <c r="O207" s="48">
        <v>5.0958619999999996E-3</v>
      </c>
      <c r="P207" s="48">
        <v>3.2792383000000001E-2</v>
      </c>
      <c r="Q207" s="48">
        <v>1.5455274E-2</v>
      </c>
      <c r="R207" s="48">
        <v>0.41414197899999999</v>
      </c>
      <c r="S207" s="48">
        <v>0.458198249</v>
      </c>
      <c r="T207" s="48">
        <v>2.7976523E-2</v>
      </c>
      <c r="U207" s="48">
        <v>2.2666294E-2</v>
      </c>
      <c r="V207" s="48">
        <v>6.8000000000000005E-4</v>
      </c>
      <c r="W207" s="48">
        <v>5.1611699999999996E-3</v>
      </c>
      <c r="X207" s="48">
        <v>4.7792060000000003E-3</v>
      </c>
      <c r="Y207" s="48">
        <v>7.0100413467217904E-2</v>
      </c>
      <c r="Z207" s="48">
        <v>0.21203536198245501</v>
      </c>
      <c r="AA207" s="48">
        <v>0.1516244314489919</v>
      </c>
      <c r="AB207" s="48">
        <v>0.1730994152046782</v>
      </c>
      <c r="AC207" s="48">
        <v>0.1182085084335962</v>
      </c>
      <c r="AD207" s="48">
        <v>0.37460134707270742</v>
      </c>
      <c r="AE207" s="47">
        <v>0.2</v>
      </c>
      <c r="AF207" s="48">
        <v>0.383409</v>
      </c>
      <c r="AG207" s="48">
        <v>0.17253299999999999</v>
      </c>
      <c r="AH207" s="48">
        <v>0.24828700000000001</v>
      </c>
      <c r="AI207" s="48">
        <v>0.107026414</v>
      </c>
      <c r="AJ207" s="48">
        <v>0.2030903</v>
      </c>
      <c r="AK207" s="48">
        <v>0.67535321000000004</v>
      </c>
      <c r="AM207" s="48"/>
      <c r="AN207" s="48"/>
      <c r="AO207" s="48"/>
      <c r="AP207" s="48"/>
      <c r="AQ207" s="48"/>
      <c r="AR207" s="48"/>
      <c r="AS207" s="48"/>
      <c r="AT207" s="48"/>
      <c r="AU207" s="48"/>
      <c r="AV207" s="48"/>
      <c r="AW207" s="48"/>
      <c r="AX207" s="52"/>
      <c r="AY207" s="52"/>
      <c r="AZ207" s="52"/>
      <c r="BA207" s="52"/>
      <c r="BB207" s="52"/>
      <c r="BC207" s="52"/>
      <c r="BD207" s="52"/>
      <c r="BE207" s="52"/>
      <c r="BF207" s="52"/>
      <c r="BG207" s="52"/>
      <c r="BH207" s="52"/>
      <c r="BI207" s="52"/>
      <c r="BJ207" s="52"/>
      <c r="BK207" s="52"/>
      <c r="BL207" s="52"/>
      <c r="BM207" s="52"/>
    </row>
    <row r="208" spans="2:65">
      <c r="B208" t="s">
        <v>351</v>
      </c>
      <c r="C208">
        <v>0.5</v>
      </c>
      <c r="D208">
        <v>26.2</v>
      </c>
      <c r="E208" s="64">
        <v>2.9743749999999999E-2</v>
      </c>
      <c r="F208" s="48">
        <v>0.91940805599999997</v>
      </c>
      <c r="G208" s="48">
        <v>4.2958414E-2</v>
      </c>
      <c r="H208" s="48">
        <v>6.7734600000000002E-3</v>
      </c>
      <c r="I208" s="48">
        <v>0.87087430399999999</v>
      </c>
      <c r="J208" s="49">
        <v>4.8533751999999993E-2</v>
      </c>
      <c r="K208" s="48">
        <v>4.5517409999999998E-3</v>
      </c>
      <c r="L208" s="48">
        <v>2.1669770000000001E-3</v>
      </c>
      <c r="M208" s="48">
        <v>2.058084E-3</v>
      </c>
      <c r="N208" s="48">
        <v>3.3103569999999999E-3</v>
      </c>
      <c r="O208" s="48">
        <v>1.1869370000000001E-3</v>
      </c>
      <c r="P208" s="48">
        <v>1.9818584E-2</v>
      </c>
      <c r="Q208" s="48">
        <v>1.1041782E-2</v>
      </c>
      <c r="R208" s="48">
        <v>0.47214478599999998</v>
      </c>
      <c r="S208" s="48">
        <v>0.42123660600000001</v>
      </c>
      <c r="T208" s="48">
        <v>1.1063682E-2</v>
      </c>
      <c r="U208" s="48">
        <v>1.6693527E-2</v>
      </c>
      <c r="V208" s="48">
        <v>1.2740659999999999E-3</v>
      </c>
      <c r="W208" s="48">
        <v>4.0299999999999998E-4</v>
      </c>
      <c r="X208" s="48">
        <v>1.0965676000000001E-2</v>
      </c>
      <c r="Y208" s="48">
        <v>0.100068289351738</v>
      </c>
      <c r="Z208" s="48">
        <v>0.18706148301379799</v>
      </c>
      <c r="AA208" s="48">
        <v>7.4738650821757832E-2</v>
      </c>
      <c r="AB208" s="48">
        <v>0.31628169309670812</v>
      </c>
      <c r="AC208" s="48">
        <v>0.2015979771121712</v>
      </c>
      <c r="AD208" s="48">
        <v>0.26697687755793642</v>
      </c>
      <c r="AE208" s="47">
        <v>0.22</v>
      </c>
      <c r="AF208" s="48">
        <v>0.30094399999999999</v>
      </c>
      <c r="AG208" s="48">
        <v>0.20565600000000001</v>
      </c>
      <c r="AH208" s="48">
        <v>0.31400400000000001</v>
      </c>
      <c r="AI208" s="48">
        <v>0.11478608699999999</v>
      </c>
      <c r="AJ208" s="48">
        <v>0.24186545700000001</v>
      </c>
      <c r="AK208" s="48">
        <v>0.63505536900000004</v>
      </c>
      <c r="AM208" s="48"/>
      <c r="AN208" s="48"/>
      <c r="AO208" s="48"/>
      <c r="AP208" s="48"/>
      <c r="AQ208" s="48"/>
      <c r="AR208" s="48"/>
      <c r="AS208" s="48"/>
      <c r="AT208" s="48"/>
      <c r="AU208" s="48"/>
      <c r="AV208" s="48"/>
      <c r="AW208" s="48"/>
      <c r="AX208" s="52"/>
      <c r="AY208" s="52"/>
      <c r="AZ208" s="52"/>
      <c r="BA208" s="52"/>
      <c r="BB208" s="52"/>
      <c r="BC208" s="52"/>
      <c r="BD208" s="52"/>
      <c r="BE208" s="52"/>
      <c r="BF208" s="52"/>
      <c r="BG208" s="52"/>
      <c r="BH208" s="52"/>
      <c r="BI208" s="52"/>
      <c r="BJ208" s="52"/>
      <c r="BK208" s="52"/>
      <c r="BL208" s="52"/>
      <c r="BM208" s="52"/>
    </row>
    <row r="209" spans="2:65">
      <c r="B209" t="s">
        <v>352</v>
      </c>
      <c r="C209">
        <v>0.5</v>
      </c>
      <c r="D209">
        <v>41.9</v>
      </c>
      <c r="E209" s="64">
        <v>2.4402908000000001E-2</v>
      </c>
      <c r="F209" s="48">
        <v>0.968224427</v>
      </c>
      <c r="G209" s="48">
        <v>1.0180343999999999E-2</v>
      </c>
      <c r="H209" s="48">
        <v>3.5268040000000001E-3</v>
      </c>
      <c r="I209" s="48">
        <v>0.92705055000000003</v>
      </c>
      <c r="J209" s="49">
        <v>4.117387699999997E-2</v>
      </c>
      <c r="K209" s="48">
        <v>2.3658110000000002E-3</v>
      </c>
      <c r="L209" s="48">
        <v>4.0200000000000001E-4</v>
      </c>
      <c r="M209" s="48">
        <v>5.4299999999999997E-4</v>
      </c>
      <c r="N209" s="48">
        <v>2.6479720000000002E-3</v>
      </c>
      <c r="O209" s="48">
        <v>5.2099999999999998E-4</v>
      </c>
      <c r="P209" s="48">
        <v>1.5073905E-2</v>
      </c>
      <c r="Q209" s="48">
        <v>2.9953339999999901E-3</v>
      </c>
      <c r="R209" s="48">
        <v>0.45100762900000002</v>
      </c>
      <c r="S209" s="48">
        <v>0.46643949299999998</v>
      </c>
      <c r="T209" s="48">
        <v>2.8975440000000002E-3</v>
      </c>
      <c r="U209" s="48">
        <v>1.3673800000000001E-3</v>
      </c>
      <c r="V209" s="48">
        <v>1.410789E-3</v>
      </c>
      <c r="W209" s="48">
        <v>3.2600000000000001E-4</v>
      </c>
      <c r="X209" s="48">
        <v>3.8850970000000001E-3</v>
      </c>
      <c r="Y209" s="48">
        <v>7.8871781601759602E-2</v>
      </c>
      <c r="Z209" s="48">
        <v>0.208487477144193</v>
      </c>
      <c r="AA209" s="48">
        <v>8.4949500376060916E-2</v>
      </c>
      <c r="AB209" s="48">
        <v>0.28755237992908428</v>
      </c>
      <c r="AC209" s="48">
        <v>0.16110179194291341</v>
      </c>
      <c r="AD209" s="48">
        <v>0.32673003701041092</v>
      </c>
      <c r="AE209" s="47">
        <v>0.1</v>
      </c>
      <c r="AF209" s="48">
        <v>0.33734900000000001</v>
      </c>
      <c r="AG209" s="48">
        <v>0.20232900000000001</v>
      </c>
      <c r="AH209" s="48">
        <v>0.31319999999999998</v>
      </c>
      <c r="AI209" s="48">
        <v>0.121085865</v>
      </c>
      <c r="AJ209" s="48">
        <v>0.15804047399999999</v>
      </c>
      <c r="AK209" s="48">
        <v>0.71132446599999999</v>
      </c>
      <c r="AM209" s="48"/>
      <c r="AN209" s="48"/>
      <c r="AO209" s="48"/>
      <c r="AP209" s="48"/>
      <c r="AQ209" s="48"/>
      <c r="AR209" s="48"/>
      <c r="AS209" s="48"/>
      <c r="AT209" s="48"/>
      <c r="AU209" s="48"/>
      <c r="AV209" s="48"/>
      <c r="AW209" s="48"/>
      <c r="AX209" s="52"/>
      <c r="AY209" s="52"/>
      <c r="AZ209" s="52"/>
      <c r="BA209" s="52"/>
      <c r="BB209" s="52"/>
      <c r="BC209" s="52"/>
      <c r="BD209" s="52"/>
      <c r="BE209" s="52"/>
      <c r="BF209" s="52"/>
      <c r="BG209" s="52"/>
      <c r="BH209" s="52"/>
      <c r="BI209" s="52"/>
      <c r="BJ209" s="52"/>
      <c r="BK209" s="52"/>
      <c r="BL209" s="52"/>
      <c r="BM209" s="52"/>
    </row>
    <row r="210" spans="2:65">
      <c r="B210" t="s">
        <v>353</v>
      </c>
      <c r="C210">
        <v>0.5</v>
      </c>
      <c r="D210">
        <v>19.899999999999999</v>
      </c>
      <c r="E210" s="64">
        <v>2.4326237000000001E-2</v>
      </c>
      <c r="F210" s="48">
        <v>0.96309574799999997</v>
      </c>
      <c r="G210" s="48">
        <v>1.4614063E-2</v>
      </c>
      <c r="H210" s="48">
        <v>3.8946160000000001E-3</v>
      </c>
      <c r="I210" s="48">
        <v>0.93395030999999995</v>
      </c>
      <c r="J210" s="49">
        <v>2.914543800000002E-2</v>
      </c>
      <c r="K210" s="48">
        <v>4.6636749999999999E-3</v>
      </c>
      <c r="L210" s="48">
        <v>2.139682E-3</v>
      </c>
      <c r="M210" s="48">
        <v>8.0999999999999996E-4</v>
      </c>
      <c r="N210" s="48">
        <v>3.1783620000000001E-3</v>
      </c>
      <c r="O210" s="48">
        <v>1.225643E-3</v>
      </c>
      <c r="P210" s="48">
        <v>1.4063734E-2</v>
      </c>
      <c r="Q210" s="48">
        <v>4.3312979999999999E-3</v>
      </c>
      <c r="R210" s="48">
        <v>0.61550685500000002</v>
      </c>
      <c r="S210" s="48">
        <v>0.31286871599999999</v>
      </c>
      <c r="T210" s="48">
        <v>6.865393E-3</v>
      </c>
      <c r="U210" s="48">
        <v>2.980889E-3</v>
      </c>
      <c r="V210" s="48">
        <v>3.0951389999999998E-3</v>
      </c>
      <c r="W210" s="48">
        <v>7.27E-4</v>
      </c>
      <c r="X210" s="48">
        <v>3.3444120000000002E-3</v>
      </c>
      <c r="Y210" s="48">
        <v>0.103301336682515</v>
      </c>
      <c r="Z210" s="48">
        <v>0.16618846195560999</v>
      </c>
      <c r="AA210" s="48">
        <v>6.4222027765295661E-2</v>
      </c>
      <c r="AB210" s="48">
        <v>0.34893455998864681</v>
      </c>
      <c r="AC210" s="48">
        <v>0.15879990723448931</v>
      </c>
      <c r="AD210" s="48">
        <v>0.34625947489838521</v>
      </c>
      <c r="AE210" s="47">
        <v>0.12</v>
      </c>
      <c r="AF210" s="48">
        <v>0.38284099999999999</v>
      </c>
      <c r="AG210" s="48">
        <v>0.217001</v>
      </c>
      <c r="AH210" s="48">
        <v>0.24602399999999999</v>
      </c>
      <c r="AI210" s="48">
        <v>7.8137615999999993E-2</v>
      </c>
      <c r="AJ210" s="48">
        <v>0.18812236500000001</v>
      </c>
      <c r="AK210" s="48">
        <v>0.72593522899999996</v>
      </c>
      <c r="AM210" s="48"/>
      <c r="AN210" s="48"/>
      <c r="AO210" s="48"/>
      <c r="AP210" s="48"/>
      <c r="AQ210" s="48"/>
      <c r="AR210" s="48"/>
      <c r="AS210" s="48"/>
      <c r="AT210" s="48"/>
      <c r="AU210" s="48"/>
      <c r="AV210" s="48"/>
      <c r="AW210" s="48"/>
      <c r="AX210" s="52"/>
      <c r="AY210" s="52"/>
      <c r="AZ210" s="52"/>
      <c r="BA210" s="52"/>
      <c r="BB210" s="52"/>
      <c r="BC210" s="52"/>
      <c r="BD210" s="52"/>
      <c r="BE210" s="52"/>
      <c r="BF210" s="52"/>
      <c r="BG210" s="52"/>
      <c r="BH210" s="52"/>
      <c r="BI210" s="52"/>
      <c r="BJ210" s="52"/>
      <c r="BK210" s="52"/>
      <c r="BL210" s="52"/>
      <c r="BM210" s="52"/>
    </row>
    <row r="211" spans="2:65">
      <c r="B211" t="s">
        <v>355</v>
      </c>
      <c r="C211">
        <v>0.5</v>
      </c>
      <c r="E211" s="64">
        <v>6.9916886999999997E-2</v>
      </c>
      <c r="F211" s="48">
        <v>0.83706501200000005</v>
      </c>
      <c r="G211" s="48">
        <v>8.0902393000000003E-2</v>
      </c>
      <c r="H211" s="48">
        <v>2.9423379E-2</v>
      </c>
      <c r="I211" s="48">
        <v>0.75802967600000004</v>
      </c>
      <c r="J211" s="49">
        <v>7.9035336000000012E-2</v>
      </c>
      <c r="K211" s="48">
        <v>1.7734935E-2</v>
      </c>
      <c r="L211" s="48">
        <v>1.8209347000000001E-2</v>
      </c>
      <c r="M211" s="48">
        <v>1.130514E-3</v>
      </c>
      <c r="N211" s="48">
        <v>2.6819421E-2</v>
      </c>
      <c r="O211" s="48">
        <v>1.6907236999999999E-2</v>
      </c>
      <c r="P211" s="48">
        <v>2.1025537E-2</v>
      </c>
      <c r="Q211" s="48">
        <v>3.1583727999999998E-2</v>
      </c>
      <c r="R211" s="48">
        <v>0.36204912900000003</v>
      </c>
      <c r="S211" s="48">
        <v>0.49168399200000001</v>
      </c>
      <c r="T211" s="48">
        <v>5.1995236E-2</v>
      </c>
      <c r="U211" s="48">
        <v>9.5270770000000001E-3</v>
      </c>
      <c r="V211" s="48">
        <v>1.544113E-3</v>
      </c>
      <c r="W211" s="48">
        <v>3.8350519999999998E-3</v>
      </c>
      <c r="X211" s="48">
        <v>4.8139999999999997E-3</v>
      </c>
      <c r="Y211" s="48">
        <v>3.5965181771633388E-2</v>
      </c>
      <c r="Z211" s="48">
        <v>0.163714898652223</v>
      </c>
      <c r="AA211" s="48">
        <v>0.1363610219599449</v>
      </c>
      <c r="AB211" s="48">
        <v>0.17531145391172251</v>
      </c>
      <c r="AC211" s="48">
        <v>0.1610252883919997</v>
      </c>
      <c r="AD211" s="48">
        <v>0.42634592813022398</v>
      </c>
      <c r="AE211" s="47">
        <v>0.33</v>
      </c>
      <c r="AF211" s="48">
        <v>0.35567399999999999</v>
      </c>
      <c r="AG211" s="48">
        <v>0.15621199999999999</v>
      </c>
      <c r="AH211" s="48">
        <v>0.247999</v>
      </c>
      <c r="AI211" s="48">
        <v>0.31085260199999998</v>
      </c>
      <c r="AJ211" s="48">
        <v>0.18454953199999999</v>
      </c>
      <c r="AK211" s="48">
        <v>0.48766051500000002</v>
      </c>
      <c r="AM211" s="48"/>
      <c r="AN211" s="48"/>
      <c r="AO211" s="48"/>
      <c r="AP211" s="48"/>
      <c r="AQ211" s="48"/>
      <c r="AR211" s="48"/>
      <c r="AS211" s="48"/>
      <c r="AT211" s="48"/>
      <c r="AU211" s="48"/>
      <c r="AV211" s="48"/>
      <c r="AW211" s="48"/>
      <c r="AX211" s="52"/>
      <c r="AY211" s="52"/>
      <c r="AZ211" s="52"/>
      <c r="BA211" s="52"/>
      <c r="BB211" s="52"/>
      <c r="BC211" s="52"/>
      <c r="BD211" s="52"/>
      <c r="BE211" s="52"/>
      <c r="BF211" s="52"/>
      <c r="BG211" s="52"/>
      <c r="BH211" s="52"/>
      <c r="BI211" s="52"/>
      <c r="BJ211" s="52"/>
      <c r="BK211" s="52"/>
      <c r="BL211" s="52"/>
      <c r="BM211" s="52"/>
    </row>
    <row r="212" spans="2:65">
      <c r="B212" t="s">
        <v>356</v>
      </c>
      <c r="C212">
        <v>0.5</v>
      </c>
      <c r="D212">
        <v>86.2</v>
      </c>
      <c r="E212" s="64">
        <v>2.4651089000000001E-2</v>
      </c>
      <c r="F212" s="48">
        <v>0.97255552299999903</v>
      </c>
      <c r="G212" s="48">
        <v>8.8831190000000001E-3</v>
      </c>
      <c r="H212" s="48">
        <v>3.838822E-3</v>
      </c>
      <c r="I212" s="48">
        <v>0.93554139599999997</v>
      </c>
      <c r="J212" s="49">
        <v>3.7014126999999057E-2</v>
      </c>
      <c r="K212" s="48">
        <v>2.2508319999999999E-3</v>
      </c>
      <c r="L212" s="48">
        <v>1.63E-4</v>
      </c>
      <c r="M212" s="48">
        <v>9.8900000000000008E-4</v>
      </c>
      <c r="N212" s="48">
        <v>2.283453E-3</v>
      </c>
      <c r="O212" s="48">
        <v>5.22E-4</v>
      </c>
      <c r="P212" s="48">
        <v>1.1797838999999999E-2</v>
      </c>
      <c r="Q212" s="48">
        <v>2.925062E-3</v>
      </c>
      <c r="R212" s="48">
        <v>0.51386970799999998</v>
      </c>
      <c r="S212" s="48">
        <v>0.39720322299999999</v>
      </c>
      <c r="T212" s="48">
        <v>3.3274250000000002E-3</v>
      </c>
      <c r="U212" s="48">
        <v>1.7180819999999999E-3</v>
      </c>
      <c r="V212" s="48">
        <v>8.2600000000000002E-4</v>
      </c>
      <c r="W212" s="48">
        <v>2.61E-4</v>
      </c>
      <c r="X212" s="48">
        <v>4.0777269999999997E-3</v>
      </c>
      <c r="Y212" s="48">
        <v>0.114824528537529</v>
      </c>
      <c r="Z212" s="48">
        <v>0.18416686166478699</v>
      </c>
      <c r="AA212" s="48">
        <v>7.5942270836864154E-2</v>
      </c>
      <c r="AB212" s="48">
        <v>0.33679256352424208</v>
      </c>
      <c r="AC212" s="48">
        <v>0.15806434845885961</v>
      </c>
      <c r="AD212" s="48">
        <v>0.32208014969593007</v>
      </c>
      <c r="AE212" s="47">
        <v>0.12</v>
      </c>
      <c r="AF212" s="48">
        <v>0.33877800000000002</v>
      </c>
      <c r="AG212" s="48">
        <v>0.22345899999999999</v>
      </c>
      <c r="AH212" s="48">
        <v>0.29298600000000002</v>
      </c>
      <c r="AI212" s="48">
        <v>0.127238666</v>
      </c>
      <c r="AJ212" s="48">
        <v>0.16697889399999999</v>
      </c>
      <c r="AK212" s="48">
        <v>0.69286873999999998</v>
      </c>
      <c r="AM212" s="48"/>
      <c r="AN212" s="48"/>
      <c r="AO212" s="48"/>
      <c r="AP212" s="48"/>
      <c r="AQ212" s="48"/>
      <c r="AR212" s="48"/>
      <c r="AS212" s="48"/>
      <c r="AT212" s="48"/>
      <c r="AU212" s="48"/>
      <c r="AV212" s="48"/>
      <c r="AW212" s="48"/>
      <c r="AX212" s="52"/>
      <c r="AY212" s="52"/>
      <c r="AZ212" s="52"/>
      <c r="BA212" s="52"/>
      <c r="BB212" s="52"/>
      <c r="BC212" s="52"/>
      <c r="BD212" s="52"/>
      <c r="BE212" s="52"/>
      <c r="BF212" s="52"/>
      <c r="BG212" s="52"/>
      <c r="BH212" s="52"/>
      <c r="BI212" s="52"/>
      <c r="BJ212" s="52"/>
      <c r="BK212" s="52"/>
      <c r="BL212" s="52"/>
      <c r="BM212" s="52"/>
    </row>
    <row r="213" spans="2:65">
      <c r="B213" t="s">
        <v>357</v>
      </c>
      <c r="C213">
        <v>0.5</v>
      </c>
      <c r="D213">
        <v>2.2000000000000002</v>
      </c>
      <c r="E213" s="64">
        <v>2.3505328999999998E-2</v>
      </c>
      <c r="F213" s="48">
        <v>0.94926214799999997</v>
      </c>
      <c r="G213" s="48">
        <v>2.2067012E-2</v>
      </c>
      <c r="H213" s="48">
        <v>7.0238419999999998E-3</v>
      </c>
      <c r="I213" s="48">
        <v>0.91176125799999996</v>
      </c>
      <c r="J213" s="49">
        <v>3.7500890000000009E-2</v>
      </c>
      <c r="K213" s="48">
        <v>9.8270979999999994E-3</v>
      </c>
      <c r="L213" s="48">
        <v>1.181987E-3</v>
      </c>
      <c r="M213" s="48">
        <v>1.2503659999999999E-3</v>
      </c>
      <c r="N213" s="48">
        <v>5.4605840000000001E-3</v>
      </c>
      <c r="O213" s="48">
        <v>8.6899999999999998E-4</v>
      </c>
      <c r="P213" s="48">
        <v>1.7143694000000001E-2</v>
      </c>
      <c r="Q213" s="48">
        <v>4.5028769999999997E-3</v>
      </c>
      <c r="R213" s="48">
        <v>0.48000820599999999</v>
      </c>
      <c r="S213" s="48">
        <v>0.44382466999999998</v>
      </c>
      <c r="T213" s="48">
        <v>5.6951950000000001E-3</v>
      </c>
      <c r="U213" s="48">
        <v>5.441207E-3</v>
      </c>
      <c r="V213" s="48">
        <v>6.1499999999999999E-4</v>
      </c>
      <c r="W213" s="48">
        <v>2.0123670000000001E-3</v>
      </c>
      <c r="X213" s="48">
        <v>3.0478570000000002E-3</v>
      </c>
      <c r="Y213" s="48">
        <v>0.114816826889009</v>
      </c>
      <c r="Z213" s="48">
        <v>0.21076079823272201</v>
      </c>
      <c r="AA213" s="48">
        <v>7.7306849988874091E-2</v>
      </c>
      <c r="AB213" s="48">
        <v>0.25702975862836258</v>
      </c>
      <c r="AC213" s="48">
        <v>0.120451316138044</v>
      </c>
      <c r="AD213" s="48">
        <v>0.35499602629867782</v>
      </c>
      <c r="AE213" s="47">
        <v>0.08</v>
      </c>
      <c r="AF213" s="48">
        <v>0.428226</v>
      </c>
      <c r="AG213" s="48">
        <v>0.19489100000000001</v>
      </c>
      <c r="AH213" s="48">
        <v>0.23688400000000001</v>
      </c>
      <c r="AI213" s="48">
        <v>9.7290786000000004E-2</v>
      </c>
      <c r="AJ213" s="48">
        <v>0.14039728800000001</v>
      </c>
      <c r="AK213" s="48">
        <v>0.74565982500000005</v>
      </c>
      <c r="AM213" s="48"/>
      <c r="AN213" s="48"/>
      <c r="AO213" s="48"/>
      <c r="AP213" s="48"/>
      <c r="AQ213" s="48"/>
      <c r="AR213" s="48"/>
      <c r="AS213" s="48"/>
      <c r="AT213" s="48"/>
      <c r="AU213" s="48"/>
      <c r="AV213" s="48"/>
      <c r="AW213" s="48"/>
      <c r="AX213" s="52"/>
      <c r="AY213" s="52"/>
      <c r="AZ213" s="52"/>
      <c r="BA213" s="52"/>
      <c r="BB213" s="52"/>
      <c r="BC213" s="52"/>
      <c r="BD213" s="52"/>
      <c r="BE213" s="52"/>
      <c r="BF213" s="52"/>
      <c r="BG213" s="52"/>
      <c r="BH213" s="52"/>
      <c r="BI213" s="52"/>
      <c r="BJ213" s="52"/>
      <c r="BK213" s="52"/>
      <c r="BL213" s="52"/>
      <c r="BM213" s="52"/>
    </row>
    <row r="214" spans="2:65">
      <c r="B214" t="s">
        <v>358</v>
      </c>
      <c r="C214">
        <v>0.5</v>
      </c>
      <c r="D214">
        <v>9.8000000000000007</v>
      </c>
      <c r="E214" s="64">
        <v>2.4454263E-2</v>
      </c>
      <c r="F214" s="48">
        <v>0.94848947799999905</v>
      </c>
      <c r="G214" s="48">
        <v>2.0655776000000001E-2</v>
      </c>
      <c r="H214" s="48">
        <v>6.6314870000000001E-3</v>
      </c>
      <c r="I214" s="48">
        <v>0.89161222699999998</v>
      </c>
      <c r="J214" s="49">
        <v>5.6877250999999067E-2</v>
      </c>
      <c r="K214" s="48">
        <v>6.9774570000000003E-3</v>
      </c>
      <c r="L214" s="48">
        <v>1.6010589999999999E-3</v>
      </c>
      <c r="M214" s="48">
        <v>6.0300000000000002E-4</v>
      </c>
      <c r="N214" s="48">
        <v>4.9514249999999998E-3</v>
      </c>
      <c r="O214" s="48">
        <v>1.2255020000000001E-3</v>
      </c>
      <c r="P214" s="48">
        <v>1.8214522E-2</v>
      </c>
      <c r="Q214" s="48">
        <v>6.0089139999999997E-3</v>
      </c>
      <c r="R214" s="48">
        <v>0.53410685700000005</v>
      </c>
      <c r="S214" s="48">
        <v>0.37899033399999998</v>
      </c>
      <c r="T214" s="48">
        <v>6.7699789999999998E-3</v>
      </c>
      <c r="U214" s="48">
        <v>2.9748370000000001E-3</v>
      </c>
      <c r="V214" s="48">
        <v>2.3818469999999999E-3</v>
      </c>
      <c r="W214" s="48">
        <v>8.8000000000000003E-4</v>
      </c>
      <c r="X214" s="48">
        <v>3.1823839999999999E-3</v>
      </c>
      <c r="Y214" s="48">
        <v>8.5259088081059406E-2</v>
      </c>
      <c r="Z214" s="48">
        <v>0.19659865875921001</v>
      </c>
      <c r="AA214" s="48">
        <v>7.3995149403093929E-2</v>
      </c>
      <c r="AB214" s="48">
        <v>0.28433681037933511</v>
      </c>
      <c r="AC214" s="48">
        <v>0.13478942492695789</v>
      </c>
      <c r="AD214" s="48">
        <v>0.4088695693484406</v>
      </c>
      <c r="AE214" s="47">
        <v>0.18</v>
      </c>
      <c r="AF214" s="48">
        <v>0.41802699999999998</v>
      </c>
      <c r="AG214" s="48">
        <v>0.18826499999999999</v>
      </c>
      <c r="AH214" s="48">
        <v>0.24459</v>
      </c>
      <c r="AI214" s="48">
        <v>9.9408968E-2</v>
      </c>
      <c r="AJ214" s="48">
        <v>0.19508509900000001</v>
      </c>
      <c r="AK214" s="48">
        <v>0.695107319</v>
      </c>
      <c r="AM214" s="48"/>
      <c r="AN214" s="48"/>
      <c r="AO214" s="48"/>
      <c r="AP214" s="48"/>
      <c r="AQ214" s="48"/>
      <c r="AR214" s="48"/>
      <c r="AS214" s="48"/>
      <c r="AT214" s="48"/>
      <c r="AU214" s="48"/>
      <c r="AV214" s="48"/>
      <c r="AW214" s="48"/>
      <c r="AX214" s="52"/>
      <c r="AY214" s="52"/>
      <c r="AZ214" s="52"/>
      <c r="BA214" s="52"/>
      <c r="BB214" s="52"/>
      <c r="BC214" s="52"/>
      <c r="BD214" s="52"/>
      <c r="BE214" s="52"/>
      <c r="BF214" s="52"/>
      <c r="BG214" s="52"/>
      <c r="BH214" s="52"/>
      <c r="BI214" s="52"/>
      <c r="BJ214" s="52"/>
      <c r="BK214" s="52"/>
      <c r="BL214" s="52"/>
      <c r="BM214" s="52"/>
    </row>
    <row r="215" spans="2:65">
      <c r="B215" t="s">
        <v>360</v>
      </c>
      <c r="C215">
        <v>0.5</v>
      </c>
      <c r="D215">
        <v>13.2</v>
      </c>
      <c r="E215" s="64">
        <v>4.3719312000000003E-2</v>
      </c>
      <c r="F215" s="48">
        <v>0.92109104499999905</v>
      </c>
      <c r="G215" s="48">
        <v>2.5453885999999998E-2</v>
      </c>
      <c r="H215" s="48">
        <v>1.2746024E-2</v>
      </c>
      <c r="I215" s="48">
        <v>0.86057605199999998</v>
      </c>
      <c r="J215" s="49">
        <v>6.0514992999999073E-2</v>
      </c>
      <c r="K215" s="48">
        <v>5.9913950000000001E-3</v>
      </c>
      <c r="L215" s="48">
        <v>1.202095E-3</v>
      </c>
      <c r="M215" s="48">
        <v>3.2723700000000001E-3</v>
      </c>
      <c r="N215" s="48">
        <v>3.978362E-3</v>
      </c>
      <c r="O215" s="48">
        <v>3.26283E-3</v>
      </c>
      <c r="P215" s="48">
        <v>2.7075760000000001E-2</v>
      </c>
      <c r="Q215" s="48">
        <v>1.3633285E-2</v>
      </c>
      <c r="R215" s="48">
        <v>0.395632388</v>
      </c>
      <c r="S215" s="48">
        <v>0.49976625899999999</v>
      </c>
      <c r="T215" s="48">
        <v>1.7363595999999999E-2</v>
      </c>
      <c r="U215" s="48">
        <v>4.6080310000000003E-3</v>
      </c>
      <c r="V215" s="48">
        <v>1.9939509999999999E-3</v>
      </c>
      <c r="W215" s="48">
        <v>3.7199999999999999E-4</v>
      </c>
      <c r="X215" s="48">
        <v>6.0963390000000001E-3</v>
      </c>
      <c r="Y215" s="48">
        <v>7.1273238956165705E-2</v>
      </c>
      <c r="Z215" s="48">
        <v>0.191560355153335</v>
      </c>
      <c r="AA215" s="48">
        <v>7.7243276930493807E-2</v>
      </c>
      <c r="AB215" s="48">
        <v>0.28309208282868648</v>
      </c>
      <c r="AC215" s="48">
        <v>0.2028377459399025</v>
      </c>
      <c r="AD215" s="48">
        <v>0.28643714196798031</v>
      </c>
      <c r="AE215" s="47">
        <v>0.24</v>
      </c>
      <c r="AF215" s="48">
        <v>0.29419299999999998</v>
      </c>
      <c r="AG215" s="48">
        <v>0.21627199999999999</v>
      </c>
      <c r="AH215" s="48">
        <v>0.30402499999999999</v>
      </c>
      <c r="AI215" s="48">
        <v>0.14173026899999999</v>
      </c>
      <c r="AJ215" s="48">
        <v>0.26668229999999998</v>
      </c>
      <c r="AK215" s="48">
        <v>0.58553276799999998</v>
      </c>
      <c r="AM215" s="48"/>
      <c r="AN215" s="48"/>
      <c r="AO215" s="48"/>
      <c r="AP215" s="48"/>
      <c r="AQ215" s="48"/>
      <c r="AR215" s="48"/>
      <c r="AS215" s="48"/>
      <c r="AT215" s="48"/>
      <c r="AU215" s="48"/>
      <c r="AV215" s="48"/>
      <c r="AW215" s="48"/>
      <c r="AX215" s="52"/>
      <c r="AY215" s="52"/>
      <c r="AZ215" s="52"/>
      <c r="BA215" s="52"/>
      <c r="BB215" s="52"/>
      <c r="BC215" s="52"/>
      <c r="BD215" s="52"/>
      <c r="BE215" s="52"/>
      <c r="BF215" s="52"/>
      <c r="BG215" s="52"/>
      <c r="BH215" s="52"/>
      <c r="BI215" s="52"/>
      <c r="BJ215" s="52"/>
      <c r="BK215" s="52"/>
      <c r="BL215" s="52"/>
      <c r="BM215" s="52"/>
    </row>
    <row r="216" spans="2:65">
      <c r="B216" t="s">
        <v>361</v>
      </c>
      <c r="C216">
        <v>0.5</v>
      </c>
      <c r="D216">
        <v>0.5</v>
      </c>
      <c r="E216" s="64">
        <v>2.4664442000000002E-2</v>
      </c>
      <c r="F216" s="48">
        <v>0.83383995799999999</v>
      </c>
      <c r="G216" s="48">
        <v>7.5519371000000002E-2</v>
      </c>
      <c r="H216" s="48">
        <v>3.8810044000000002E-2</v>
      </c>
      <c r="I216" s="48">
        <v>0.74234738300000003</v>
      </c>
      <c r="J216" s="49">
        <v>9.1492574999999965E-2</v>
      </c>
      <c r="K216" s="48">
        <v>2.786114E-2</v>
      </c>
      <c r="L216" s="48">
        <v>2.3572576000000001E-2</v>
      </c>
      <c r="M216" s="48">
        <v>4.2982439999999997E-3</v>
      </c>
      <c r="N216" s="48">
        <v>5.5760999999999996E-3</v>
      </c>
      <c r="O216" s="48">
        <v>3.3204900000000002E-3</v>
      </c>
      <c r="P216" s="48">
        <v>3.7435380999999997E-2</v>
      </c>
      <c r="Q216" s="48">
        <v>1.4395244999999999E-2</v>
      </c>
      <c r="R216" s="48">
        <v>0.45136838400000001</v>
      </c>
      <c r="S216" s="48">
        <v>0.40724319199999998</v>
      </c>
      <c r="T216" s="48">
        <v>4.3679875E-2</v>
      </c>
      <c r="U216" s="48">
        <v>2.1355895999999999E-2</v>
      </c>
      <c r="V216" s="48">
        <v>5.2954100000000004E-3</v>
      </c>
      <c r="W216" s="48">
        <v>2.139462E-3</v>
      </c>
      <c r="X216" s="48">
        <v>4.2208389999999997E-3</v>
      </c>
      <c r="Y216" s="48">
        <v>5.5231585488265303E-2</v>
      </c>
      <c r="Z216" s="48">
        <v>0.23116558741905599</v>
      </c>
      <c r="AA216" s="48">
        <v>8.5451985898376756E-2</v>
      </c>
      <c r="AB216" s="48">
        <v>0.20662728158727389</v>
      </c>
      <c r="AC216" s="48">
        <v>0.16312635502180209</v>
      </c>
      <c r="AD216" s="48">
        <v>0.32966310199507931</v>
      </c>
      <c r="AE216" s="47">
        <v>0.56999999999999995</v>
      </c>
      <c r="AF216" s="48">
        <v>0.35510700000000001</v>
      </c>
      <c r="AG216" s="48">
        <v>0.19994000000000001</v>
      </c>
      <c r="AH216" s="48">
        <v>0.27524300000000002</v>
      </c>
      <c r="AI216" s="48">
        <v>0.25256315299999998</v>
      </c>
      <c r="AJ216" s="48">
        <v>0.15092130100000001</v>
      </c>
      <c r="AK216" s="48">
        <v>0.58831823699999997</v>
      </c>
      <c r="AM216" s="48"/>
      <c r="AN216" s="48"/>
      <c r="AO216" s="48"/>
      <c r="AP216" s="48"/>
      <c r="AQ216" s="48"/>
      <c r="AR216" s="48"/>
      <c r="AS216" s="48"/>
      <c r="AT216" s="48"/>
      <c r="AU216" s="48"/>
      <c r="AV216" s="48"/>
      <c r="AW216" s="48"/>
      <c r="AX216" s="52"/>
      <c r="AY216" s="52"/>
      <c r="AZ216" s="52"/>
      <c r="BA216" s="52"/>
      <c r="BB216" s="52"/>
      <c r="BC216" s="52"/>
      <c r="BD216" s="52"/>
      <c r="BE216" s="52"/>
      <c r="BF216" s="52"/>
      <c r="BG216" s="52"/>
      <c r="BH216" s="52"/>
      <c r="BI216" s="52"/>
      <c r="BJ216" s="52"/>
      <c r="BK216" s="52"/>
      <c r="BL216" s="52"/>
      <c r="BM216" s="52"/>
    </row>
    <row r="217" spans="2:65">
      <c r="B217" t="s">
        <v>362</v>
      </c>
      <c r="C217">
        <v>0.5</v>
      </c>
      <c r="D217">
        <v>14</v>
      </c>
      <c r="E217" s="64">
        <v>2.5781823999999998E-2</v>
      </c>
      <c r="F217" s="48">
        <v>0.95331661199999995</v>
      </c>
      <c r="G217" s="48">
        <v>1.7423384E-2</v>
      </c>
      <c r="H217" s="48">
        <v>5.8382479999999999E-3</v>
      </c>
      <c r="I217" s="48">
        <v>0.91990465300000002</v>
      </c>
      <c r="J217" s="49">
        <v>3.3411958999999943E-2</v>
      </c>
      <c r="K217" s="48">
        <v>5.80767E-3</v>
      </c>
      <c r="L217" s="48">
        <v>8.6899999999999998E-4</v>
      </c>
      <c r="M217" s="48">
        <v>1.100932E-3</v>
      </c>
      <c r="N217" s="48">
        <v>3.3532980000000002E-3</v>
      </c>
      <c r="O217" s="48">
        <v>1.1211330000000001E-3</v>
      </c>
      <c r="P217" s="48">
        <v>1.7120001999999999E-2</v>
      </c>
      <c r="Q217" s="48">
        <v>6.3025849999999899E-3</v>
      </c>
      <c r="R217" s="48">
        <v>0.50972629000000003</v>
      </c>
      <c r="S217" s="48">
        <v>0.40982729000000001</v>
      </c>
      <c r="T217" s="48">
        <v>7.4638930000000001E-3</v>
      </c>
      <c r="U217" s="48">
        <v>4.0500960000000004E-3</v>
      </c>
      <c r="V217" s="48">
        <v>2.0300980000000001E-3</v>
      </c>
      <c r="W217" s="48">
        <v>1.0099989999999999E-3</v>
      </c>
      <c r="X217" s="48">
        <v>4.1409960000000001E-3</v>
      </c>
      <c r="Y217" s="48">
        <v>9.4215104875741196E-2</v>
      </c>
      <c r="Z217" s="48">
        <v>0.179555208739757</v>
      </c>
      <c r="AA217" s="48">
        <v>7.6255468898611165E-2</v>
      </c>
      <c r="AB217" s="48">
        <v>0.34003471561727089</v>
      </c>
      <c r="AC217" s="48">
        <v>0.20527919270739259</v>
      </c>
      <c r="AD217" s="48">
        <v>0.27022145153715538</v>
      </c>
      <c r="AE217" s="47">
        <v>0.12</v>
      </c>
      <c r="AF217" s="48">
        <v>0.31437900000000002</v>
      </c>
      <c r="AG217" s="48">
        <v>0.219556</v>
      </c>
      <c r="AH217" s="48">
        <v>0.2974</v>
      </c>
      <c r="AI217" s="48">
        <v>8.7942771000000003E-2</v>
      </c>
      <c r="AJ217" s="48">
        <v>0.18220837600000001</v>
      </c>
      <c r="AK217" s="48">
        <v>0.72052613399999998</v>
      </c>
      <c r="AM217" s="48"/>
      <c r="AN217" s="48"/>
      <c r="AO217" s="48"/>
      <c r="AP217" s="48"/>
      <c r="AQ217" s="48"/>
      <c r="AR217" s="48"/>
      <c r="AS217" s="48"/>
      <c r="AT217" s="48"/>
      <c r="AU217" s="48"/>
      <c r="AV217" s="48"/>
      <c r="AW217" s="48"/>
      <c r="AX217" s="52"/>
      <c r="AY217" s="52"/>
      <c r="AZ217" s="52"/>
      <c r="BA217" s="52"/>
      <c r="BB217" s="52"/>
      <c r="BC217" s="52"/>
      <c r="BD217" s="52"/>
      <c r="BE217" s="52"/>
      <c r="BF217" s="52"/>
      <c r="BG217" s="52"/>
      <c r="BH217" s="52"/>
      <c r="BI217" s="52"/>
      <c r="BJ217" s="52"/>
      <c r="BK217" s="52"/>
      <c r="BL217" s="52"/>
      <c r="BM217" s="52"/>
    </row>
    <row r="218" spans="2:65">
      <c r="B218" t="s">
        <v>363</v>
      </c>
      <c r="C218">
        <v>0.5</v>
      </c>
      <c r="D218">
        <v>72.3</v>
      </c>
      <c r="E218" s="64">
        <v>2.1578211E-2</v>
      </c>
      <c r="F218" s="48">
        <v>0.97413498200000004</v>
      </c>
      <c r="G218" s="48">
        <v>1.0014459E-2</v>
      </c>
      <c r="H218" s="48">
        <v>1.854687E-3</v>
      </c>
      <c r="I218" s="48">
        <v>0.941638486</v>
      </c>
      <c r="J218" s="49">
        <v>3.2496496000000041E-2</v>
      </c>
      <c r="K218" s="48">
        <v>2.1271950000000001E-3</v>
      </c>
      <c r="L218" s="48">
        <v>1.5300000000000001E-4</v>
      </c>
      <c r="M218" s="48">
        <v>1.385404E-3</v>
      </c>
      <c r="N218" s="48">
        <v>2.1162870000000001E-3</v>
      </c>
      <c r="O218" s="48">
        <v>5.8900000000000001E-4</v>
      </c>
      <c r="P218" s="48">
        <v>1.1181411E-2</v>
      </c>
      <c r="Q218" s="48">
        <v>2.8143740000000001E-3</v>
      </c>
      <c r="R218" s="48">
        <v>0.510128833</v>
      </c>
      <c r="S218" s="48">
        <v>0.40789143500000002</v>
      </c>
      <c r="T218" s="48">
        <v>3.5890000000000002E-3</v>
      </c>
      <c r="U218" s="48">
        <v>8.6200000000000003E-4</v>
      </c>
      <c r="V218" s="48">
        <v>1.0799729999999999E-3</v>
      </c>
      <c r="W218" s="48">
        <v>3.3799999999999998E-4</v>
      </c>
      <c r="X218" s="48">
        <v>3.763541E-3</v>
      </c>
      <c r="Y218" s="48">
        <v>0.111935593384742</v>
      </c>
      <c r="Z218" s="48">
        <v>0.166944177607001</v>
      </c>
      <c r="AA218" s="48">
        <v>6.0923266153313817E-2</v>
      </c>
      <c r="AB218" s="48">
        <v>0.39127983702545738</v>
      </c>
      <c r="AC218" s="48">
        <v>0.16066709429121229</v>
      </c>
      <c r="AD218" s="48">
        <v>0.32372033354714558</v>
      </c>
      <c r="AE218" s="47">
        <v>0.13</v>
      </c>
      <c r="AF218" s="48">
        <v>0.345281</v>
      </c>
      <c r="AG218" s="48">
        <v>0.23880000000000001</v>
      </c>
      <c r="AH218" s="48">
        <v>0.28335700000000003</v>
      </c>
      <c r="AI218" s="48">
        <v>0.101023328</v>
      </c>
      <c r="AJ218" s="48">
        <v>0.15902808099999999</v>
      </c>
      <c r="AK218" s="48">
        <v>0.72724186499999999</v>
      </c>
      <c r="AM218" s="48"/>
      <c r="AN218" s="48"/>
      <c r="AO218" s="48"/>
      <c r="AP218" s="48"/>
      <c r="AQ218" s="48"/>
      <c r="AR218" s="48"/>
      <c r="AS218" s="48"/>
      <c r="AT218" s="48"/>
      <c r="AU218" s="48"/>
      <c r="AV218" s="48"/>
      <c r="AW218" s="48"/>
      <c r="AX218" s="52"/>
      <c r="AY218" s="52"/>
      <c r="AZ218" s="52"/>
      <c r="BA218" s="52"/>
      <c r="BB218" s="52"/>
      <c r="BC218" s="52"/>
      <c r="BD218" s="52"/>
      <c r="BE218" s="52"/>
      <c r="BF218" s="52"/>
      <c r="BG218" s="52"/>
      <c r="BH218" s="52"/>
      <c r="BI218" s="52"/>
      <c r="BJ218" s="52"/>
      <c r="BK218" s="52"/>
      <c r="BL218" s="52"/>
      <c r="BM218" s="52"/>
    </row>
    <row r="219" spans="2:65">
      <c r="B219" t="s">
        <v>364</v>
      </c>
      <c r="C219">
        <v>0.5</v>
      </c>
      <c r="D219">
        <v>49.7</v>
      </c>
      <c r="E219" s="64">
        <v>2.6898502000000001E-2</v>
      </c>
      <c r="F219" s="48">
        <v>0.91196084399999999</v>
      </c>
      <c r="G219" s="48">
        <v>3.9024525999999997E-2</v>
      </c>
      <c r="H219" s="48">
        <v>1.7646677999999999E-2</v>
      </c>
      <c r="I219" s="48">
        <v>0.83031043699999996</v>
      </c>
      <c r="J219" s="49">
        <v>8.1650407000000036E-2</v>
      </c>
      <c r="K219" s="48">
        <v>1.1239804000000001E-2</v>
      </c>
      <c r="L219" s="48">
        <v>1.0286180000000001E-2</v>
      </c>
      <c r="M219" s="48">
        <v>3.221954E-3</v>
      </c>
      <c r="N219" s="48">
        <v>3.6663609999999999E-3</v>
      </c>
      <c r="O219" s="48">
        <v>9.9099999999999991E-4</v>
      </c>
      <c r="P219" s="48">
        <v>2.3877639999999999E-2</v>
      </c>
      <c r="Q219" s="48">
        <v>7.4904579999999898E-3</v>
      </c>
      <c r="R219" s="48">
        <v>0.47689060100000003</v>
      </c>
      <c r="S219" s="48">
        <v>0.427486853</v>
      </c>
      <c r="T219" s="48">
        <v>1.9146730000000001E-2</v>
      </c>
      <c r="U219" s="48">
        <v>5.3144209999999997E-3</v>
      </c>
      <c r="V219" s="48">
        <v>1.23139E-3</v>
      </c>
      <c r="W219" s="48">
        <v>1.8146799999999999E-3</v>
      </c>
      <c r="X219" s="48">
        <v>3.9626690000000003E-3</v>
      </c>
      <c r="Y219" s="48">
        <v>0.101807426881367</v>
      </c>
      <c r="Z219" s="48">
        <v>0.202792495060238</v>
      </c>
      <c r="AA219" s="48">
        <v>7.5145586348332377E-2</v>
      </c>
      <c r="AB219" s="48">
        <v>0.25864470350832841</v>
      </c>
      <c r="AC219" s="48">
        <v>0.15159847195771969</v>
      </c>
      <c r="AD219" s="48">
        <v>0.35000732468644707</v>
      </c>
      <c r="AE219" s="47">
        <v>0.25</v>
      </c>
      <c r="AF219" s="48">
        <v>0.39772999999999997</v>
      </c>
      <c r="AG219" s="48">
        <v>0.190052</v>
      </c>
      <c r="AH219" s="48">
        <v>0.27243299999999998</v>
      </c>
      <c r="AI219" s="48">
        <v>0.12599408500000001</v>
      </c>
      <c r="AJ219" s="48">
        <v>0.17436740100000001</v>
      </c>
      <c r="AK219" s="48">
        <v>0.68511337500000002</v>
      </c>
      <c r="AM219" s="48"/>
      <c r="AN219" s="48"/>
      <c r="AO219" s="48"/>
      <c r="AP219" s="48"/>
      <c r="AQ219" s="48"/>
      <c r="AR219" s="48"/>
      <c r="AS219" s="48"/>
      <c r="AT219" s="48"/>
      <c r="AU219" s="48"/>
      <c r="AV219" s="48"/>
      <c r="AW219" s="48"/>
      <c r="AX219" s="52"/>
      <c r="AY219" s="52"/>
      <c r="AZ219" s="52"/>
      <c r="BA219" s="52"/>
      <c r="BB219" s="52"/>
      <c r="BC219" s="52"/>
      <c r="BD219" s="52"/>
      <c r="BE219" s="52"/>
      <c r="BF219" s="52"/>
      <c r="BG219" s="52"/>
      <c r="BH219" s="52"/>
      <c r="BI219" s="52"/>
      <c r="BJ219" s="52"/>
      <c r="BK219" s="52"/>
      <c r="BL219" s="52"/>
      <c r="BM219" s="52"/>
    </row>
    <row r="220" spans="2:65">
      <c r="B220" t="s">
        <v>365</v>
      </c>
      <c r="C220">
        <v>0.5</v>
      </c>
      <c r="D220">
        <v>31.9</v>
      </c>
      <c r="E220" s="64">
        <v>2.6916843999999999E-2</v>
      </c>
      <c r="F220" s="48">
        <v>0.97232244800000001</v>
      </c>
      <c r="G220" s="48">
        <v>9.6524890000000002E-3</v>
      </c>
      <c r="H220" s="48">
        <v>2.5284209999999999E-3</v>
      </c>
      <c r="I220" s="48">
        <v>0.937017035</v>
      </c>
      <c r="J220" s="49">
        <v>3.5305413000000008E-2</v>
      </c>
      <c r="K220" s="48">
        <v>2.4417570000000001E-3</v>
      </c>
      <c r="L220" s="48">
        <v>1.44E-4</v>
      </c>
      <c r="M220" s="48">
        <v>1.1346990000000001E-3</v>
      </c>
      <c r="N220" s="48">
        <v>1.8815889999999999E-3</v>
      </c>
      <c r="O220" s="48">
        <v>7.18E-4</v>
      </c>
      <c r="P220" s="48">
        <v>1.3027492E-2</v>
      </c>
      <c r="Q220" s="48">
        <v>2.4703199999999998E-3</v>
      </c>
      <c r="R220" s="48">
        <v>0.48728923099999999</v>
      </c>
      <c r="S220" s="48">
        <v>0.42856116999999999</v>
      </c>
      <c r="T220" s="48">
        <v>3.3608129999999998E-3</v>
      </c>
      <c r="U220" s="48">
        <v>1.881481E-3</v>
      </c>
      <c r="V220" s="48">
        <v>8.3299999999999997E-4</v>
      </c>
      <c r="W220" s="48">
        <v>4.0200000000000001E-4</v>
      </c>
      <c r="X220" s="48">
        <v>3.5331630000000002E-3</v>
      </c>
      <c r="Y220" s="48">
        <v>0.105534652263624</v>
      </c>
      <c r="Z220" s="48">
        <v>0.15547580958969201</v>
      </c>
      <c r="AA220" s="48">
        <v>6.2885032167784294E-2</v>
      </c>
      <c r="AB220" s="48">
        <v>0.38289049301182593</v>
      </c>
      <c r="AC220" s="48">
        <v>0.19751395061315871</v>
      </c>
      <c r="AD220" s="48">
        <v>0.26270591773315072</v>
      </c>
      <c r="AE220" s="47">
        <v>0.11</v>
      </c>
      <c r="AF220" s="48">
        <v>0.283891</v>
      </c>
      <c r="AG220" s="48">
        <v>0.22595299999999999</v>
      </c>
      <c r="AH220" s="48">
        <v>0.333094</v>
      </c>
      <c r="AI220" s="48">
        <v>0.102221009</v>
      </c>
      <c r="AJ220" s="48">
        <v>0.21727653399999999</v>
      </c>
      <c r="AK220" s="48">
        <v>0.67394866200000003</v>
      </c>
      <c r="AM220" s="48"/>
      <c r="AN220" s="48"/>
      <c r="AO220" s="48"/>
      <c r="AP220" s="48"/>
      <c r="AQ220" s="48"/>
      <c r="AR220" s="48"/>
      <c r="AS220" s="48"/>
      <c r="AT220" s="48"/>
      <c r="AU220" s="48"/>
      <c r="AV220" s="48"/>
      <c r="AW220" s="48"/>
      <c r="AX220" s="52"/>
      <c r="AY220" s="52"/>
      <c r="AZ220" s="52"/>
      <c r="BA220" s="52"/>
      <c r="BB220" s="52"/>
      <c r="BC220" s="52"/>
      <c r="BD220" s="52"/>
      <c r="BE220" s="52"/>
      <c r="BF220" s="52"/>
      <c r="BG220" s="52"/>
      <c r="BH220" s="52"/>
      <c r="BI220" s="52"/>
      <c r="BJ220" s="52"/>
      <c r="BK220" s="52"/>
      <c r="BL220" s="52"/>
      <c r="BM220" s="52"/>
    </row>
    <row r="221" spans="2:65">
      <c r="B221" t="s">
        <v>367</v>
      </c>
      <c r="C221">
        <v>0.5</v>
      </c>
      <c r="D221">
        <v>43</v>
      </c>
      <c r="E221" s="64">
        <v>2.7974954999999999E-2</v>
      </c>
      <c r="F221" s="48">
        <v>0.96737479000000004</v>
      </c>
      <c r="G221" s="48">
        <v>1.3962024E-2</v>
      </c>
      <c r="H221" s="48">
        <v>4.2629319999999997E-3</v>
      </c>
      <c r="I221" s="48">
        <v>0.93823674700000004</v>
      </c>
      <c r="J221" s="49">
        <v>2.9138042999999999E-2</v>
      </c>
      <c r="K221" s="48">
        <v>2.0611280000000002E-3</v>
      </c>
      <c r="L221" s="48">
        <v>1.1858540000000001E-3</v>
      </c>
      <c r="M221" s="48">
        <v>1.0729159999999999E-3</v>
      </c>
      <c r="N221" s="48">
        <v>1.6799600000000001E-3</v>
      </c>
      <c r="O221" s="48">
        <v>5.3600000000000002E-4</v>
      </c>
      <c r="P221" s="48">
        <v>1.1477377E-2</v>
      </c>
      <c r="Q221" s="48">
        <v>2.9218260000000002E-3</v>
      </c>
      <c r="R221" s="48">
        <v>0.46697913400000002</v>
      </c>
      <c r="S221" s="48">
        <v>0.45009458699999999</v>
      </c>
      <c r="T221" s="48">
        <v>5.0540699999999999E-3</v>
      </c>
      <c r="U221" s="48">
        <v>1.7788070000000001E-3</v>
      </c>
      <c r="V221" s="48">
        <v>1.101166E-3</v>
      </c>
      <c r="W221" s="48">
        <v>1.55E-4</v>
      </c>
      <c r="X221" s="48">
        <v>3.5717309999999999E-3</v>
      </c>
      <c r="Y221" s="48">
        <v>0.102171658443068</v>
      </c>
      <c r="Z221" s="48">
        <v>0.173827017004967</v>
      </c>
      <c r="AA221" s="48">
        <v>6.9335119745436158E-2</v>
      </c>
      <c r="AB221" s="48">
        <v>0.34007703902193831</v>
      </c>
      <c r="AC221" s="48">
        <v>0.17146875156953681</v>
      </c>
      <c r="AD221" s="48">
        <v>0.28559709363647018</v>
      </c>
      <c r="AE221" s="47">
        <v>0.28999999999999998</v>
      </c>
      <c r="AF221" s="48">
        <v>0.30496899999999999</v>
      </c>
      <c r="AG221" s="48">
        <v>0.21531400000000001</v>
      </c>
      <c r="AH221" s="48">
        <v>0.32755200000000001</v>
      </c>
      <c r="AI221" s="48">
        <v>0.115905591</v>
      </c>
      <c r="AJ221" s="48">
        <v>0.19548068800000001</v>
      </c>
      <c r="AK221" s="48">
        <v>0.67912253700000003</v>
      </c>
      <c r="AM221" s="48"/>
      <c r="AN221" s="48"/>
      <c r="AO221" s="48"/>
      <c r="AP221" s="48"/>
      <c r="AQ221" s="48"/>
      <c r="AR221" s="48"/>
      <c r="AS221" s="48"/>
      <c r="AT221" s="48"/>
      <c r="AU221" s="48"/>
      <c r="AV221" s="48"/>
      <c r="AW221" s="48"/>
      <c r="AX221" s="52"/>
      <c r="AY221" s="52"/>
      <c r="AZ221" s="52"/>
      <c r="BA221" s="52"/>
      <c r="BB221" s="52"/>
      <c r="BC221" s="52"/>
      <c r="BD221" s="52"/>
      <c r="BE221" s="52"/>
      <c r="BF221" s="52"/>
      <c r="BG221" s="52"/>
      <c r="BH221" s="52"/>
      <c r="BI221" s="52"/>
      <c r="BJ221" s="52"/>
      <c r="BK221" s="52"/>
      <c r="BL221" s="52"/>
      <c r="BM221" s="52"/>
    </row>
    <row r="222" spans="2:65">
      <c r="B222" t="s">
        <v>368</v>
      </c>
      <c r="C222">
        <v>0.5</v>
      </c>
      <c r="D222">
        <v>0</v>
      </c>
      <c r="E222" s="64">
        <v>4.4317495999999998E-2</v>
      </c>
      <c r="F222" s="48">
        <v>0.38956742699999902</v>
      </c>
      <c r="G222" s="48">
        <v>0.434558632</v>
      </c>
      <c r="H222" s="48">
        <v>9.2347708000000001E-2</v>
      </c>
      <c r="I222" s="48">
        <v>0.32099056399999998</v>
      </c>
      <c r="J222" s="49">
        <v>6.8576862999999044E-2</v>
      </c>
      <c r="K222" s="48">
        <v>0.30740482000000002</v>
      </c>
      <c r="L222" s="48">
        <v>4.6725195999999997E-2</v>
      </c>
      <c r="M222" s="48">
        <v>4.0681476000000001E-2</v>
      </c>
      <c r="N222" s="48">
        <v>1.2095857999999999E-2</v>
      </c>
      <c r="O222" s="48">
        <v>1.3240629E-2</v>
      </c>
      <c r="P222" s="48">
        <v>3.8543445999999898E-2</v>
      </c>
      <c r="Q222" s="48">
        <v>4.4982785999999997E-2</v>
      </c>
      <c r="R222" s="48">
        <v>0.219087221</v>
      </c>
      <c r="S222" s="48">
        <v>0.237891618</v>
      </c>
      <c r="T222" s="48">
        <v>0.34828538199999998</v>
      </c>
      <c r="U222" s="48">
        <v>8.2650124000000005E-2</v>
      </c>
      <c r="V222" s="48">
        <v>1.910742E-3</v>
      </c>
      <c r="W222" s="48">
        <v>3.7061666E-2</v>
      </c>
      <c r="X222" s="48">
        <v>3.5100420000000001E-3</v>
      </c>
      <c r="Y222" s="48">
        <v>2.89833420482557E-2</v>
      </c>
      <c r="Z222" s="48">
        <v>0.215456374171522</v>
      </c>
      <c r="AA222" s="48">
        <v>0.24612587212568721</v>
      </c>
      <c r="AB222" s="48">
        <v>0.13493303913456431</v>
      </c>
      <c r="AC222" s="48">
        <v>0.22199908432531421</v>
      </c>
      <c r="AD222" s="48">
        <v>0.30792682926829268</v>
      </c>
      <c r="AE222" s="47">
        <v>0.28000000000000003</v>
      </c>
      <c r="AF222" s="48">
        <v>0.204847</v>
      </c>
      <c r="AG222" s="48">
        <v>0.11623600000000001</v>
      </c>
      <c r="AH222" s="48">
        <v>0.28473199999999999</v>
      </c>
      <c r="AI222" s="48">
        <v>0.22188192500000001</v>
      </c>
      <c r="AJ222" s="48">
        <v>0.34807400199999999</v>
      </c>
      <c r="AK222" s="48">
        <v>0.42461592100000001</v>
      </c>
      <c r="AM222" s="48"/>
      <c r="AN222" s="48"/>
      <c r="AO222" s="48"/>
      <c r="AP222" s="48"/>
      <c r="AQ222" s="48"/>
      <c r="AR222" s="48"/>
      <c r="AS222" s="48"/>
      <c r="AT222" s="48"/>
      <c r="AU222" s="48"/>
      <c r="AV222" s="48"/>
      <c r="AW222" s="48"/>
      <c r="AX222" s="52"/>
      <c r="AY222" s="52"/>
      <c r="AZ222" s="52"/>
      <c r="BA222" s="52"/>
      <c r="BB222" s="52"/>
      <c r="BC222" s="52"/>
      <c r="BD222" s="52"/>
      <c r="BE222" s="52"/>
      <c r="BF222" s="52"/>
      <c r="BG222" s="52"/>
      <c r="BH222" s="52"/>
      <c r="BI222" s="52"/>
      <c r="BJ222" s="52"/>
      <c r="BK222" s="52"/>
      <c r="BL222" s="52"/>
      <c r="BM222" s="52"/>
    </row>
    <row r="223" spans="2:65">
      <c r="B223" t="s">
        <v>369</v>
      </c>
      <c r="C223">
        <v>0.5</v>
      </c>
      <c r="D223">
        <v>11.2</v>
      </c>
      <c r="E223" s="64">
        <v>2.8164022E-2</v>
      </c>
      <c r="F223" s="48">
        <v>0.51393522199999997</v>
      </c>
      <c r="G223" s="48">
        <v>0.32594331900000001</v>
      </c>
      <c r="H223" s="48">
        <v>8.6987853000000004E-2</v>
      </c>
      <c r="I223" s="48">
        <v>0.353319838</v>
      </c>
      <c r="J223" s="49">
        <v>0.160615384</v>
      </c>
      <c r="K223" s="48">
        <v>4.6348177999999997E-2</v>
      </c>
      <c r="L223" s="48">
        <v>0.149676113</v>
      </c>
      <c r="M223" s="48">
        <v>9.7190283000000002E-2</v>
      </c>
      <c r="N223" s="48">
        <v>3.9433200000000002E-3</v>
      </c>
      <c r="O223" s="48">
        <v>9.9919029999999999E-3</v>
      </c>
      <c r="P223" s="48">
        <v>3.8834008000000003E-2</v>
      </c>
      <c r="Q223" s="48">
        <v>3.4299595000000002E-2</v>
      </c>
      <c r="R223" s="48">
        <v>0.387954558</v>
      </c>
      <c r="S223" s="48">
        <v>0.20098138400000001</v>
      </c>
      <c r="T223" s="48">
        <v>0.297314148</v>
      </c>
      <c r="U223" s="48">
        <v>2.7222891999999999E-2</v>
      </c>
      <c r="V223" s="48">
        <v>1.635641E-3</v>
      </c>
      <c r="W223" s="48">
        <v>1.1967708000000001E-2</v>
      </c>
      <c r="X223" s="48">
        <v>3.1417260000000001E-3</v>
      </c>
      <c r="Y223" s="48">
        <v>3.7007401480296E-2</v>
      </c>
      <c r="Z223" s="48">
        <v>0.24946501137083801</v>
      </c>
      <c r="AA223" s="48">
        <v>0.1300244391901289</v>
      </c>
      <c r="AB223" s="48">
        <v>0.1407538397345455</v>
      </c>
      <c r="AC223" s="48">
        <v>0.231264722436472</v>
      </c>
      <c r="AD223" s="48">
        <v>0.29945175210022718</v>
      </c>
      <c r="AE223" s="47">
        <v>0.09</v>
      </c>
      <c r="AF223" s="48">
        <v>0.226521</v>
      </c>
      <c r="AG223" s="48">
        <v>0.16586999999999999</v>
      </c>
      <c r="AH223" s="48">
        <v>0.31887300000000002</v>
      </c>
      <c r="AI223" s="48">
        <v>0.16149896599999999</v>
      </c>
      <c r="AJ223" s="48">
        <v>0.34753617399999998</v>
      </c>
      <c r="AK223" s="48">
        <v>0.48347447300000002</v>
      </c>
      <c r="AM223" s="48"/>
      <c r="AN223" s="48"/>
      <c r="AO223" s="48"/>
      <c r="AP223" s="48"/>
      <c r="AQ223" s="48"/>
      <c r="AR223" s="48"/>
      <c r="AS223" s="48"/>
      <c r="AT223" s="48"/>
      <c r="AU223" s="48"/>
      <c r="AV223" s="48"/>
      <c r="AW223" s="48"/>
      <c r="AX223" s="52"/>
      <c r="AY223" s="52"/>
      <c r="AZ223" s="52"/>
      <c r="BA223" s="52"/>
      <c r="BB223" s="52"/>
      <c r="BC223" s="52"/>
      <c r="BD223" s="52"/>
      <c r="BE223" s="52"/>
      <c r="BF223" s="52"/>
      <c r="BG223" s="52"/>
      <c r="BH223" s="52"/>
      <c r="BI223" s="52"/>
      <c r="BJ223" s="52"/>
      <c r="BK223" s="52"/>
      <c r="BL223" s="52"/>
      <c r="BM223" s="52"/>
    </row>
    <row r="224" spans="2:65">
      <c r="B224" t="s">
        <v>371</v>
      </c>
      <c r="C224">
        <v>0.5</v>
      </c>
      <c r="D224">
        <v>10.199999999999999</v>
      </c>
      <c r="E224" s="64">
        <v>2.2885997000000002E-2</v>
      </c>
      <c r="F224" s="48">
        <v>0.95208831199999999</v>
      </c>
      <c r="G224" s="48">
        <v>2.0005731999999998E-2</v>
      </c>
      <c r="H224" s="48">
        <v>6.2674610000000002E-3</v>
      </c>
      <c r="I224" s="48">
        <v>0.91688029000000004</v>
      </c>
      <c r="J224" s="49">
        <v>3.520802199999995E-2</v>
      </c>
      <c r="K224" s="48">
        <v>7.1568329999999996E-3</v>
      </c>
      <c r="L224" s="48">
        <v>2.615802E-3</v>
      </c>
      <c r="M224" s="48">
        <v>4.4999999999999999E-4</v>
      </c>
      <c r="N224" s="48">
        <v>4.0806499999999999E-3</v>
      </c>
      <c r="O224" s="48">
        <v>1.4753120000000001E-3</v>
      </c>
      <c r="P224" s="48">
        <v>1.5768051999999901E-2</v>
      </c>
      <c r="Q224" s="48">
        <v>5.8698589999999998E-3</v>
      </c>
      <c r="R224" s="48">
        <v>0.52727291799999998</v>
      </c>
      <c r="S224" s="48">
        <v>0.39680447000000002</v>
      </c>
      <c r="T224" s="48">
        <v>7.1046659999999999E-3</v>
      </c>
      <c r="U224" s="48">
        <v>4.8445659999999998E-3</v>
      </c>
      <c r="V224" s="48">
        <v>1.433489E-3</v>
      </c>
      <c r="W224" s="48">
        <v>7.7399999999999995E-4</v>
      </c>
      <c r="X224" s="48">
        <v>3.892394E-3</v>
      </c>
      <c r="Y224" s="48">
        <v>6.5342163355408295E-2</v>
      </c>
      <c r="Z224" s="48">
        <v>0.18666207622827899</v>
      </c>
      <c r="AA224" s="48">
        <v>6.4540225591992045E-2</v>
      </c>
      <c r="AB224" s="48">
        <v>0.30115036976170839</v>
      </c>
      <c r="AC224" s="48">
        <v>0.13669878034994279</v>
      </c>
      <c r="AD224" s="48">
        <v>0.40661700978483412</v>
      </c>
      <c r="AE224" s="47">
        <v>0.17</v>
      </c>
      <c r="AF224" s="48">
        <v>0.42431999999999997</v>
      </c>
      <c r="AG224" s="48">
        <v>0.19636700000000001</v>
      </c>
      <c r="AH224" s="48">
        <v>0.23654700000000001</v>
      </c>
      <c r="AI224" s="48">
        <v>0.117067503</v>
      </c>
      <c r="AJ224" s="48">
        <v>0.15001742800000001</v>
      </c>
      <c r="AK224" s="48">
        <v>0.72436388900000004</v>
      </c>
      <c r="AM224" s="48"/>
      <c r="AN224" s="48"/>
      <c r="AO224" s="48"/>
      <c r="AP224" s="48"/>
      <c r="AQ224" s="48"/>
      <c r="AR224" s="48"/>
      <c r="AS224" s="48"/>
      <c r="AT224" s="48"/>
      <c r="AU224" s="48"/>
      <c r="AV224" s="48"/>
      <c r="AW224" s="48"/>
      <c r="AX224" s="52"/>
      <c r="AY224" s="52"/>
      <c r="AZ224" s="52"/>
      <c r="BA224" s="52"/>
      <c r="BB224" s="52"/>
      <c r="BC224" s="52"/>
      <c r="BD224" s="52"/>
      <c r="BE224" s="52"/>
      <c r="BF224" s="52"/>
      <c r="BG224" s="52"/>
      <c r="BH224" s="52"/>
      <c r="BI224" s="52"/>
      <c r="BJ224" s="52"/>
      <c r="BK224" s="52"/>
      <c r="BL224" s="52"/>
      <c r="BM224" s="52"/>
    </row>
    <row r="225" spans="2:65">
      <c r="B225" t="s">
        <v>372</v>
      </c>
      <c r="C225">
        <v>0.5</v>
      </c>
      <c r="D225">
        <v>13.9</v>
      </c>
      <c r="E225" s="64">
        <v>2.6635658999999999E-2</v>
      </c>
      <c r="F225" s="48">
        <v>0.87464146499999995</v>
      </c>
      <c r="G225" s="48">
        <v>6.1419797999999998E-2</v>
      </c>
      <c r="H225" s="48">
        <v>2.3332353E-2</v>
      </c>
      <c r="I225" s="48">
        <v>0.78637751</v>
      </c>
      <c r="J225" s="49">
        <v>8.826395499999995E-2</v>
      </c>
      <c r="K225" s="48">
        <v>1.7007428000000002E-2</v>
      </c>
      <c r="L225" s="48">
        <v>4.5506360000000003E-3</v>
      </c>
      <c r="M225" s="48">
        <v>4.3667719999999997E-3</v>
      </c>
      <c r="N225" s="48">
        <v>5.1390009999999998E-3</v>
      </c>
      <c r="O225" s="48">
        <v>2.1879830000000001E-3</v>
      </c>
      <c r="P225" s="48">
        <v>2.6145472999999999E-2</v>
      </c>
      <c r="Q225" s="48">
        <v>1.4460911E-2</v>
      </c>
      <c r="R225" s="48">
        <v>0.48022505399999998</v>
      </c>
      <c r="S225" s="48">
        <v>0.39931417400000002</v>
      </c>
      <c r="T225" s="48">
        <v>2.3158108E-2</v>
      </c>
      <c r="U225" s="48">
        <v>1.9195764000000001E-2</v>
      </c>
      <c r="V225" s="48">
        <v>1.011271E-3</v>
      </c>
      <c r="W225" s="48">
        <v>1.7191610000000001E-3</v>
      </c>
      <c r="X225" s="48">
        <v>9.3588539999999998E-3</v>
      </c>
      <c r="Y225" s="48">
        <v>7.2942403155246194E-2</v>
      </c>
      <c r="Z225" s="48">
        <v>0.22288267925081701</v>
      </c>
      <c r="AA225" s="48">
        <v>8.5481471613490526E-2</v>
      </c>
      <c r="AB225" s="48">
        <v>0.21382579542174451</v>
      </c>
      <c r="AC225" s="48">
        <v>0.1648661343353687</v>
      </c>
      <c r="AD225" s="48">
        <v>0.31071498126911751</v>
      </c>
      <c r="AE225" s="47">
        <v>0.26</v>
      </c>
      <c r="AF225" s="48">
        <v>0.35983900000000002</v>
      </c>
      <c r="AG225" s="48">
        <v>0.19507099999999999</v>
      </c>
      <c r="AH225" s="48">
        <v>0.280001</v>
      </c>
      <c r="AI225" s="48">
        <v>0.13869622400000001</v>
      </c>
      <c r="AJ225" s="48">
        <v>0.20297837599999999</v>
      </c>
      <c r="AK225" s="48">
        <v>0.63806156199999997</v>
      </c>
      <c r="AM225" s="48"/>
      <c r="AN225" s="48"/>
      <c r="AO225" s="48"/>
      <c r="AP225" s="48"/>
      <c r="AQ225" s="48"/>
      <c r="AR225" s="48"/>
      <c r="AS225" s="48"/>
      <c r="AT225" s="48"/>
      <c r="AU225" s="48"/>
      <c r="AV225" s="48"/>
      <c r="AW225" s="48"/>
      <c r="AX225" s="52"/>
      <c r="AY225" s="52"/>
      <c r="AZ225" s="52"/>
      <c r="BA225" s="52"/>
      <c r="BB225" s="52"/>
      <c r="BC225" s="52"/>
      <c r="BD225" s="52"/>
      <c r="BE225" s="52"/>
      <c r="BF225" s="52"/>
      <c r="BG225" s="52"/>
      <c r="BH225" s="52"/>
      <c r="BI225" s="52"/>
      <c r="BJ225" s="52"/>
      <c r="BK225" s="52"/>
      <c r="BL225" s="52"/>
      <c r="BM225" s="52"/>
    </row>
    <row r="226" spans="2:65">
      <c r="B226" t="s">
        <v>373</v>
      </c>
      <c r="C226">
        <v>0.5</v>
      </c>
      <c r="D226">
        <v>46</v>
      </c>
      <c r="E226" s="64">
        <v>2.2720219E-2</v>
      </c>
      <c r="F226" s="48">
        <v>0.96309769599999995</v>
      </c>
      <c r="G226" s="48">
        <v>1.1642295E-2</v>
      </c>
      <c r="H226" s="48">
        <v>5.0965250000000002E-3</v>
      </c>
      <c r="I226" s="48">
        <v>0.92821272200000005</v>
      </c>
      <c r="J226" s="49">
        <v>3.4884973999999902E-2</v>
      </c>
      <c r="K226" s="48">
        <v>2.4894840000000001E-3</v>
      </c>
      <c r="L226" s="48">
        <v>5.04E-4</v>
      </c>
      <c r="M226" s="48">
        <v>1.287664E-3</v>
      </c>
      <c r="N226" s="48">
        <v>2.1890289999999999E-3</v>
      </c>
      <c r="O226" s="48">
        <v>1.0301310000000001E-3</v>
      </c>
      <c r="P226" s="48">
        <v>1.5956306E-2</v>
      </c>
      <c r="Q226" s="48">
        <v>4.2063689999999997E-3</v>
      </c>
      <c r="R226" s="48">
        <v>0.49460808000000001</v>
      </c>
      <c r="S226" s="48">
        <v>0.42633188500000002</v>
      </c>
      <c r="T226" s="48">
        <v>5.010998E-3</v>
      </c>
      <c r="U226" s="48">
        <v>2.0709270000000002E-3</v>
      </c>
      <c r="V226" s="48">
        <v>9.4399999999999996E-4</v>
      </c>
      <c r="W226" s="48">
        <v>7.3999999999999999E-4</v>
      </c>
      <c r="X226" s="48">
        <v>3.9808999999999999E-3</v>
      </c>
      <c r="Y226" s="48">
        <v>0.12609050243432199</v>
      </c>
      <c r="Z226" s="48">
        <v>0.18884376869077901</v>
      </c>
      <c r="AA226" s="48">
        <v>6.9362516816723382E-2</v>
      </c>
      <c r="AB226" s="48">
        <v>0.32081134223326008</v>
      </c>
      <c r="AC226" s="48">
        <v>0.14330234182043891</v>
      </c>
      <c r="AD226" s="48">
        <v>0.34815667308910808</v>
      </c>
      <c r="AE226" s="47">
        <v>0.14000000000000001</v>
      </c>
      <c r="AF226" s="48">
        <v>0.380471</v>
      </c>
      <c r="AG226" s="48">
        <v>0.200575</v>
      </c>
      <c r="AH226" s="48">
        <v>0.28365600000000002</v>
      </c>
      <c r="AI226" s="48">
        <v>0.149247461</v>
      </c>
      <c r="AJ226" s="48">
        <v>0.130118874</v>
      </c>
      <c r="AK226" s="48">
        <v>0.71074809100000003</v>
      </c>
      <c r="AM226" s="48"/>
      <c r="AN226" s="48"/>
      <c r="AO226" s="48"/>
      <c r="AP226" s="48"/>
      <c r="AQ226" s="48"/>
      <c r="AR226" s="48"/>
      <c r="AS226" s="48"/>
      <c r="AT226" s="48"/>
      <c r="AU226" s="48"/>
      <c r="AV226" s="48"/>
      <c r="AW226" s="48"/>
      <c r="AX226" s="52"/>
      <c r="AY226" s="52"/>
      <c r="AZ226" s="52"/>
      <c r="BA226" s="52"/>
      <c r="BB226" s="52"/>
      <c r="BC226" s="52"/>
      <c r="BD226" s="52"/>
      <c r="BE226" s="52"/>
      <c r="BF226" s="52"/>
      <c r="BG226" s="52"/>
      <c r="BH226" s="52"/>
      <c r="BI226" s="52"/>
      <c r="BJ226" s="52"/>
      <c r="BK226" s="52"/>
      <c r="BL226" s="52"/>
      <c r="BM226" s="52"/>
    </row>
    <row r="227" spans="2:65">
      <c r="B227" t="s">
        <v>374</v>
      </c>
      <c r="C227">
        <v>0.5</v>
      </c>
      <c r="D227">
        <v>41.5</v>
      </c>
      <c r="E227" s="64">
        <v>2.1979717999999999E-2</v>
      </c>
      <c r="F227" s="48">
        <v>0.89409077100000001</v>
      </c>
      <c r="G227" s="48">
        <v>7.6509075999999995E-2</v>
      </c>
      <c r="H227" s="48">
        <v>5.9991180000000003E-3</v>
      </c>
      <c r="I227" s="48">
        <v>0.86065391300000005</v>
      </c>
      <c r="J227" s="49">
        <v>3.3436857999999958E-2</v>
      </c>
      <c r="K227" s="48">
        <v>6.6249800999999997E-2</v>
      </c>
      <c r="L227" s="48">
        <v>1.7805099999999999E-3</v>
      </c>
      <c r="M227" s="48">
        <v>9.01E-4</v>
      </c>
      <c r="N227" s="48">
        <v>2.5223889999999999E-3</v>
      </c>
      <c r="O227" s="48">
        <v>1.0598269999999999E-3</v>
      </c>
      <c r="P227" s="48">
        <v>1.6893647000000001E-2</v>
      </c>
      <c r="Q227" s="48">
        <v>6.507339E-3</v>
      </c>
      <c r="R227" s="48">
        <v>0.47768533699999999</v>
      </c>
      <c r="S227" s="48">
        <v>0.39072651200000003</v>
      </c>
      <c r="T227" s="48">
        <v>9.4324630000000003E-3</v>
      </c>
      <c r="U227" s="48">
        <v>5.1327433999999998E-2</v>
      </c>
      <c r="V227" s="48">
        <v>6.0400000000000004E-4</v>
      </c>
      <c r="W227" s="48">
        <v>1.0343913999999999E-2</v>
      </c>
      <c r="X227" s="48">
        <v>2.5223889999999999E-3</v>
      </c>
      <c r="Y227" s="48">
        <v>8.5263026986693094E-2</v>
      </c>
      <c r="Z227" s="48">
        <v>0.19781816693274301</v>
      </c>
      <c r="AA227" s="48">
        <v>8.108590819789234E-2</v>
      </c>
      <c r="AB227" s="48">
        <v>0.2871303549103143</v>
      </c>
      <c r="AC227" s="48">
        <v>0.17729191331651831</v>
      </c>
      <c r="AD227" s="48">
        <v>0.3010629536212488</v>
      </c>
      <c r="AE227" s="47">
        <v>0.1</v>
      </c>
      <c r="AF227" s="48">
        <v>0.33144600000000002</v>
      </c>
      <c r="AG227" s="48">
        <v>0.196163</v>
      </c>
      <c r="AH227" s="48">
        <v>0.32120199999999999</v>
      </c>
      <c r="AI227" s="48">
        <v>0.10083824600000001</v>
      </c>
      <c r="AJ227" s="48">
        <v>0.15983881799999999</v>
      </c>
      <c r="AK227" s="48">
        <v>0.72696067399999997</v>
      </c>
      <c r="AM227" s="48"/>
      <c r="AN227" s="48"/>
      <c r="AO227" s="48"/>
      <c r="AP227" s="48"/>
      <c r="AQ227" s="48"/>
      <c r="AR227" s="48"/>
      <c r="AS227" s="48"/>
      <c r="AT227" s="48"/>
      <c r="AU227" s="48"/>
      <c r="AV227" s="48"/>
      <c r="AW227" s="48"/>
      <c r="AX227" s="52"/>
      <c r="AY227" s="52"/>
      <c r="AZ227" s="52"/>
      <c r="BA227" s="52"/>
      <c r="BB227" s="52"/>
      <c r="BC227" s="52"/>
      <c r="BD227" s="52"/>
      <c r="BE227" s="52"/>
      <c r="BF227" s="52"/>
      <c r="BG227" s="52"/>
      <c r="BH227" s="52"/>
      <c r="BI227" s="52"/>
      <c r="BJ227" s="52"/>
      <c r="BK227" s="52"/>
      <c r="BL227" s="52"/>
      <c r="BM227" s="52"/>
    </row>
    <row r="228" spans="2:65">
      <c r="B228" t="s">
        <v>375</v>
      </c>
      <c r="C228">
        <v>0.5</v>
      </c>
      <c r="D228">
        <v>18.5</v>
      </c>
      <c r="E228" s="64">
        <v>2.0106483000000001E-2</v>
      </c>
      <c r="F228" s="48">
        <v>0.85678617699999904</v>
      </c>
      <c r="G228" s="48">
        <v>7.6363744999999997E-2</v>
      </c>
      <c r="H228" s="48">
        <v>1.8565452E-2</v>
      </c>
      <c r="I228" s="48">
        <v>0.81721176299999998</v>
      </c>
      <c r="J228" s="49">
        <v>3.9574413999999059E-2</v>
      </c>
      <c r="K228" s="48">
        <v>3.8327700999999999E-2</v>
      </c>
      <c r="L228" s="48">
        <v>2.2085444999999999E-2</v>
      </c>
      <c r="M228" s="48">
        <v>2.4941669999999998E-3</v>
      </c>
      <c r="N228" s="48">
        <v>5.7627319999999996E-3</v>
      </c>
      <c r="O228" s="48">
        <v>2.8461659999999998E-3</v>
      </c>
      <c r="P228" s="48">
        <v>3.6195590999999999E-2</v>
      </c>
      <c r="Q228" s="48">
        <v>1.2088662999999999E-2</v>
      </c>
      <c r="R228" s="48">
        <v>0.51783164000000004</v>
      </c>
      <c r="S228" s="48">
        <v>0.35191592100000002</v>
      </c>
      <c r="T228" s="48">
        <v>3.4516745000000001E-2</v>
      </c>
      <c r="U228" s="48">
        <v>1.9269838000000001E-2</v>
      </c>
      <c r="V228" s="48">
        <v>1.4482550000000001E-3</v>
      </c>
      <c r="W228" s="48">
        <v>1.7710951999999999E-2</v>
      </c>
      <c r="X228" s="48">
        <v>2.5143320000000002E-3</v>
      </c>
      <c r="Y228" s="48">
        <v>6.5807572576558296E-2</v>
      </c>
      <c r="Z228" s="48">
        <v>0.22368629941260501</v>
      </c>
      <c r="AA228" s="48">
        <v>8.7512781186093874E-2</v>
      </c>
      <c r="AB228" s="48">
        <v>0.27791411042944703</v>
      </c>
      <c r="AC228" s="48">
        <v>0.18181020983401189</v>
      </c>
      <c r="AD228" s="48">
        <v>0.34812402129658632</v>
      </c>
      <c r="AE228" s="47">
        <v>0.08</v>
      </c>
      <c r="AF228" s="48">
        <v>0.379994</v>
      </c>
      <c r="AG228" s="48">
        <v>0.173509</v>
      </c>
      <c r="AH228" s="48">
        <v>0.264378</v>
      </c>
      <c r="AI228" s="48">
        <v>0.17288896400000001</v>
      </c>
      <c r="AJ228" s="48">
        <v>0.13200762599999999</v>
      </c>
      <c r="AK228" s="48">
        <v>0.68648792199999997</v>
      </c>
      <c r="AM228" s="48"/>
      <c r="AN228" s="48"/>
      <c r="AO228" s="48"/>
      <c r="AP228" s="48"/>
      <c r="AQ228" s="48"/>
      <c r="AR228" s="48"/>
      <c r="AS228" s="48"/>
      <c r="AT228" s="48"/>
      <c r="AU228" s="48"/>
      <c r="AV228" s="48"/>
      <c r="AW228" s="48"/>
      <c r="AX228" s="52"/>
      <c r="AY228" s="52"/>
      <c r="AZ228" s="52"/>
      <c r="BA228" s="52"/>
      <c r="BB228" s="52"/>
      <c r="BC228" s="52"/>
      <c r="BD228" s="52"/>
      <c r="BE228" s="52"/>
      <c r="BF228" s="52"/>
      <c r="BG228" s="52"/>
      <c r="BH228" s="52"/>
      <c r="BI228" s="52"/>
      <c r="BJ228" s="52"/>
      <c r="BK228" s="52"/>
      <c r="BL228" s="52"/>
      <c r="BM228" s="52"/>
    </row>
    <row r="229" spans="2:65">
      <c r="B229" t="s">
        <v>376</v>
      </c>
      <c r="C229">
        <v>0.5</v>
      </c>
      <c r="D229">
        <v>70.7</v>
      </c>
      <c r="E229" s="64">
        <v>2.1967548999999999E-2</v>
      </c>
      <c r="F229" s="48">
        <v>0.89260431299999998</v>
      </c>
      <c r="G229" s="48">
        <v>4.5010138999999998E-2</v>
      </c>
      <c r="H229" s="48">
        <v>2.1641806E-2</v>
      </c>
      <c r="I229" s="48">
        <v>0.83766637899999996</v>
      </c>
      <c r="J229" s="49">
        <v>5.4937934000000022E-2</v>
      </c>
      <c r="K229" s="48">
        <v>2.3910381000000001E-2</v>
      </c>
      <c r="L229" s="48">
        <v>5.2297690000000004E-3</v>
      </c>
      <c r="M229" s="48">
        <v>2.6199029999999998E-3</v>
      </c>
      <c r="N229" s="48">
        <v>6.4443599999999997E-3</v>
      </c>
      <c r="O229" s="48">
        <v>2.2786130000000001E-3</v>
      </c>
      <c r="P229" s="48">
        <v>3.2573126000000001E-2</v>
      </c>
      <c r="Q229" s="48">
        <v>8.1708860000000005E-3</v>
      </c>
      <c r="R229" s="48">
        <v>0.48619294699999999</v>
      </c>
      <c r="S229" s="48">
        <v>0.41604850300000001</v>
      </c>
      <c r="T229" s="48">
        <v>1.5488391000000001E-2</v>
      </c>
      <c r="U229" s="48">
        <v>1.0288789E-2</v>
      </c>
      <c r="V229" s="48">
        <v>1.716471E-3</v>
      </c>
      <c r="W229" s="48">
        <v>9.7065940000000007E-3</v>
      </c>
      <c r="X229" s="48">
        <v>3.1619199999999999E-3</v>
      </c>
      <c r="Y229" s="48">
        <v>6.6829767581196797E-2</v>
      </c>
      <c r="Z229" s="48">
        <v>0.22605542557257199</v>
      </c>
      <c r="AA229" s="48">
        <v>8.2779303367538443E-2</v>
      </c>
      <c r="AB229" s="48">
        <v>0.23572770631594139</v>
      </c>
      <c r="AC229" s="48">
        <v>0.13012513478947771</v>
      </c>
      <c r="AD229" s="48">
        <v>0.36892193494997122</v>
      </c>
      <c r="AE229" s="47">
        <v>0.08</v>
      </c>
      <c r="AF229" s="48">
        <v>0.41952800000000001</v>
      </c>
      <c r="AG229" s="48">
        <v>0.19772700000000001</v>
      </c>
      <c r="AH229" s="48">
        <v>0.22477900000000001</v>
      </c>
      <c r="AI229" s="48">
        <v>0.115460469</v>
      </c>
      <c r="AJ229" s="48">
        <v>0.117507552</v>
      </c>
      <c r="AK229" s="48">
        <v>0.74159322999999999</v>
      </c>
      <c r="AM229" s="48"/>
      <c r="AN229" s="48"/>
      <c r="AO229" s="48"/>
      <c r="AP229" s="48"/>
      <c r="AQ229" s="48"/>
      <c r="AR229" s="48"/>
      <c r="AS229" s="48"/>
      <c r="AT229" s="48"/>
      <c r="AU229" s="48"/>
      <c r="AV229" s="48"/>
      <c r="AW229" s="48"/>
      <c r="AX229" s="52"/>
      <c r="AY229" s="52"/>
      <c r="AZ229" s="52"/>
      <c r="BA229" s="52"/>
      <c r="BB229" s="52"/>
      <c r="BC229" s="52"/>
      <c r="BD229" s="52"/>
      <c r="BE229" s="52"/>
      <c r="BF229" s="52"/>
      <c r="BG229" s="52"/>
      <c r="BH229" s="52"/>
      <c r="BI229" s="52"/>
      <c r="BJ229" s="52"/>
      <c r="BK229" s="52"/>
      <c r="BL229" s="52"/>
      <c r="BM229" s="52"/>
    </row>
    <row r="230" spans="2:65">
      <c r="B230" t="s">
        <v>377</v>
      </c>
      <c r="C230">
        <v>0.5</v>
      </c>
      <c r="D230">
        <v>33.799999999999997</v>
      </c>
      <c r="E230" s="64">
        <v>2.1513424999999999E-2</v>
      </c>
      <c r="F230" s="48">
        <v>0.81888978800000001</v>
      </c>
      <c r="G230" s="48">
        <v>0.124685163</v>
      </c>
      <c r="H230" s="48">
        <v>1.5564738999999999E-2</v>
      </c>
      <c r="I230" s="48">
        <v>0.77885674900000001</v>
      </c>
      <c r="J230" s="49">
        <v>4.0033038999999992E-2</v>
      </c>
      <c r="K230" s="48">
        <v>0.105381739</v>
      </c>
      <c r="L230" s="48">
        <v>4.7619050000000003E-3</v>
      </c>
      <c r="M230" s="48">
        <v>1.45612E-3</v>
      </c>
      <c r="N230" s="48">
        <v>5.1160959999999997E-3</v>
      </c>
      <c r="O230" s="48">
        <v>1.6135380000000001E-3</v>
      </c>
      <c r="P230" s="48">
        <v>2.6967728999999999E-2</v>
      </c>
      <c r="Q230" s="48">
        <v>1.3892168E-2</v>
      </c>
      <c r="R230" s="48">
        <v>0.43110284599999998</v>
      </c>
      <c r="S230" s="48">
        <v>0.39046803800000002</v>
      </c>
      <c r="T230" s="48">
        <v>1.7729763999999999E-2</v>
      </c>
      <c r="U230" s="48">
        <v>6.8478998999999999E-2</v>
      </c>
      <c r="V230" s="48">
        <v>4.9200000000000003E-4</v>
      </c>
      <c r="W230" s="48">
        <v>3.2448813E-2</v>
      </c>
      <c r="X230" s="48">
        <v>2.6860299999999998E-3</v>
      </c>
      <c r="Y230" s="48">
        <v>7.0095356451497198E-2</v>
      </c>
      <c r="Z230" s="48">
        <v>0.20752298317277801</v>
      </c>
      <c r="AA230" s="48">
        <v>8.1868662481892784E-2</v>
      </c>
      <c r="AB230" s="48">
        <v>0.27135441815547962</v>
      </c>
      <c r="AC230" s="48">
        <v>0.1714354702402511</v>
      </c>
      <c r="AD230" s="48">
        <v>0.32933719666787398</v>
      </c>
      <c r="AE230" s="47">
        <v>0.21</v>
      </c>
      <c r="AF230" s="48">
        <v>0.36278199999999999</v>
      </c>
      <c r="AG230" s="48">
        <v>0.196606</v>
      </c>
      <c r="AH230" s="48">
        <v>0.28159400000000001</v>
      </c>
      <c r="AI230" s="48">
        <v>7.3181807000000001E-2</v>
      </c>
      <c r="AJ230" s="48">
        <v>0.13042231300000001</v>
      </c>
      <c r="AK230" s="48">
        <v>0.78862837900000005</v>
      </c>
      <c r="AM230" s="48"/>
      <c r="AN230" s="48"/>
      <c r="AO230" s="48"/>
      <c r="AP230" s="48"/>
      <c r="AQ230" s="48"/>
      <c r="AR230" s="48"/>
      <c r="AS230" s="48"/>
      <c r="AT230" s="48"/>
      <c r="AU230" s="48"/>
      <c r="AV230" s="48"/>
      <c r="AW230" s="48"/>
      <c r="AX230" s="52"/>
      <c r="AY230" s="52"/>
      <c r="AZ230" s="52"/>
      <c r="BA230" s="52"/>
      <c r="BB230" s="52"/>
      <c r="BC230" s="52"/>
      <c r="BD230" s="52"/>
      <c r="BE230" s="52"/>
      <c r="BF230" s="52"/>
      <c r="BG230" s="52"/>
      <c r="BH230" s="52"/>
      <c r="BI230" s="52"/>
      <c r="BJ230" s="52"/>
      <c r="BK230" s="52"/>
      <c r="BL230" s="52"/>
      <c r="BM230" s="52"/>
    </row>
    <row r="231" spans="2:65">
      <c r="B231" t="s">
        <v>378</v>
      </c>
      <c r="C231">
        <v>0.5</v>
      </c>
      <c r="D231">
        <v>0</v>
      </c>
      <c r="E231" s="64">
        <v>3.0520266000000001E-2</v>
      </c>
      <c r="F231" s="48">
        <v>0.52088686299999998</v>
      </c>
      <c r="G231" s="48">
        <v>0.21061391900000001</v>
      </c>
      <c r="H231" s="48">
        <v>0.157140318</v>
      </c>
      <c r="I231" s="48">
        <v>0.34391008499999998</v>
      </c>
      <c r="J231" s="49">
        <v>0.176976778</v>
      </c>
      <c r="K231" s="48">
        <v>4.4787576000000003E-2</v>
      </c>
      <c r="L231" s="48">
        <v>5.9638661000000003E-2</v>
      </c>
      <c r="M231" s="48">
        <v>1.4608684E-2</v>
      </c>
      <c r="N231" s="48">
        <v>1.1481715E-2</v>
      </c>
      <c r="O231" s="48">
        <v>8.9122669999999998E-3</v>
      </c>
      <c r="P231" s="48">
        <v>5.8741779000000001E-2</v>
      </c>
      <c r="Q231" s="48">
        <v>5.2617120000000003E-2</v>
      </c>
      <c r="R231" s="48">
        <v>0.47634168799999999</v>
      </c>
      <c r="S231" s="48">
        <v>0.24025953</v>
      </c>
      <c r="T231" s="48">
        <v>0.12692910600000001</v>
      </c>
      <c r="U231" s="48">
        <v>7.1387016999999997E-2</v>
      </c>
      <c r="V231" s="48">
        <v>1.567525E-3</v>
      </c>
      <c r="W231" s="48">
        <v>3.0380889999999999E-3</v>
      </c>
      <c r="X231" s="48">
        <v>8.3143450000000008E-3</v>
      </c>
      <c r="Y231" s="48">
        <v>3.4958950562198797E-2</v>
      </c>
      <c r="Z231" s="48">
        <v>0.218964970676811</v>
      </c>
      <c r="AA231" s="48">
        <v>0.1012369230144798</v>
      </c>
      <c r="AB231" s="48">
        <v>0.16002881756653889</v>
      </c>
      <c r="AC231" s="48">
        <v>0.18136721113127649</v>
      </c>
      <c r="AD231" s="48">
        <v>0.4005041338979633</v>
      </c>
      <c r="AE231" s="47">
        <v>0.15</v>
      </c>
      <c r="AF231" s="48">
        <v>0.31754399999999999</v>
      </c>
      <c r="AG231" s="48">
        <v>0.19789599999999999</v>
      </c>
      <c r="AH231" s="48">
        <v>0.25711800000000001</v>
      </c>
      <c r="AI231" s="48">
        <v>0.18499431099999999</v>
      </c>
      <c r="AJ231" s="48">
        <v>0.27019610500000002</v>
      </c>
      <c r="AK231" s="48">
        <v>0.53050889099999998</v>
      </c>
      <c r="AM231" s="48"/>
      <c r="AN231" s="48"/>
      <c r="AO231" s="48"/>
      <c r="AP231" s="48"/>
      <c r="AQ231" s="48"/>
      <c r="AR231" s="48"/>
      <c r="AS231" s="48"/>
      <c r="AT231" s="48"/>
      <c r="AU231" s="48"/>
      <c r="AV231" s="48"/>
      <c r="AW231" s="48"/>
      <c r="AX231" s="52"/>
      <c r="AY231" s="52"/>
      <c r="AZ231" s="52"/>
      <c r="BA231" s="52"/>
      <c r="BB231" s="52"/>
      <c r="BC231" s="52"/>
      <c r="BD231" s="52"/>
      <c r="BE231" s="52"/>
      <c r="BF231" s="52"/>
      <c r="BG231" s="52"/>
      <c r="BH231" s="52"/>
      <c r="BI231" s="52"/>
      <c r="BJ231" s="52"/>
      <c r="BK231" s="52"/>
      <c r="BL231" s="52"/>
      <c r="BM231" s="52"/>
    </row>
    <row r="232" spans="2:65">
      <c r="B232" t="s">
        <v>380</v>
      </c>
      <c r="C232">
        <v>0.5</v>
      </c>
      <c r="D232">
        <v>31.5</v>
      </c>
      <c r="E232" s="64">
        <v>1.9991802999999999E-2</v>
      </c>
      <c r="F232" s="48">
        <v>0.96685247199999902</v>
      </c>
      <c r="G232" s="48">
        <v>1.1258433999999999E-2</v>
      </c>
      <c r="H232" s="48">
        <v>5.3868859999999996E-3</v>
      </c>
      <c r="I232" s="48">
        <v>0.93479554099999995</v>
      </c>
      <c r="J232" s="49">
        <v>3.2056930999999067E-2</v>
      </c>
      <c r="K232" s="48">
        <v>3.47008E-3</v>
      </c>
      <c r="L232" s="48">
        <v>4.9600000000000002E-4</v>
      </c>
      <c r="M232" s="48">
        <v>9.0300000000000005E-4</v>
      </c>
      <c r="N232" s="48">
        <v>2.368467E-3</v>
      </c>
      <c r="O232" s="48">
        <v>3.86E-4</v>
      </c>
      <c r="P232" s="48">
        <v>1.2833788E-2</v>
      </c>
      <c r="Q232" s="48">
        <v>3.6688060000000002E-3</v>
      </c>
      <c r="R232" s="48">
        <v>0.49386945700000001</v>
      </c>
      <c r="S232" s="48">
        <v>0.43391903100000001</v>
      </c>
      <c r="T232" s="48">
        <v>3.0404849999999999E-3</v>
      </c>
      <c r="U232" s="48">
        <v>1.9168270000000001E-3</v>
      </c>
      <c r="V232" s="48">
        <v>1.156706E-3</v>
      </c>
      <c r="W232" s="48">
        <v>7.3800000000000005E-4</v>
      </c>
      <c r="X232" s="48">
        <v>2.919306E-3</v>
      </c>
      <c r="Y232" s="48">
        <v>0.10586511771358</v>
      </c>
      <c r="Z232" s="48">
        <v>0.184422855260991</v>
      </c>
      <c r="AA232" s="48">
        <v>7.1417995827444569E-2</v>
      </c>
      <c r="AB232" s="48">
        <v>0.33103169796083148</v>
      </c>
      <c r="AC232" s="48">
        <v>0.1595377556821938</v>
      </c>
      <c r="AD232" s="48">
        <v>0.29650540122436569</v>
      </c>
      <c r="AE232" s="47">
        <v>0.14000000000000001</v>
      </c>
      <c r="AF232" s="48">
        <v>0.35135499999999997</v>
      </c>
      <c r="AG232" s="48">
        <v>0.204316</v>
      </c>
      <c r="AH232" s="48">
        <v>0.30194500000000002</v>
      </c>
      <c r="AI232" s="48">
        <v>0.116788321</v>
      </c>
      <c r="AJ232" s="48">
        <v>0.136064562</v>
      </c>
      <c r="AK232" s="48">
        <v>0.74082450899999996</v>
      </c>
      <c r="AM232" s="48"/>
      <c r="AN232" s="48"/>
      <c r="AO232" s="48"/>
      <c r="AP232" s="48"/>
      <c r="AQ232" s="48"/>
      <c r="AR232" s="48"/>
      <c r="AS232" s="48"/>
      <c r="AT232" s="48"/>
      <c r="AU232" s="48"/>
      <c r="AV232" s="48"/>
      <c r="AW232" s="48"/>
      <c r="AX232" s="52"/>
      <c r="AY232" s="52"/>
      <c r="AZ232" s="52"/>
      <c r="BA232" s="52"/>
      <c r="BB232" s="52"/>
      <c r="BC232" s="52"/>
      <c r="BD232" s="52"/>
      <c r="BE232" s="52"/>
      <c r="BF232" s="52"/>
      <c r="BG232" s="52"/>
      <c r="BH232" s="52"/>
      <c r="BI232" s="52"/>
      <c r="BJ232" s="52"/>
      <c r="BK232" s="52"/>
      <c r="BL232" s="52"/>
      <c r="BM232" s="52"/>
    </row>
    <row r="233" spans="2:65">
      <c r="B233" t="s">
        <v>381</v>
      </c>
      <c r="C233">
        <v>0.5</v>
      </c>
      <c r="D233">
        <v>30.1</v>
      </c>
      <c r="E233" s="64">
        <v>1.8861215000000001E-2</v>
      </c>
      <c r="F233" s="48">
        <v>0.96873225799999996</v>
      </c>
      <c r="G233" s="48">
        <v>1.2740214999999999E-2</v>
      </c>
      <c r="H233" s="48">
        <v>2.5524329999999998E-3</v>
      </c>
      <c r="I233" s="48">
        <v>0.92919573200000005</v>
      </c>
      <c r="J233" s="49">
        <v>3.9536525999999912E-2</v>
      </c>
      <c r="K233" s="48">
        <v>3.0820270000000002E-3</v>
      </c>
      <c r="L233" s="48">
        <v>3.1799999999999998E-4</v>
      </c>
      <c r="M233" s="48">
        <v>1.1057650000000001E-3</v>
      </c>
      <c r="N233" s="48">
        <v>2.5997250000000002E-3</v>
      </c>
      <c r="O233" s="48">
        <v>5.8799999999999998E-4</v>
      </c>
      <c r="P233" s="48">
        <v>1.2351633000000001E-2</v>
      </c>
      <c r="Q233" s="48">
        <v>3.6229729999999998E-3</v>
      </c>
      <c r="R233" s="48">
        <v>0.54039714800000005</v>
      </c>
      <c r="S233" s="48">
        <v>0.37817330500000002</v>
      </c>
      <c r="T233" s="48">
        <v>3.693857E-3</v>
      </c>
      <c r="U233" s="48">
        <v>1.294026E-3</v>
      </c>
      <c r="V233" s="48">
        <v>1.5175399999999999E-3</v>
      </c>
      <c r="W233" s="48">
        <v>2.24E-4</v>
      </c>
      <c r="X233" s="48">
        <v>3.1880099999999998E-3</v>
      </c>
      <c r="Y233" s="48">
        <v>0.10574784003311</v>
      </c>
      <c r="Z233" s="48">
        <v>0.15487938274073401</v>
      </c>
      <c r="AA233" s="48">
        <v>6.1987669269202322E-2</v>
      </c>
      <c r="AB233" s="48">
        <v>0.40961407317718063</v>
      </c>
      <c r="AC233" s="48">
        <v>0.1625565904832246</v>
      </c>
      <c r="AD233" s="48">
        <v>0.32764351072996589</v>
      </c>
      <c r="AE233" s="47">
        <v>0.11</v>
      </c>
      <c r="AF233" s="48">
        <v>0.370755</v>
      </c>
      <c r="AG233" s="48">
        <v>0.230937</v>
      </c>
      <c r="AH233" s="48">
        <v>0.26415300000000003</v>
      </c>
      <c r="AI233" s="48">
        <v>9.8916164000000001E-2</v>
      </c>
      <c r="AJ233" s="48">
        <v>0.15080576400000001</v>
      </c>
      <c r="AK233" s="48">
        <v>0.74228510800000003</v>
      </c>
      <c r="AM233" s="48"/>
      <c r="AN233" s="48"/>
      <c r="AO233" s="48"/>
      <c r="AP233" s="48"/>
      <c r="AQ233" s="48"/>
      <c r="AR233" s="48"/>
      <c r="AS233" s="48"/>
      <c r="AT233" s="48"/>
      <c r="AU233" s="48"/>
      <c r="AV233" s="48"/>
      <c r="AW233" s="48"/>
      <c r="AX233" s="52"/>
      <c r="AY233" s="52"/>
      <c r="AZ233" s="52"/>
      <c r="BA233" s="52"/>
      <c r="BB233" s="52"/>
      <c r="BC233" s="52"/>
      <c r="BD233" s="52"/>
      <c r="BE233" s="52"/>
      <c r="BF233" s="52"/>
      <c r="BG233" s="52"/>
      <c r="BH233" s="52"/>
      <c r="BI233" s="52"/>
      <c r="BJ233" s="52"/>
      <c r="BK233" s="52"/>
      <c r="BL233" s="52"/>
      <c r="BM233" s="52"/>
    </row>
    <row r="234" spans="2:65">
      <c r="B234" t="s">
        <v>382</v>
      </c>
      <c r="C234">
        <v>0.5</v>
      </c>
      <c r="D234">
        <v>54.7</v>
      </c>
      <c r="E234" s="64">
        <v>2.3563382000000001E-2</v>
      </c>
      <c r="F234" s="48">
        <v>0.89587110399999903</v>
      </c>
      <c r="G234" s="48">
        <v>3.9734400000000003E-2</v>
      </c>
      <c r="H234" s="48">
        <v>2.36525709999999E-2</v>
      </c>
      <c r="I234" s="48">
        <v>0.83894182299999998</v>
      </c>
      <c r="J234" s="49">
        <v>5.6929280999999048E-2</v>
      </c>
      <c r="K234" s="48">
        <v>2.0610841000000001E-2</v>
      </c>
      <c r="L234" s="48">
        <v>4.8360629999999998E-3</v>
      </c>
      <c r="M234" s="48">
        <v>3.9053130000000001E-3</v>
      </c>
      <c r="N234" s="48">
        <v>3.137684E-3</v>
      </c>
      <c r="O234" s="48">
        <v>1.161039E-3</v>
      </c>
      <c r="P234" s="48">
        <v>3.325753E-2</v>
      </c>
      <c r="Q234" s="48">
        <v>7.4843840000000002E-3</v>
      </c>
      <c r="R234" s="48">
        <v>0.47856875599999998</v>
      </c>
      <c r="S234" s="48">
        <v>0.42348177399999998</v>
      </c>
      <c r="T234" s="48">
        <v>1.5458131E-2</v>
      </c>
      <c r="U234" s="48">
        <v>8.7317809999999992E-3</v>
      </c>
      <c r="V234" s="48">
        <v>1.851905E-3</v>
      </c>
      <c r="W234" s="48">
        <v>8.4439200000000006E-3</v>
      </c>
      <c r="X234" s="48">
        <v>3.5598800000000001E-3</v>
      </c>
      <c r="Y234" s="48">
        <v>7.1195449459156998E-2</v>
      </c>
      <c r="Z234" s="48">
        <v>0.21609456736723401</v>
      </c>
      <c r="AA234" s="48">
        <v>7.7861749413442941E-2</v>
      </c>
      <c r="AB234" s="48">
        <v>0.25123501184903901</v>
      </c>
      <c r="AC234" s="48">
        <v>0.13687837918127271</v>
      </c>
      <c r="AD234" s="48">
        <v>0.35817241993939752</v>
      </c>
      <c r="AE234" s="47">
        <v>0.11</v>
      </c>
      <c r="AF234" s="48">
        <v>0.40992699999999999</v>
      </c>
      <c r="AG234" s="48">
        <v>0.202401</v>
      </c>
      <c r="AH234" s="48">
        <v>0.24073700000000001</v>
      </c>
      <c r="AI234" s="48">
        <v>0.12416076099999999</v>
      </c>
      <c r="AJ234" s="48">
        <v>0.13136423</v>
      </c>
      <c r="AK234" s="48">
        <v>0.72370384200000004</v>
      </c>
      <c r="AM234" s="48"/>
      <c r="AN234" s="48"/>
      <c r="AO234" s="48"/>
      <c r="AP234" s="48"/>
      <c r="AQ234" s="48"/>
      <c r="AR234" s="48"/>
      <c r="AS234" s="48"/>
      <c r="AT234" s="48"/>
      <c r="AU234" s="48"/>
      <c r="AV234" s="48"/>
      <c r="AW234" s="48"/>
      <c r="AX234" s="52"/>
      <c r="AY234" s="52"/>
      <c r="AZ234" s="52"/>
      <c r="BA234" s="52"/>
      <c r="BB234" s="52"/>
      <c r="BC234" s="52"/>
      <c r="BD234" s="52"/>
      <c r="BE234" s="52"/>
      <c r="BF234" s="52"/>
      <c r="BG234" s="52"/>
      <c r="BH234" s="52"/>
      <c r="BI234" s="52"/>
      <c r="BJ234" s="52"/>
      <c r="BK234" s="52"/>
      <c r="BL234" s="52"/>
      <c r="BM234" s="52"/>
    </row>
    <row r="235" spans="2:65">
      <c r="B235" t="s">
        <v>383</v>
      </c>
      <c r="C235">
        <v>0.5</v>
      </c>
      <c r="D235">
        <v>59.7</v>
      </c>
      <c r="E235" s="64">
        <v>1.9665406E-2</v>
      </c>
      <c r="F235" s="48">
        <v>0.97232596699999996</v>
      </c>
      <c r="G235" s="48">
        <v>1.1615405000000001E-2</v>
      </c>
      <c r="H235" s="48">
        <v>2.9088149999999999E-3</v>
      </c>
      <c r="I235" s="48">
        <v>0.93682707700000001</v>
      </c>
      <c r="J235" s="49">
        <v>3.549888999999995E-2</v>
      </c>
      <c r="K235" s="48">
        <v>1.524308E-3</v>
      </c>
      <c r="L235" s="48">
        <v>1.2899999999999999E-4</v>
      </c>
      <c r="M235" s="48">
        <v>9.8799999999999995E-4</v>
      </c>
      <c r="N235" s="48">
        <v>2.071771E-3</v>
      </c>
      <c r="O235" s="48">
        <v>4.4000000000000002E-4</v>
      </c>
      <c r="P235" s="48">
        <v>9.6718450000000001E-3</v>
      </c>
      <c r="Q235" s="48">
        <v>3.4778819999999998E-3</v>
      </c>
      <c r="R235" s="48">
        <v>0.52681015499999995</v>
      </c>
      <c r="S235" s="48">
        <v>0.38516451099999999</v>
      </c>
      <c r="T235" s="48">
        <v>2.9091299999999998E-3</v>
      </c>
      <c r="U235" s="48">
        <v>2.748108E-3</v>
      </c>
      <c r="V235" s="48">
        <v>1.1378880000000001E-3</v>
      </c>
      <c r="W235" s="48">
        <v>3.7599999999999998E-4</v>
      </c>
      <c r="X235" s="48">
        <v>4.7447799999999997E-3</v>
      </c>
      <c r="Y235" s="48">
        <v>0.125158878504672</v>
      </c>
      <c r="Z235" s="48">
        <v>0.184792145393774</v>
      </c>
      <c r="AA235" s="48">
        <v>7.1186961869618481E-2</v>
      </c>
      <c r="AB235" s="48">
        <v>0.34553095530955241</v>
      </c>
      <c r="AC235" s="48">
        <v>0.15395364340290241</v>
      </c>
      <c r="AD235" s="48">
        <v>0.30938157017588841</v>
      </c>
      <c r="AE235" s="47">
        <v>0.14000000000000001</v>
      </c>
      <c r="AF235" s="48">
        <v>0.35046899999999997</v>
      </c>
      <c r="AG235" s="48">
        <v>0.22653599999999999</v>
      </c>
      <c r="AH235" s="48">
        <v>0.28195999999999999</v>
      </c>
      <c r="AI235" s="48">
        <v>0.118451877</v>
      </c>
      <c r="AJ235" s="48">
        <v>0.161989733</v>
      </c>
      <c r="AK235" s="48">
        <v>0.70986392899999995</v>
      </c>
      <c r="AM235" s="48"/>
      <c r="AN235" s="48"/>
      <c r="AO235" s="48"/>
      <c r="AP235" s="48"/>
      <c r="AQ235" s="48"/>
      <c r="AR235" s="48"/>
      <c r="AS235" s="48"/>
      <c r="AT235" s="48"/>
      <c r="AU235" s="48"/>
      <c r="AV235" s="48"/>
      <c r="AW235" s="48"/>
      <c r="AX235" s="52"/>
      <c r="AY235" s="52"/>
      <c r="AZ235" s="52"/>
      <c r="BA235" s="52"/>
      <c r="BB235" s="52"/>
      <c r="BC235" s="52"/>
      <c r="BD235" s="52"/>
      <c r="BE235" s="52"/>
      <c r="BF235" s="52"/>
      <c r="BG235" s="52"/>
      <c r="BH235" s="52"/>
      <c r="BI235" s="52"/>
      <c r="BJ235" s="52"/>
      <c r="BK235" s="52"/>
      <c r="BL235" s="52"/>
      <c r="BM235" s="52"/>
    </row>
    <row r="236" spans="2:65">
      <c r="B236" t="s">
        <v>384</v>
      </c>
      <c r="C236">
        <v>0.5</v>
      </c>
      <c r="E236" s="64">
        <v>5.2898531999999998E-2</v>
      </c>
      <c r="F236" s="48">
        <v>0.95085152299999998</v>
      </c>
      <c r="G236" s="48">
        <v>2.4899615999999999E-2</v>
      </c>
      <c r="H236" s="48">
        <v>3.8569699999999999E-3</v>
      </c>
      <c r="I236" s="48">
        <v>0.88417197599999997</v>
      </c>
      <c r="J236" s="49">
        <v>6.6679547000000006E-2</v>
      </c>
      <c r="K236" s="48">
        <v>6.0135220000000003E-3</v>
      </c>
      <c r="L236" s="48">
        <v>2.4054089999999998E-3</v>
      </c>
      <c r="M236" s="48">
        <v>6.8300000000000001E-4</v>
      </c>
      <c r="N236" s="48">
        <v>9.9141850000000007E-3</v>
      </c>
      <c r="O236" s="48">
        <v>2.3078920000000002E-3</v>
      </c>
      <c r="P236" s="48">
        <v>1.3262255000000001E-2</v>
      </c>
      <c r="Q236" s="48">
        <v>7.1295450000000002E-3</v>
      </c>
      <c r="R236" s="48">
        <v>0.36004290900000002</v>
      </c>
      <c r="S236" s="48">
        <v>0.55098657500000003</v>
      </c>
      <c r="T236" s="48">
        <v>6.5663300000000004E-3</v>
      </c>
      <c r="U236" s="48">
        <v>2.698046E-3</v>
      </c>
      <c r="V236" s="48">
        <v>1.7661910000000001E-3</v>
      </c>
      <c r="W236" s="48">
        <v>8.34E-4</v>
      </c>
      <c r="X236" s="48">
        <v>3.694915E-3</v>
      </c>
      <c r="Y236" s="48">
        <v>0.1000366076876144</v>
      </c>
      <c r="Z236" s="48">
        <v>0.15766399653604601</v>
      </c>
      <c r="AA236" s="48">
        <v>0.16329756473687551</v>
      </c>
      <c r="AB236" s="48">
        <v>0.29791171367988128</v>
      </c>
      <c r="AC236" s="48">
        <v>0.12425424795468849</v>
      </c>
      <c r="AD236" s="48">
        <v>0.36494650723725608</v>
      </c>
      <c r="AE236" s="47">
        <v>0.15</v>
      </c>
      <c r="AF236" s="48">
        <v>0.33749099999999999</v>
      </c>
      <c r="AG236" s="48">
        <v>0.18301300000000001</v>
      </c>
      <c r="AH236" s="48">
        <v>0.27401599999999998</v>
      </c>
      <c r="AI236" s="48">
        <v>0.16228616100000001</v>
      </c>
      <c r="AJ236" s="48">
        <v>0.15040144499999999</v>
      </c>
      <c r="AK236" s="48">
        <v>0.66815530599999995</v>
      </c>
      <c r="AM236" s="48"/>
      <c r="AN236" s="48"/>
      <c r="AO236" s="48"/>
      <c r="AP236" s="48"/>
      <c r="AQ236" s="48"/>
      <c r="AR236" s="48"/>
      <c r="AS236" s="48"/>
      <c r="AT236" s="48"/>
      <c r="AU236" s="48"/>
      <c r="AV236" s="48"/>
      <c r="AW236" s="48"/>
      <c r="AX236" s="52"/>
      <c r="AY236" s="52"/>
      <c r="AZ236" s="52"/>
      <c r="BA236" s="52"/>
      <c r="BB236" s="52"/>
      <c r="BC236" s="52"/>
      <c r="BD236" s="52"/>
      <c r="BE236" s="52"/>
      <c r="BF236" s="52"/>
      <c r="BG236" s="52"/>
      <c r="BH236" s="52"/>
      <c r="BI236" s="52"/>
      <c r="BJ236" s="52"/>
      <c r="BK236" s="52"/>
      <c r="BL236" s="52"/>
      <c r="BM236" s="52"/>
    </row>
    <row r="237" spans="2:65">
      <c r="B237" t="s">
        <v>386</v>
      </c>
      <c r="C237">
        <v>0.5</v>
      </c>
      <c r="D237">
        <v>37.799999999999997</v>
      </c>
      <c r="E237" s="64">
        <v>2.3503298999999998E-2</v>
      </c>
      <c r="F237" s="48">
        <v>0.910156415</v>
      </c>
      <c r="G237" s="48">
        <v>3.6521062999999999E-2</v>
      </c>
      <c r="H237" s="48">
        <v>1.6820702E-2</v>
      </c>
      <c r="I237" s="48">
        <v>0.85696079400000003</v>
      </c>
      <c r="J237" s="49">
        <v>5.3195620999999971E-2</v>
      </c>
      <c r="K237" s="48">
        <v>2.0770502999999999E-2</v>
      </c>
      <c r="L237" s="48">
        <v>1.7316860000000001E-3</v>
      </c>
      <c r="M237" s="48">
        <v>1.4398289999999999E-3</v>
      </c>
      <c r="N237" s="48">
        <v>4.6891720000000001E-3</v>
      </c>
      <c r="O237" s="48">
        <v>1.3522720000000001E-3</v>
      </c>
      <c r="P237" s="48">
        <v>2.8971689999999901E-2</v>
      </c>
      <c r="Q237" s="48">
        <v>7.5299160000000002E-3</v>
      </c>
      <c r="R237" s="48">
        <v>0.466498682</v>
      </c>
      <c r="S237" s="48">
        <v>0.43474369299999999</v>
      </c>
      <c r="T237" s="48">
        <v>8.259799E-3</v>
      </c>
      <c r="U237" s="48">
        <v>7.6566100000000003E-3</v>
      </c>
      <c r="V237" s="48">
        <v>3.0451319999999999E-3</v>
      </c>
      <c r="W237" s="48">
        <v>1.2482122999999999E-2</v>
      </c>
      <c r="X237" s="48">
        <v>4.290426E-3</v>
      </c>
      <c r="Y237" s="48">
        <v>6.0279995371977299E-2</v>
      </c>
      <c r="Z237" s="48">
        <v>0.21038264314758801</v>
      </c>
      <c r="AA237" s="48">
        <v>7.46035747296145E-2</v>
      </c>
      <c r="AB237" s="48">
        <v>0.27000132041725111</v>
      </c>
      <c r="AC237" s="48">
        <v>0.1454229154169166</v>
      </c>
      <c r="AD237" s="48">
        <v>0.37362927414517089</v>
      </c>
      <c r="AE237" s="47">
        <v>0.09</v>
      </c>
      <c r="AF237" s="48">
        <v>0.410663</v>
      </c>
      <c r="AG237" s="48">
        <v>0.19745699999999999</v>
      </c>
      <c r="AH237" s="48">
        <v>0.245306</v>
      </c>
      <c r="AI237" s="48">
        <v>0.19007729000000001</v>
      </c>
      <c r="AJ237" s="48">
        <v>0.13125376</v>
      </c>
      <c r="AK237" s="48">
        <v>0.66614985900000001</v>
      </c>
      <c r="AM237" s="48"/>
      <c r="AN237" s="48"/>
      <c r="AO237" s="48"/>
      <c r="AP237" s="48"/>
      <c r="AQ237" s="48"/>
      <c r="AR237" s="48"/>
      <c r="AS237" s="48"/>
      <c r="AT237" s="48"/>
      <c r="AU237" s="48"/>
      <c r="AV237" s="48"/>
      <c r="AW237" s="48"/>
      <c r="AX237" s="52"/>
      <c r="AY237" s="52"/>
      <c r="AZ237" s="52"/>
      <c r="BA237" s="52"/>
      <c r="BB237" s="52"/>
      <c r="BC237" s="52"/>
      <c r="BD237" s="52"/>
      <c r="BE237" s="52"/>
      <c r="BF237" s="52"/>
      <c r="BG237" s="52"/>
      <c r="BH237" s="52"/>
      <c r="BI237" s="52"/>
      <c r="BJ237" s="52"/>
      <c r="BK237" s="52"/>
      <c r="BL237" s="52"/>
      <c r="BM237" s="52"/>
    </row>
    <row r="238" spans="2:65">
      <c r="B238" t="s">
        <v>387</v>
      </c>
      <c r="C238">
        <v>0.5</v>
      </c>
      <c r="D238">
        <v>33.799999999999997</v>
      </c>
      <c r="E238" s="64">
        <v>2.6530016E-2</v>
      </c>
      <c r="F238" s="48">
        <v>0.95930790499999996</v>
      </c>
      <c r="G238" s="48">
        <v>1.3751906E-2</v>
      </c>
      <c r="H238" s="48">
        <v>5.68324E-3</v>
      </c>
      <c r="I238" s="48">
        <v>0.926151528</v>
      </c>
      <c r="J238" s="49">
        <v>3.3156376999999959E-2</v>
      </c>
      <c r="K238" s="48">
        <v>4.4899370000000003E-3</v>
      </c>
      <c r="L238" s="48">
        <v>1.0675369999999999E-3</v>
      </c>
      <c r="M238" s="48">
        <v>7.7399999999999995E-4</v>
      </c>
      <c r="N238" s="48">
        <v>3.3805350000000001E-3</v>
      </c>
      <c r="O238" s="48">
        <v>6.9099999999999999E-4</v>
      </c>
      <c r="P238" s="48">
        <v>1.8137670000000002E-2</v>
      </c>
      <c r="Q238" s="48">
        <v>3.119124E-3</v>
      </c>
      <c r="R238" s="48">
        <v>0.45835906300000001</v>
      </c>
      <c r="S238" s="48">
        <v>0.46259799299999999</v>
      </c>
      <c r="T238" s="48">
        <v>4.9297179999999996E-3</v>
      </c>
      <c r="U238" s="48">
        <v>1.9363010000000001E-3</v>
      </c>
      <c r="V238" s="48">
        <v>8.4800000000000001E-4</v>
      </c>
      <c r="W238" s="48">
        <v>1.2769120000000001E-3</v>
      </c>
      <c r="X238" s="48">
        <v>2.7212880000000001E-3</v>
      </c>
      <c r="Y238" s="48">
        <v>7.6396460356499898E-2</v>
      </c>
      <c r="Z238" s="48">
        <v>0.197230519713813</v>
      </c>
      <c r="AA238" s="48">
        <v>9.7410651492871314E-2</v>
      </c>
      <c r="AB238" s="48">
        <v>0.28539095965731009</v>
      </c>
      <c r="AC238" s="48">
        <v>0.14800233674532021</v>
      </c>
      <c r="AD238" s="48">
        <v>0.3223946559650504</v>
      </c>
      <c r="AE238" s="47">
        <v>0.13</v>
      </c>
      <c r="AF238" s="48">
        <v>0.37092799999999998</v>
      </c>
      <c r="AG238" s="48">
        <v>0.20971699999999999</v>
      </c>
      <c r="AH238" s="48">
        <v>0.26672800000000002</v>
      </c>
      <c r="AI238" s="48">
        <v>0.11219574</v>
      </c>
      <c r="AJ238" s="48">
        <v>0.114731237</v>
      </c>
      <c r="AK238" s="48">
        <v>0.76303245399999997</v>
      </c>
      <c r="AM238" s="48"/>
      <c r="AN238" s="48"/>
      <c r="AO238" s="48"/>
      <c r="AP238" s="48"/>
      <c r="AQ238" s="48"/>
      <c r="AR238" s="48"/>
      <c r="AS238" s="48"/>
      <c r="AT238" s="48"/>
      <c r="AU238" s="48"/>
      <c r="AV238" s="48"/>
      <c r="AW238" s="48"/>
      <c r="AX238" s="52"/>
      <c r="AY238" s="52"/>
      <c r="AZ238" s="52"/>
      <c r="BA238" s="52"/>
      <c r="BB238" s="52"/>
      <c r="BC238" s="52"/>
      <c r="BD238" s="52"/>
      <c r="BE238" s="52"/>
      <c r="BF238" s="52"/>
      <c r="BG238" s="52"/>
      <c r="BH238" s="52"/>
      <c r="BI238" s="52"/>
      <c r="BJ238" s="52"/>
      <c r="BK238" s="52"/>
      <c r="BL238" s="52"/>
      <c r="BM238" s="52"/>
    </row>
    <row r="239" spans="2:65">
      <c r="B239" t="s">
        <v>389</v>
      </c>
      <c r="C239">
        <v>0.5</v>
      </c>
      <c r="D239">
        <v>26</v>
      </c>
      <c r="E239" s="64">
        <v>2.1921058E-2</v>
      </c>
      <c r="F239" s="48">
        <v>0.96117635499999998</v>
      </c>
      <c r="G239" s="48">
        <v>1.31176809999999E-2</v>
      </c>
      <c r="H239" s="48">
        <v>3.9371110000000001E-3</v>
      </c>
      <c r="I239" s="48">
        <v>0.91854257500000003</v>
      </c>
      <c r="J239" s="49">
        <v>4.2633779999999948E-2</v>
      </c>
      <c r="K239" s="48">
        <v>4.2984049999999999E-3</v>
      </c>
      <c r="L239" s="48">
        <v>6.4700000000000001E-4</v>
      </c>
      <c r="M239" s="48">
        <v>1.326668E-3</v>
      </c>
      <c r="N239" s="48">
        <v>3.1946169999999999E-3</v>
      </c>
      <c r="O239" s="48">
        <v>8.3799999999999999E-4</v>
      </c>
      <c r="P239" s="48">
        <v>1.7522632E-2</v>
      </c>
      <c r="Q239" s="48">
        <v>4.244884E-3</v>
      </c>
      <c r="R239" s="48">
        <v>0.48177157999999998</v>
      </c>
      <c r="S239" s="48">
        <v>0.44186540200000002</v>
      </c>
      <c r="T239" s="48">
        <v>4.8396849999999998E-3</v>
      </c>
      <c r="U239" s="48">
        <v>2.1651219999999998E-3</v>
      </c>
      <c r="V239" s="48">
        <v>8.4900000000000004E-4</v>
      </c>
      <c r="W239" s="48">
        <v>6.0499999999999996E-4</v>
      </c>
      <c r="X239" s="48">
        <v>3.1946169999999999E-3</v>
      </c>
      <c r="Y239" s="48">
        <v>8.6589850453542505E-2</v>
      </c>
      <c r="Z239" s="48">
        <v>0.19604710893942201</v>
      </c>
      <c r="AA239" s="48">
        <v>7.0557525226945E-2</v>
      </c>
      <c r="AB239" s="48">
        <v>0.32452825287983172</v>
      </c>
      <c r="AC239" s="48">
        <v>0.1249242434011167</v>
      </c>
      <c r="AD239" s="48">
        <v>0.39573957782620472</v>
      </c>
      <c r="AE239" s="47">
        <v>0.13</v>
      </c>
      <c r="AF239" s="48">
        <v>0.43575900000000001</v>
      </c>
      <c r="AG239" s="48">
        <v>0.19870099999999999</v>
      </c>
      <c r="AH239" s="48">
        <v>0.23223099999999999</v>
      </c>
      <c r="AI239" s="48">
        <v>7.5653943000000001E-2</v>
      </c>
      <c r="AJ239" s="48">
        <v>0.14182049999999999</v>
      </c>
      <c r="AK239" s="48">
        <v>0.77553872199999996</v>
      </c>
      <c r="AM239" s="48"/>
      <c r="AN239" s="48"/>
      <c r="AO239" s="48"/>
      <c r="AP239" s="48"/>
      <c r="AQ239" s="48"/>
      <c r="AR239" s="48"/>
      <c r="AS239" s="48"/>
      <c r="AT239" s="48"/>
      <c r="AU239" s="48"/>
      <c r="AV239" s="48"/>
      <c r="AW239" s="48"/>
      <c r="AX239" s="52"/>
      <c r="AY239" s="52"/>
      <c r="AZ239" s="52"/>
      <c r="BA239" s="52"/>
      <c r="BB239" s="52"/>
      <c r="BC239" s="52"/>
      <c r="BD239" s="52"/>
      <c r="BE239" s="52"/>
      <c r="BF239" s="52"/>
      <c r="BG239" s="52"/>
      <c r="BH239" s="52"/>
      <c r="BI239" s="52"/>
      <c r="BJ239" s="52"/>
      <c r="BK239" s="52"/>
      <c r="BL239" s="52"/>
      <c r="BM239" s="52"/>
    </row>
    <row r="240" spans="2:65">
      <c r="B240" t="s">
        <v>390</v>
      </c>
      <c r="C240">
        <v>0.5</v>
      </c>
      <c r="D240">
        <v>33.9</v>
      </c>
      <c r="E240" s="64">
        <v>2.6771129000000001E-2</v>
      </c>
      <c r="F240" s="48">
        <v>0.86761282299999998</v>
      </c>
      <c r="G240" s="48">
        <v>5.0123439999999998E-2</v>
      </c>
      <c r="H240" s="48">
        <v>3.6824318000000002E-2</v>
      </c>
      <c r="I240" s="48">
        <v>0.75274475100000005</v>
      </c>
      <c r="J240" s="49">
        <v>0.1148680719999999</v>
      </c>
      <c r="K240" s="48">
        <v>2.3621495999999999E-2</v>
      </c>
      <c r="L240" s="48">
        <v>1.0532491E-2</v>
      </c>
      <c r="M240" s="48">
        <v>8.5800000000000004E-4</v>
      </c>
      <c r="N240" s="48">
        <v>4.8678840000000003E-3</v>
      </c>
      <c r="O240" s="48">
        <v>2.4426970000000002E-3</v>
      </c>
      <c r="P240" s="48">
        <v>3.1474899000000001E-2</v>
      </c>
      <c r="Q240" s="48">
        <v>1.3964524000000001E-2</v>
      </c>
      <c r="R240" s="48">
        <v>0.49152942999999999</v>
      </c>
      <c r="S240" s="48">
        <v>0.39290310699999997</v>
      </c>
      <c r="T240" s="48">
        <v>2.9128253999999999E-2</v>
      </c>
      <c r="U240" s="48">
        <v>1.622322E-2</v>
      </c>
      <c r="V240" s="48">
        <v>1.0506129999999999E-3</v>
      </c>
      <c r="W240" s="48">
        <v>4.6489640000000002E-3</v>
      </c>
      <c r="X240" s="48">
        <v>3.1781050000000001E-3</v>
      </c>
      <c r="Y240" s="48">
        <v>8.9164351357127594E-2</v>
      </c>
      <c r="Z240" s="48">
        <v>0.24471606613813501</v>
      </c>
      <c r="AA240" s="48">
        <v>8.5737451652842717E-2</v>
      </c>
      <c r="AB240" s="48">
        <v>0.20798317025869081</v>
      </c>
      <c r="AC240" s="48">
        <v>0.17430295487125921</v>
      </c>
      <c r="AD240" s="48">
        <v>0.29970995810505963</v>
      </c>
      <c r="AE240" s="47">
        <v>0.12</v>
      </c>
      <c r="AF240" s="48">
        <v>0.34275699999999998</v>
      </c>
      <c r="AG240" s="48">
        <v>0.18160000000000001</v>
      </c>
      <c r="AH240" s="48">
        <v>0.31018499999999999</v>
      </c>
      <c r="AI240" s="48">
        <v>0.14789801</v>
      </c>
      <c r="AJ240" s="48">
        <v>0.20955780199999999</v>
      </c>
      <c r="AK240" s="48">
        <v>0.62820321000000001</v>
      </c>
      <c r="AM240" s="48"/>
      <c r="AN240" s="48"/>
      <c r="AO240" s="48"/>
      <c r="AP240" s="48"/>
      <c r="AQ240" s="48"/>
      <c r="AR240" s="48"/>
      <c r="AS240" s="48"/>
      <c r="AT240" s="48"/>
      <c r="AU240" s="48"/>
      <c r="AV240" s="48"/>
      <c r="AW240" s="48"/>
      <c r="AX240" s="52"/>
      <c r="AY240" s="52"/>
      <c r="AZ240" s="52"/>
      <c r="BA240" s="52"/>
      <c r="BB240" s="52"/>
      <c r="BC240" s="52"/>
      <c r="BD240" s="52"/>
      <c r="BE240" s="52"/>
      <c r="BF240" s="52"/>
      <c r="BG240" s="52"/>
      <c r="BH240" s="52"/>
      <c r="BI240" s="52"/>
      <c r="BJ240" s="52"/>
      <c r="BK240" s="52"/>
      <c r="BL240" s="52"/>
      <c r="BM240" s="52"/>
    </row>
    <row r="241" spans="2:65">
      <c r="B241" t="s">
        <v>391</v>
      </c>
      <c r="C241">
        <v>0.5</v>
      </c>
      <c r="D241">
        <v>29.5</v>
      </c>
      <c r="E241" s="64">
        <v>2.6847877999999999E-2</v>
      </c>
      <c r="F241" s="48">
        <v>0.91836665099999903</v>
      </c>
      <c r="G241" s="48">
        <v>3.7286539E-2</v>
      </c>
      <c r="H241" s="48">
        <v>1.6263769000000001E-2</v>
      </c>
      <c r="I241" s="48">
        <v>0.85646299999999997</v>
      </c>
      <c r="J241" s="49">
        <v>6.190365099999906E-2</v>
      </c>
      <c r="K241" s="48">
        <v>1.5857175000000001E-2</v>
      </c>
      <c r="L241" s="48">
        <v>2.4026020000000002E-3</v>
      </c>
      <c r="M241" s="48">
        <v>1.9220820000000001E-3</v>
      </c>
      <c r="N241" s="48">
        <v>4.5002590000000004E-3</v>
      </c>
      <c r="O241" s="48">
        <v>1.118134E-3</v>
      </c>
      <c r="P241" s="48">
        <v>2.1235305999999999E-2</v>
      </c>
      <c r="Q241" s="48">
        <v>6.8474159999999899E-3</v>
      </c>
      <c r="R241" s="48">
        <v>0.47704590800000002</v>
      </c>
      <c r="S241" s="48">
        <v>0.43179381999999999</v>
      </c>
      <c r="T241" s="48">
        <v>9.5734459999999993E-3</v>
      </c>
      <c r="U241" s="48">
        <v>1.1319953000000001E-2</v>
      </c>
      <c r="V241" s="48">
        <v>6.6500000000000001E-4</v>
      </c>
      <c r="W241" s="48">
        <v>1.959045E-3</v>
      </c>
      <c r="X241" s="48">
        <v>5.6368740000000001E-3</v>
      </c>
      <c r="Y241" s="48">
        <v>0.102090140088618</v>
      </c>
      <c r="Z241" s="48">
        <v>0.21922807142159501</v>
      </c>
      <c r="AA241" s="48">
        <v>7.715838791848624E-2</v>
      </c>
      <c r="AB241" s="48">
        <v>0.2270742358078596</v>
      </c>
      <c r="AC241" s="48">
        <v>0.14068379805977191</v>
      </c>
      <c r="AD241" s="48">
        <v>0.33987364350898192</v>
      </c>
      <c r="AE241" s="47">
        <v>0.26</v>
      </c>
      <c r="AF241" s="48">
        <v>0.39623900000000001</v>
      </c>
      <c r="AG241" s="48">
        <v>0.18779999999999999</v>
      </c>
      <c r="AH241" s="48">
        <v>0.27645399999999998</v>
      </c>
      <c r="AI241" s="48">
        <v>0.17754604199999999</v>
      </c>
      <c r="AJ241" s="48">
        <v>0.14581421899999999</v>
      </c>
      <c r="AK241" s="48">
        <v>0.65121847600000005</v>
      </c>
      <c r="AM241" s="48"/>
      <c r="AN241" s="48"/>
      <c r="AO241" s="48"/>
      <c r="AP241" s="48"/>
      <c r="AQ241" s="48"/>
      <c r="AR241" s="48"/>
      <c r="AS241" s="48"/>
      <c r="AT241" s="48"/>
      <c r="AU241" s="48"/>
      <c r="AV241" s="48"/>
      <c r="AW241" s="48"/>
      <c r="AX241" s="52"/>
      <c r="AY241" s="52"/>
      <c r="AZ241" s="52"/>
      <c r="BA241" s="52"/>
      <c r="BB241" s="52"/>
      <c r="BC241" s="52"/>
      <c r="BD241" s="52"/>
      <c r="BE241" s="52"/>
      <c r="BF241" s="52"/>
      <c r="BG241" s="52"/>
      <c r="BH241" s="52"/>
      <c r="BI241" s="52"/>
      <c r="BJ241" s="52"/>
      <c r="BK241" s="52"/>
      <c r="BL241" s="52"/>
      <c r="BM241" s="52"/>
    </row>
    <row r="242" spans="2:65">
      <c r="B242" t="s">
        <v>392</v>
      </c>
      <c r="C242">
        <v>0.5</v>
      </c>
      <c r="D242">
        <v>0</v>
      </c>
      <c r="E242" s="64">
        <v>4.9494070000000001E-2</v>
      </c>
      <c r="F242" s="48">
        <v>0.691357844</v>
      </c>
      <c r="G242" s="48">
        <v>0.14328036199999999</v>
      </c>
      <c r="H242" s="48">
        <v>7.9613407999999997E-2</v>
      </c>
      <c r="I242" s="48">
        <v>0.619150376</v>
      </c>
      <c r="J242" s="49">
        <v>7.2207467999999997E-2</v>
      </c>
      <c r="K242" s="48">
        <v>4.5745477999999999E-2</v>
      </c>
      <c r="L242" s="48">
        <v>5.0966480000000002E-2</v>
      </c>
      <c r="M242" s="48">
        <v>4.1877729999999997E-3</v>
      </c>
      <c r="N242" s="48">
        <v>1.7994624000000001E-2</v>
      </c>
      <c r="O242" s="48">
        <v>1.3468536999999999E-2</v>
      </c>
      <c r="P242" s="48">
        <v>5.4047877000000001E-2</v>
      </c>
      <c r="Q242" s="48">
        <v>3.1700894E-2</v>
      </c>
      <c r="R242" s="48">
        <v>0.34403174800000003</v>
      </c>
      <c r="S242" s="48">
        <v>0.42484592500000001</v>
      </c>
      <c r="T242" s="48">
        <v>0.101790384</v>
      </c>
      <c r="U242" s="48">
        <v>2.1671147000000002E-2</v>
      </c>
      <c r="V242" s="48">
        <v>4.6268359999999996E-3</v>
      </c>
      <c r="W242" s="48">
        <v>1.4465719E-2</v>
      </c>
      <c r="X242" s="48">
        <v>5.1388969999999999E-3</v>
      </c>
      <c r="Y242" s="48">
        <v>5.7609193064524299E-2</v>
      </c>
      <c r="Z242" s="48">
        <v>0.184441589035228</v>
      </c>
      <c r="AA242" s="48">
        <v>0.34395719818814291</v>
      </c>
      <c r="AB242" s="48">
        <v>0.15303398323814491</v>
      </c>
      <c r="AC242" s="48">
        <v>0.16836756897902341</v>
      </c>
      <c r="AD242" s="48">
        <v>0.27447993733136039</v>
      </c>
      <c r="AE242" s="47">
        <v>0.35</v>
      </c>
      <c r="AF242" s="48">
        <v>0.20158899999999999</v>
      </c>
      <c r="AG242" s="48">
        <v>0.111508</v>
      </c>
      <c r="AH242" s="48">
        <v>0.25372600000000001</v>
      </c>
      <c r="AI242" s="48">
        <v>0.25791360499999999</v>
      </c>
      <c r="AJ242" s="48">
        <v>0.26663446200000002</v>
      </c>
      <c r="AK242" s="48">
        <v>0.466832778</v>
      </c>
      <c r="AM242" s="48"/>
      <c r="AN242" s="48"/>
      <c r="AO242" s="48"/>
      <c r="AP242" s="48"/>
      <c r="AQ242" s="48"/>
      <c r="AR242" s="48"/>
      <c r="AS242" s="48"/>
      <c r="AT242" s="48"/>
      <c r="AU242" s="48"/>
      <c r="AV242" s="48"/>
      <c r="AW242" s="48"/>
      <c r="AX242" s="52"/>
      <c r="AY242" s="52"/>
      <c r="AZ242" s="52"/>
      <c r="BA242" s="52"/>
      <c r="BB242" s="52"/>
      <c r="BC242" s="52"/>
      <c r="BD242" s="52"/>
      <c r="BE242" s="52"/>
      <c r="BF242" s="52"/>
      <c r="BG242" s="52"/>
      <c r="BH242" s="52"/>
      <c r="BI242" s="52"/>
      <c r="BJ242" s="52"/>
      <c r="BK242" s="52"/>
      <c r="BL242" s="52"/>
      <c r="BM242" s="52"/>
    </row>
    <row r="243" spans="2:65">
      <c r="B243" t="s">
        <v>394</v>
      </c>
      <c r="C243">
        <v>0.5</v>
      </c>
      <c r="D243">
        <v>7.8</v>
      </c>
      <c r="E243" s="64">
        <v>2.6880759000000001E-2</v>
      </c>
      <c r="F243" s="48">
        <v>0.69610549899999996</v>
      </c>
      <c r="G243" s="48">
        <v>0.197239145</v>
      </c>
      <c r="H243" s="48">
        <v>3.7217553E-2</v>
      </c>
      <c r="I243" s="48">
        <v>0.52306624499999999</v>
      </c>
      <c r="J243" s="49">
        <v>0.173039254</v>
      </c>
      <c r="K243" s="48">
        <v>3.5952802999999998E-2</v>
      </c>
      <c r="L243" s="48">
        <v>0.122079124</v>
      </c>
      <c r="M243" s="48">
        <v>2.8071260000000001E-3</v>
      </c>
      <c r="N243" s="48">
        <v>3.9716200000000004E-3</v>
      </c>
      <c r="O243" s="48">
        <v>4.8816229999999999E-3</v>
      </c>
      <c r="P243" s="48">
        <v>3.4796019999999997E-2</v>
      </c>
      <c r="Q243" s="48">
        <v>3.4641783000000002E-2</v>
      </c>
      <c r="R243" s="48">
        <v>0.44747699899999999</v>
      </c>
      <c r="S243" s="48">
        <v>0.28407381999999998</v>
      </c>
      <c r="T243" s="48">
        <v>0.17828745900000001</v>
      </c>
      <c r="U243" s="48">
        <v>1.6187619E-2</v>
      </c>
      <c r="V243" s="48">
        <v>7.4799999999999997E-4</v>
      </c>
      <c r="W243" s="48">
        <v>6.7094939999999999E-3</v>
      </c>
      <c r="X243" s="48">
        <v>2.4601480000000001E-3</v>
      </c>
      <c r="Y243" s="48">
        <v>6.7778559228373295E-2</v>
      </c>
      <c r="Z243" s="48">
        <v>0.258292874159404</v>
      </c>
      <c r="AA243" s="48">
        <v>0.10413384426171191</v>
      </c>
      <c r="AB243" s="48">
        <v>0.19835743980159079</v>
      </c>
      <c r="AC243" s="48">
        <v>0.25583150452320191</v>
      </c>
      <c r="AD243" s="48">
        <v>0.2332601809280756</v>
      </c>
      <c r="AE243" s="47">
        <v>0.22</v>
      </c>
      <c r="AF243" s="48">
        <v>0.229713</v>
      </c>
      <c r="AG243" s="48">
        <v>0.15914600000000001</v>
      </c>
      <c r="AH243" s="48">
        <v>0.392318</v>
      </c>
      <c r="AI243" s="48">
        <v>0.20732270999999999</v>
      </c>
      <c r="AJ243" s="48">
        <v>0.254847979</v>
      </c>
      <c r="AK243" s="48">
        <v>0.52376263499999998</v>
      </c>
      <c r="AM243" s="48"/>
      <c r="AN243" s="48"/>
      <c r="AO243" s="48"/>
      <c r="AP243" s="48"/>
      <c r="AQ243" s="48"/>
      <c r="AR243" s="48"/>
      <c r="AS243" s="48"/>
      <c r="AT243" s="48"/>
      <c r="AU243" s="48"/>
      <c r="AV243" s="48"/>
      <c r="AW243" s="48"/>
      <c r="AX243" s="52"/>
      <c r="AY243" s="52"/>
      <c r="AZ243" s="52"/>
      <c r="BA243" s="52"/>
      <c r="BB243" s="52"/>
      <c r="BC243" s="52"/>
      <c r="BD243" s="52"/>
      <c r="BE243" s="52"/>
      <c r="BF243" s="52"/>
      <c r="BG243" s="52"/>
      <c r="BH243" s="52"/>
      <c r="BI243" s="52"/>
      <c r="BJ243" s="52"/>
      <c r="BK243" s="52"/>
      <c r="BL243" s="52"/>
      <c r="BM243" s="52"/>
    </row>
    <row r="244" spans="2:65">
      <c r="B244" t="s">
        <v>395</v>
      </c>
      <c r="C244">
        <v>0.5</v>
      </c>
      <c r="D244">
        <v>0</v>
      </c>
      <c r="E244" s="64">
        <v>3.1284846999999998E-2</v>
      </c>
      <c r="F244" s="48">
        <v>0.93540056900000002</v>
      </c>
      <c r="G244" s="48">
        <v>2.9311001E-2</v>
      </c>
      <c r="H244" s="48">
        <v>6.8828680000000003E-3</v>
      </c>
      <c r="I244" s="48">
        <v>0.86543071400000005</v>
      </c>
      <c r="J244" s="49">
        <v>6.996985499999997E-2</v>
      </c>
      <c r="K244" s="48">
        <v>1.0051544000000001E-2</v>
      </c>
      <c r="L244" s="48">
        <v>1.286021E-3</v>
      </c>
      <c r="M244" s="48">
        <v>3.3539440000000002E-3</v>
      </c>
      <c r="N244" s="48">
        <v>4.6605420000000002E-3</v>
      </c>
      <c r="O244" s="48">
        <v>1.6358189999999999E-3</v>
      </c>
      <c r="P244" s="48">
        <v>1.9526950000000001E-2</v>
      </c>
      <c r="Q244" s="48">
        <v>8.8786920000000005E-3</v>
      </c>
      <c r="R244" s="48">
        <v>0.47677397500000002</v>
      </c>
      <c r="S244" s="48">
        <v>0.42948856400000002</v>
      </c>
      <c r="T244" s="48">
        <v>1.0134058E-2</v>
      </c>
      <c r="U244" s="48">
        <v>4.9178470000000004E-3</v>
      </c>
      <c r="V244" s="48">
        <v>3.2819939999999999E-3</v>
      </c>
      <c r="W244" s="48">
        <v>4.9399999999999997E-4</v>
      </c>
      <c r="X244" s="48">
        <v>4.187372E-3</v>
      </c>
      <c r="Y244" s="48">
        <v>9.6238476861073799E-2</v>
      </c>
      <c r="Z244" s="48">
        <v>0.189965491916255</v>
      </c>
      <c r="AA244" s="48">
        <v>7.8258709557225206E-2</v>
      </c>
      <c r="AB244" s="48">
        <v>0.28884058871017759</v>
      </c>
      <c r="AC244" s="48">
        <v>0.16799653078924551</v>
      </c>
      <c r="AD244" s="48">
        <v>0.32283484078800639</v>
      </c>
      <c r="AE244" s="47">
        <v>0.16</v>
      </c>
      <c r="AF244" s="48">
        <v>0.35419800000000001</v>
      </c>
      <c r="AG244" s="48">
        <v>0.200798</v>
      </c>
      <c r="AH244" s="48">
        <v>0.29167799999999999</v>
      </c>
      <c r="AI244" s="48">
        <v>0.114173867</v>
      </c>
      <c r="AJ244" s="48">
        <v>0.21435686000000001</v>
      </c>
      <c r="AK244" s="48">
        <v>0.66171735700000001</v>
      </c>
      <c r="AM244" s="48"/>
      <c r="AN244" s="48"/>
      <c r="AO244" s="48"/>
      <c r="AP244" s="48"/>
      <c r="AQ244" s="48"/>
      <c r="AR244" s="48"/>
      <c r="AS244" s="48"/>
      <c r="AT244" s="48"/>
      <c r="AU244" s="48"/>
      <c r="AV244" s="48"/>
      <c r="AW244" s="48"/>
      <c r="AX244" s="52"/>
      <c r="AY244" s="52"/>
      <c r="AZ244" s="52"/>
      <c r="BA244" s="52"/>
      <c r="BB244" s="52"/>
      <c r="BC244" s="52"/>
      <c r="BD244" s="52"/>
      <c r="BE244" s="52"/>
      <c r="BF244" s="52"/>
      <c r="BG244" s="52"/>
      <c r="BH244" s="52"/>
      <c r="BI244" s="52"/>
      <c r="BJ244" s="52"/>
      <c r="BK244" s="52"/>
      <c r="BL244" s="52"/>
      <c r="BM244" s="52"/>
    </row>
    <row r="245" spans="2:65">
      <c r="B245" t="s">
        <v>396</v>
      </c>
      <c r="C245">
        <v>0.5</v>
      </c>
      <c r="D245">
        <v>0</v>
      </c>
      <c r="E245" s="64">
        <v>3.1117539E-2</v>
      </c>
      <c r="F245" s="48">
        <v>0.90292892400000002</v>
      </c>
      <c r="G245" s="48">
        <v>4.8345699999999998E-2</v>
      </c>
      <c r="H245" s="48">
        <v>2.0273036000000001E-2</v>
      </c>
      <c r="I245" s="48">
        <v>0.85262600700000002</v>
      </c>
      <c r="J245" s="49">
        <v>5.0302917000000003E-2</v>
      </c>
      <c r="K245" s="48">
        <v>1.2103902E-2</v>
      </c>
      <c r="L245" s="48">
        <v>1.787622E-3</v>
      </c>
      <c r="M245" s="48">
        <v>1.2992719999999999E-2</v>
      </c>
      <c r="N245" s="48">
        <v>6.7809810000000002E-3</v>
      </c>
      <c r="O245" s="48">
        <v>2.0572640000000001E-3</v>
      </c>
      <c r="P245" s="48">
        <v>1.8625228000000001E-2</v>
      </c>
      <c r="Q245" s="48">
        <v>9.8269299999999993E-3</v>
      </c>
      <c r="R245" s="48">
        <v>0.420914393</v>
      </c>
      <c r="S245" s="48">
        <v>0.48292254200000001</v>
      </c>
      <c r="T245" s="48">
        <v>2.6395157999999998E-2</v>
      </c>
      <c r="U245" s="48">
        <v>4.7836859999999997E-3</v>
      </c>
      <c r="V245" s="48">
        <v>7.2900000000000005E-4</v>
      </c>
      <c r="W245" s="48">
        <v>1.707746E-3</v>
      </c>
      <c r="X245" s="48">
        <v>3.7850039999999998E-3</v>
      </c>
      <c r="Y245" s="48">
        <v>0.115426158680282</v>
      </c>
      <c r="Z245" s="48">
        <v>0.218599663826581</v>
      </c>
      <c r="AA245" s="48">
        <v>0.1026097491624324</v>
      </c>
      <c r="AB245" s="48">
        <v>0.21451618885138901</v>
      </c>
      <c r="AC245" s="48">
        <v>0.19693059555422571</v>
      </c>
      <c r="AD245" s="48">
        <v>0.26564934983979749</v>
      </c>
      <c r="AE245" s="47">
        <v>0.26</v>
      </c>
      <c r="AF245" s="48">
        <v>0.29980899999999999</v>
      </c>
      <c r="AG245" s="48">
        <v>0.19275400000000001</v>
      </c>
      <c r="AH245" s="48">
        <v>0.32552900000000001</v>
      </c>
      <c r="AI245" s="48">
        <v>0.15278868800000001</v>
      </c>
      <c r="AJ245" s="48">
        <v>0.19947957499999999</v>
      </c>
      <c r="AK245" s="48">
        <v>0.63778966999999998</v>
      </c>
      <c r="AM245" s="48"/>
      <c r="AN245" s="48"/>
      <c r="AO245" s="48"/>
      <c r="AP245" s="48"/>
      <c r="AQ245" s="48"/>
      <c r="AR245" s="48"/>
      <c r="AS245" s="48"/>
      <c r="AT245" s="48"/>
      <c r="AU245" s="48"/>
      <c r="AV245" s="48"/>
      <c r="AW245" s="48"/>
      <c r="AX245" s="52"/>
      <c r="AY245" s="52"/>
      <c r="AZ245" s="52"/>
      <c r="BA245" s="52"/>
      <c r="BB245" s="52"/>
      <c r="BC245" s="52"/>
      <c r="BD245" s="52"/>
      <c r="BE245" s="52"/>
      <c r="BF245" s="52"/>
      <c r="BG245" s="52"/>
      <c r="BH245" s="52"/>
      <c r="BI245" s="52"/>
      <c r="BJ245" s="52"/>
      <c r="BK245" s="52"/>
      <c r="BL245" s="52"/>
      <c r="BM245" s="52"/>
    </row>
    <row r="246" spans="2:65">
      <c r="B246" t="s">
        <v>397</v>
      </c>
      <c r="C246">
        <v>0.5</v>
      </c>
      <c r="D246">
        <v>0</v>
      </c>
      <c r="E246" s="64">
        <v>6.0071294999999997E-2</v>
      </c>
      <c r="F246" s="48">
        <v>0.80526604599999996</v>
      </c>
      <c r="G246" s="48">
        <v>8.8374895999999994E-2</v>
      </c>
      <c r="H246" s="48">
        <v>4.6695096999999998E-2</v>
      </c>
      <c r="I246" s="48">
        <v>0.70721238500000005</v>
      </c>
      <c r="J246" s="49">
        <v>9.8053660999999903E-2</v>
      </c>
      <c r="K246" s="48">
        <v>1.7539631E-2</v>
      </c>
      <c r="L246" s="48">
        <v>3.9306569999999997E-3</v>
      </c>
      <c r="M246" s="48">
        <v>3.1908778999999998E-2</v>
      </c>
      <c r="N246" s="48">
        <v>1.3321591000000001E-2</v>
      </c>
      <c r="O246" s="48">
        <v>7.4256050000000001E-3</v>
      </c>
      <c r="P246" s="48">
        <v>3.3586724999999998E-2</v>
      </c>
      <c r="Q246" s="48">
        <v>2.6077685999999999E-2</v>
      </c>
      <c r="R246" s="48">
        <v>0.36888847699999999</v>
      </c>
      <c r="S246" s="48">
        <v>0.45916380800000001</v>
      </c>
      <c r="T246" s="48">
        <v>6.9815519000000006E-2</v>
      </c>
      <c r="U246" s="48">
        <v>1.0355057000000001E-2</v>
      </c>
      <c r="V246" s="48">
        <v>1.1680729999999999E-3</v>
      </c>
      <c r="W246" s="48">
        <v>2.6698799999999999E-3</v>
      </c>
      <c r="X246" s="48">
        <v>6.4707519999999998E-3</v>
      </c>
      <c r="Y246" s="48">
        <v>8.8993592989717901E-2</v>
      </c>
      <c r="Z246" s="48">
        <v>0.18435421423607601</v>
      </c>
      <c r="AA246" s="48">
        <v>0.20398114543684051</v>
      </c>
      <c r="AB246" s="48">
        <v>0.16163583252190719</v>
      </c>
      <c r="AC246" s="48">
        <v>0.15417724312989739</v>
      </c>
      <c r="AD246" s="48">
        <v>0.32978699922745841</v>
      </c>
      <c r="AE246" s="47">
        <v>0.24</v>
      </c>
      <c r="AF246" s="48">
        <v>0.27402900000000002</v>
      </c>
      <c r="AG246" s="48">
        <v>0.15029899999999999</v>
      </c>
      <c r="AH246" s="48">
        <v>0.26238499999999998</v>
      </c>
      <c r="AI246" s="48">
        <v>0.20438582999999999</v>
      </c>
      <c r="AJ246" s="48">
        <v>0.36418679399999998</v>
      </c>
      <c r="AK246" s="48">
        <v>0.41931790699999999</v>
      </c>
      <c r="AM246" s="48"/>
      <c r="AN246" s="48"/>
      <c r="AO246" s="48"/>
      <c r="AP246" s="48"/>
      <c r="AQ246" s="48"/>
      <c r="AR246" s="48"/>
      <c r="AS246" s="48"/>
      <c r="AT246" s="48"/>
      <c r="AU246" s="48"/>
      <c r="AV246" s="48"/>
      <c r="AW246" s="48"/>
      <c r="AX246" s="52"/>
      <c r="AY246" s="52"/>
      <c r="AZ246" s="52"/>
      <c r="BA246" s="52"/>
      <c r="BB246" s="52"/>
      <c r="BC246" s="52"/>
      <c r="BD246" s="52"/>
      <c r="BE246" s="52"/>
      <c r="BF246" s="52"/>
      <c r="BG246" s="52"/>
      <c r="BH246" s="52"/>
      <c r="BI246" s="52"/>
      <c r="BJ246" s="52"/>
      <c r="BK246" s="52"/>
      <c r="BL246" s="52"/>
      <c r="BM246" s="52"/>
    </row>
    <row r="247" spans="2:65">
      <c r="B247" t="s">
        <v>398</v>
      </c>
      <c r="C247">
        <v>0.5</v>
      </c>
      <c r="D247">
        <v>49.2</v>
      </c>
      <c r="E247" s="64">
        <v>2.7094374000000001E-2</v>
      </c>
      <c r="F247" s="48">
        <v>0.886285875</v>
      </c>
      <c r="G247" s="48">
        <v>6.4662868999999998E-2</v>
      </c>
      <c r="H247" s="48">
        <v>9.6665109999999992E-3</v>
      </c>
      <c r="I247" s="48">
        <v>0.84755045200000001</v>
      </c>
      <c r="J247" s="49">
        <v>3.8735422999999991E-2</v>
      </c>
      <c r="K247" s="48">
        <v>3.3299083E-2</v>
      </c>
      <c r="L247" s="48">
        <v>1.4504753E-2</v>
      </c>
      <c r="M247" s="48">
        <v>1.2369939999999999E-3</v>
      </c>
      <c r="N247" s="48">
        <v>8.3297590000000008E-3</v>
      </c>
      <c r="O247" s="48">
        <v>3.5413939999999998E-3</v>
      </c>
      <c r="P247" s="48">
        <v>2.9318754999999998E-2</v>
      </c>
      <c r="Q247" s="48">
        <v>1.006554E-2</v>
      </c>
      <c r="R247" s="48">
        <v>0.43368482000000003</v>
      </c>
      <c r="S247" s="48">
        <v>0.44389022500000003</v>
      </c>
      <c r="T247" s="48">
        <v>2.5508524000000001E-2</v>
      </c>
      <c r="U247" s="48">
        <v>1.7936772E-2</v>
      </c>
      <c r="V247" s="48">
        <v>2.4840140000000001E-3</v>
      </c>
      <c r="W247" s="48">
        <v>1.1143145E-2</v>
      </c>
      <c r="X247" s="48">
        <v>3.3020419999999998E-3</v>
      </c>
      <c r="Y247" s="48">
        <v>6.79849027939326E-2</v>
      </c>
      <c r="Z247" s="48">
        <v>0.205170326008391</v>
      </c>
      <c r="AA247" s="48">
        <v>8.9578855374731092E-2</v>
      </c>
      <c r="AB247" s="48">
        <v>0.2736731464203882</v>
      </c>
      <c r="AC247" s="48">
        <v>0.1181869013468177</v>
      </c>
      <c r="AD247" s="48">
        <v>0.46237905382408712</v>
      </c>
      <c r="AE247" s="47">
        <v>0.17</v>
      </c>
      <c r="AF247" s="48">
        <v>0.46852899999999997</v>
      </c>
      <c r="AG247" s="48">
        <v>0.172015</v>
      </c>
      <c r="AH247" s="48">
        <v>0.19020000000000001</v>
      </c>
      <c r="AI247" s="48">
        <v>8.4953358000000007E-2</v>
      </c>
      <c r="AJ247" s="48">
        <v>0.14840133899999999</v>
      </c>
      <c r="AK247" s="48">
        <v>0.75560777599999995</v>
      </c>
      <c r="AM247" s="48"/>
      <c r="AN247" s="48"/>
      <c r="AO247" s="48"/>
      <c r="AP247" s="48"/>
      <c r="AQ247" s="48"/>
      <c r="AR247" s="48"/>
      <c r="AS247" s="48"/>
      <c r="AT247" s="48"/>
      <c r="AU247" s="48"/>
      <c r="AV247" s="48"/>
      <c r="AW247" s="48"/>
      <c r="AX247" s="52"/>
      <c r="AY247" s="52"/>
      <c r="AZ247" s="52"/>
      <c r="BA247" s="52"/>
      <c r="BB247" s="52"/>
      <c r="BC247" s="52"/>
      <c r="BD247" s="52"/>
      <c r="BE247" s="52"/>
      <c r="BF247" s="52"/>
      <c r="BG247" s="52"/>
      <c r="BH247" s="52"/>
      <c r="BI247" s="52"/>
      <c r="BJ247" s="52"/>
      <c r="BK247" s="52"/>
      <c r="BL247" s="52"/>
      <c r="BM247" s="52"/>
    </row>
    <row r="248" spans="2:65">
      <c r="B248" t="s">
        <v>399</v>
      </c>
      <c r="C248">
        <v>0.5</v>
      </c>
      <c r="D248">
        <v>48.5</v>
      </c>
      <c r="E248" s="64">
        <v>2.6052941E-2</v>
      </c>
      <c r="F248" s="48">
        <v>0.94281876399999998</v>
      </c>
      <c r="G248" s="48">
        <v>2.747722E-2</v>
      </c>
      <c r="H248" s="48">
        <v>8.7555270000000008E-3</v>
      </c>
      <c r="I248" s="48">
        <v>0.89379870900000002</v>
      </c>
      <c r="J248" s="49">
        <v>4.9020054999999951E-2</v>
      </c>
      <c r="K248" s="48">
        <v>1.0528249999999999E-2</v>
      </c>
      <c r="L248" s="48">
        <v>1.361971E-3</v>
      </c>
      <c r="M248" s="48">
        <v>3.1455039999999999E-3</v>
      </c>
      <c r="N248" s="48">
        <v>3.6319220000000001E-3</v>
      </c>
      <c r="O248" s="48">
        <v>1.1890220000000001E-3</v>
      </c>
      <c r="P248" s="48">
        <v>1.5435668E-2</v>
      </c>
      <c r="Q248" s="48">
        <v>5.512739E-3</v>
      </c>
      <c r="R248" s="48">
        <v>0.53207795999999996</v>
      </c>
      <c r="S248" s="48">
        <v>0.38295733399999998</v>
      </c>
      <c r="T248" s="48">
        <v>8.7559049999999996E-3</v>
      </c>
      <c r="U248" s="48">
        <v>4.5725280000000002E-3</v>
      </c>
      <c r="V248" s="48">
        <v>7.4600000000000003E-4</v>
      </c>
      <c r="W248" s="48">
        <v>5.8399999999999999E-4</v>
      </c>
      <c r="X248" s="48">
        <v>4.399572E-3</v>
      </c>
      <c r="Y248" s="48">
        <v>0.12929664216173201</v>
      </c>
      <c r="Z248" s="48">
        <v>0.190430409702706</v>
      </c>
      <c r="AA248" s="48">
        <v>6.8799018648292312E-2</v>
      </c>
      <c r="AB248" s="48">
        <v>0.31319735348236249</v>
      </c>
      <c r="AC248" s="48">
        <v>0.14013561090103011</v>
      </c>
      <c r="AD248" s="48">
        <v>0.38439170687182161</v>
      </c>
      <c r="AE248" s="47">
        <v>0.3</v>
      </c>
      <c r="AF248" s="48">
        <v>0.39707900000000002</v>
      </c>
      <c r="AG248" s="48">
        <v>0.20724000000000001</v>
      </c>
      <c r="AH248" s="48">
        <v>0.25619999999999998</v>
      </c>
      <c r="AI248" s="48">
        <v>0.14940273700000001</v>
      </c>
      <c r="AJ248" s="48">
        <v>0.17642237999999999</v>
      </c>
      <c r="AK248" s="48">
        <v>0.65686542400000003</v>
      </c>
      <c r="AM248" s="48"/>
      <c r="AN248" s="48"/>
      <c r="AO248" s="48"/>
      <c r="AP248" s="48"/>
      <c r="AQ248" s="48"/>
      <c r="AR248" s="48"/>
      <c r="AS248" s="48"/>
      <c r="AT248" s="48"/>
      <c r="AU248" s="48"/>
      <c r="AV248" s="48"/>
      <c r="AW248" s="48"/>
      <c r="AX248" s="52"/>
      <c r="AY248" s="52"/>
      <c r="AZ248" s="52"/>
      <c r="BA248" s="52"/>
      <c r="BB248" s="52"/>
      <c r="BC248" s="52"/>
      <c r="BD248" s="52"/>
      <c r="BE248" s="52"/>
      <c r="BF248" s="52"/>
      <c r="BG248" s="52"/>
      <c r="BH248" s="52"/>
      <c r="BI248" s="52"/>
      <c r="BJ248" s="52"/>
      <c r="BK248" s="52"/>
      <c r="BL248" s="52"/>
      <c r="BM248" s="52"/>
    </row>
    <row r="249" spans="2:65">
      <c r="B249" t="s">
        <v>400</v>
      </c>
      <c r="C249">
        <v>0.5</v>
      </c>
      <c r="D249">
        <v>0</v>
      </c>
      <c r="E249" s="64">
        <v>8.5337169000000004E-2</v>
      </c>
      <c r="F249" s="48">
        <v>0.66903473999999996</v>
      </c>
      <c r="G249" s="48">
        <v>0.17139712400000001</v>
      </c>
      <c r="H249" s="48">
        <v>5.8988982000000002E-2</v>
      </c>
      <c r="I249" s="48">
        <v>0.59691603000000004</v>
      </c>
      <c r="J249" s="49">
        <v>7.2118709999999919E-2</v>
      </c>
      <c r="K249" s="48">
        <v>2.898309E-2</v>
      </c>
      <c r="L249" s="48">
        <v>5.8866690999999999E-2</v>
      </c>
      <c r="M249" s="48">
        <v>8.037888E-3</v>
      </c>
      <c r="N249" s="48">
        <v>5.0406341E-2</v>
      </c>
      <c r="O249" s="48">
        <v>3.1729091000000001E-2</v>
      </c>
      <c r="P249" s="48">
        <v>4.2679741E-2</v>
      </c>
      <c r="Q249" s="48">
        <v>5.7899475999999998E-2</v>
      </c>
      <c r="R249" s="48">
        <v>0.25078659199999997</v>
      </c>
      <c r="S249" s="48">
        <v>0.48470732100000002</v>
      </c>
      <c r="T249" s="48">
        <v>0.146400578</v>
      </c>
      <c r="U249" s="48">
        <v>1.6910333999999999E-2</v>
      </c>
      <c r="V249" s="48">
        <v>1.9789870000000002E-3</v>
      </c>
      <c r="W249" s="48">
        <v>2.212463E-3</v>
      </c>
      <c r="X249" s="48">
        <v>8.5719049999999995E-3</v>
      </c>
      <c r="Y249" s="48">
        <v>2.90706083133262E-2</v>
      </c>
      <c r="Z249" s="48">
        <v>0.12841381805027999</v>
      </c>
      <c r="AA249" s="48">
        <v>0.3558483779483978</v>
      </c>
      <c r="AB249" s="48">
        <v>9.0429088561481089E-2</v>
      </c>
      <c r="AC249" s="48">
        <v>0.103416782394375</v>
      </c>
      <c r="AD249" s="48">
        <v>0.45566690437763507</v>
      </c>
      <c r="AE249" s="47">
        <v>0.27</v>
      </c>
      <c r="AF249" s="48">
        <v>0.278447</v>
      </c>
      <c r="AG249" s="48">
        <v>0.10795399999999999</v>
      </c>
      <c r="AH249" s="48">
        <v>0.14702999999999999</v>
      </c>
      <c r="AI249" s="48">
        <v>0.17207566799999999</v>
      </c>
      <c r="AJ249" s="48">
        <v>0.44946777700000001</v>
      </c>
      <c r="AK249" s="48">
        <v>0.37258475099999999</v>
      </c>
      <c r="AM249" s="48"/>
      <c r="AN249" s="48"/>
      <c r="AO249" s="48"/>
      <c r="AP249" s="48"/>
      <c r="AQ249" s="48"/>
      <c r="AR249" s="48"/>
      <c r="AS249" s="48"/>
      <c r="AT249" s="48"/>
      <c r="AU249" s="48"/>
      <c r="AV249" s="48"/>
      <c r="AW249" s="48"/>
      <c r="AX249" s="52"/>
      <c r="AY249" s="52"/>
      <c r="AZ249" s="52"/>
      <c r="BA249" s="52"/>
      <c r="BB249" s="52"/>
      <c r="BC249" s="52"/>
      <c r="BD249" s="52"/>
      <c r="BE249" s="52"/>
      <c r="BF249" s="52"/>
      <c r="BG249" s="52"/>
      <c r="BH249" s="52"/>
      <c r="BI249" s="52"/>
      <c r="BJ249" s="52"/>
      <c r="BK249" s="52"/>
      <c r="BL249" s="52"/>
      <c r="BM249" s="52"/>
    </row>
    <row r="250" spans="2:65">
      <c r="B250" t="s">
        <v>401</v>
      </c>
      <c r="C250">
        <v>0.5</v>
      </c>
      <c r="D250">
        <v>57.2</v>
      </c>
      <c r="E250" s="64">
        <v>2.0120626999999999E-2</v>
      </c>
      <c r="F250" s="48">
        <v>0.96914221899999997</v>
      </c>
      <c r="G250" s="48">
        <v>1.4306684E-2</v>
      </c>
      <c r="H250" s="48">
        <v>2.592778E-3</v>
      </c>
      <c r="I250" s="48">
        <v>0.94028305899999998</v>
      </c>
      <c r="J250" s="49">
        <v>2.8859159999999991E-2</v>
      </c>
      <c r="K250" s="48">
        <v>3.7201389999999999E-3</v>
      </c>
      <c r="L250" s="48">
        <v>5.5340909999999997E-3</v>
      </c>
      <c r="M250" s="48">
        <v>2.05E-4</v>
      </c>
      <c r="N250" s="48">
        <v>1.9369319999999999E-3</v>
      </c>
      <c r="O250" s="48">
        <v>6.5600000000000001E-4</v>
      </c>
      <c r="P250" s="48">
        <v>1.0668497000000001E-2</v>
      </c>
      <c r="Q250" s="48">
        <v>3.289817E-3</v>
      </c>
      <c r="R250" s="48">
        <v>0.55958432400000002</v>
      </c>
      <c r="S250" s="48">
        <v>0.36426990199999998</v>
      </c>
      <c r="T250" s="48">
        <v>7.7580549999999998E-3</v>
      </c>
      <c r="U250" s="48">
        <v>1.8959580000000001E-3</v>
      </c>
      <c r="V250" s="48">
        <v>1.16832E-3</v>
      </c>
      <c r="W250" s="48">
        <v>5.4299999999999997E-4</v>
      </c>
      <c r="X250" s="48">
        <v>2.746577E-3</v>
      </c>
      <c r="Y250" s="48">
        <v>8.8564176442340603E-2</v>
      </c>
      <c r="Z250" s="48">
        <v>0.172316468699199</v>
      </c>
      <c r="AA250" s="48">
        <v>6.9790700196406819E-2</v>
      </c>
      <c r="AB250" s="48">
        <v>0.34341073128411409</v>
      </c>
      <c r="AC250" s="48">
        <v>0.14696245236766101</v>
      </c>
      <c r="AD250" s="48">
        <v>0.37551273027353699</v>
      </c>
      <c r="AE250" s="47">
        <v>0.1</v>
      </c>
      <c r="AF250" s="48">
        <v>0.37708999999999998</v>
      </c>
      <c r="AG250" s="48">
        <v>0.226849</v>
      </c>
      <c r="AH250" s="48">
        <v>0.261571</v>
      </c>
      <c r="AI250" s="48">
        <v>9.7457240000000001E-2</v>
      </c>
      <c r="AJ250" s="48">
        <v>0.184990396</v>
      </c>
      <c r="AK250" s="48">
        <v>0.71044086699999998</v>
      </c>
      <c r="AM250" s="48"/>
      <c r="AN250" s="48"/>
      <c r="AO250" s="48"/>
      <c r="AP250" s="48"/>
      <c r="AQ250" s="48"/>
      <c r="AR250" s="48"/>
      <c r="AS250" s="48"/>
      <c r="AT250" s="48"/>
      <c r="AU250" s="48"/>
      <c r="AV250" s="48"/>
      <c r="AW250" s="48"/>
      <c r="AX250" s="52"/>
      <c r="AY250" s="52"/>
      <c r="AZ250" s="52"/>
      <c r="BA250" s="52"/>
      <c r="BB250" s="52"/>
      <c r="BC250" s="52"/>
      <c r="BD250" s="52"/>
      <c r="BE250" s="52"/>
      <c r="BF250" s="52"/>
      <c r="BG250" s="52"/>
      <c r="BH250" s="52"/>
      <c r="BI250" s="52"/>
      <c r="BJ250" s="52"/>
      <c r="BK250" s="52"/>
      <c r="BL250" s="52"/>
      <c r="BM250" s="52"/>
    </row>
    <row r="251" spans="2:65">
      <c r="B251" t="s">
        <v>402</v>
      </c>
      <c r="C251">
        <v>0.5</v>
      </c>
      <c r="D251">
        <v>33.299999999999997</v>
      </c>
      <c r="E251" s="64">
        <v>2.3051420999999999E-2</v>
      </c>
      <c r="F251" s="48">
        <v>0.92965897200000003</v>
      </c>
      <c r="G251" s="48">
        <v>3.7262603999999998E-2</v>
      </c>
      <c r="H251" s="48">
        <v>8.1770899999999997E-3</v>
      </c>
      <c r="I251" s="48">
        <v>0.90005599400000003</v>
      </c>
      <c r="J251" s="49">
        <v>2.9602977999999999E-2</v>
      </c>
      <c r="K251" s="48">
        <v>2.5493116999999999E-2</v>
      </c>
      <c r="L251" s="48">
        <v>3.8984499999999999E-3</v>
      </c>
      <c r="M251" s="48">
        <v>2.9599999999999998E-4</v>
      </c>
      <c r="N251" s="48">
        <v>2.7997E-3</v>
      </c>
      <c r="O251" s="48">
        <v>8.6600000000000002E-4</v>
      </c>
      <c r="P251" s="48">
        <v>1.7727910999999999E-2</v>
      </c>
      <c r="Q251" s="48">
        <v>7.1732489999999996E-3</v>
      </c>
      <c r="R251" s="48">
        <v>0.473402288</v>
      </c>
      <c r="S251" s="48">
        <v>0.42938796200000001</v>
      </c>
      <c r="T251" s="48">
        <v>7.4695459999999997E-3</v>
      </c>
      <c r="U251" s="48">
        <v>5.6734740000000004E-3</v>
      </c>
      <c r="V251" s="48">
        <v>3.28E-4</v>
      </c>
      <c r="W251" s="48">
        <v>2.1986032999999999E-2</v>
      </c>
      <c r="X251" s="48">
        <v>2.2715029999999998E-3</v>
      </c>
      <c r="Y251" s="48">
        <v>7.53192338387869E-2</v>
      </c>
      <c r="Z251" s="48">
        <v>0.212031500938449</v>
      </c>
      <c r="AA251" s="48">
        <v>7.7315030817965202E-2</v>
      </c>
      <c r="AB251" s="48">
        <v>0.24615082385875189</v>
      </c>
      <c r="AC251" s="48">
        <v>0.1656763960215823</v>
      </c>
      <c r="AD251" s="48">
        <v>0.31155171292985762</v>
      </c>
      <c r="AE251" s="47">
        <v>0.12</v>
      </c>
      <c r="AF251" s="48">
        <v>0.34618700000000002</v>
      </c>
      <c r="AG251" s="48">
        <v>0.17445099999999999</v>
      </c>
      <c r="AH251" s="48">
        <v>0.32926</v>
      </c>
      <c r="AI251" s="48">
        <v>0.104050279</v>
      </c>
      <c r="AJ251" s="48">
        <v>0.14325618500000001</v>
      </c>
      <c r="AK251" s="48">
        <v>0.74311652100000003</v>
      </c>
      <c r="AM251" s="48"/>
      <c r="AN251" s="48"/>
      <c r="AO251" s="48"/>
      <c r="AP251" s="48"/>
      <c r="AQ251" s="48"/>
      <c r="AR251" s="48"/>
      <c r="AS251" s="48"/>
      <c r="AT251" s="48"/>
      <c r="AU251" s="48"/>
      <c r="AV251" s="48"/>
      <c r="AW251" s="48"/>
      <c r="AX251" s="52"/>
      <c r="AY251" s="52"/>
      <c r="AZ251" s="52"/>
      <c r="BA251" s="52"/>
      <c r="BB251" s="52"/>
      <c r="BC251" s="52"/>
      <c r="BD251" s="52"/>
      <c r="BE251" s="52"/>
      <c r="BF251" s="52"/>
      <c r="BG251" s="52"/>
      <c r="BH251" s="52"/>
      <c r="BI251" s="52"/>
      <c r="BJ251" s="52"/>
      <c r="BK251" s="52"/>
      <c r="BL251" s="52"/>
      <c r="BM251" s="52"/>
    </row>
    <row r="252" spans="2:65">
      <c r="B252" t="s">
        <v>403</v>
      </c>
      <c r="C252">
        <v>0.5</v>
      </c>
      <c r="D252">
        <v>62</v>
      </c>
      <c r="E252" s="64">
        <v>2.5637364999999999E-2</v>
      </c>
      <c r="F252" s="48">
        <v>0.97295129000000002</v>
      </c>
      <c r="G252" s="48">
        <v>7.5198119999999999E-3</v>
      </c>
      <c r="H252" s="48">
        <v>1.952E-3</v>
      </c>
      <c r="I252" s="48">
        <v>0.94173558300000004</v>
      </c>
      <c r="J252" s="49">
        <v>3.1215706999999981E-2</v>
      </c>
      <c r="K252" s="48">
        <v>1.8414379999999999E-3</v>
      </c>
      <c r="L252" s="48">
        <v>4.4099999999999999E-4</v>
      </c>
      <c r="M252" s="48">
        <v>5.1800000000000001E-4</v>
      </c>
      <c r="N252" s="48">
        <v>1.9627300000000002E-3</v>
      </c>
      <c r="O252" s="48">
        <v>1.5767999999999999E-3</v>
      </c>
      <c r="P252" s="48">
        <v>1.3264969E-2</v>
      </c>
      <c r="Q252" s="48">
        <v>4.31139E-3</v>
      </c>
      <c r="R252" s="48">
        <v>0.47455066699999998</v>
      </c>
      <c r="S252" s="48">
        <v>0.43763369699999999</v>
      </c>
      <c r="T252" s="48">
        <v>3.7269820000000002E-3</v>
      </c>
      <c r="U252" s="48">
        <v>1.0364980000000001E-3</v>
      </c>
      <c r="V252" s="48">
        <v>1.5106410000000001E-3</v>
      </c>
      <c r="W252" s="48">
        <v>3.2000000000000003E-4</v>
      </c>
      <c r="X252" s="48">
        <v>6.252067E-3</v>
      </c>
      <c r="Y252" s="48">
        <v>0.10699256214523301</v>
      </c>
      <c r="Z252" s="48">
        <v>0.16892924083684499</v>
      </c>
      <c r="AA252" s="48">
        <v>6.45312683327465E-2</v>
      </c>
      <c r="AB252" s="48">
        <v>0.37057895628821319</v>
      </c>
      <c r="AC252" s="48">
        <v>0.15468293632764329</v>
      </c>
      <c r="AD252" s="48">
        <v>0.34869864347374568</v>
      </c>
      <c r="AE252" s="47">
        <v>0.14000000000000001</v>
      </c>
      <c r="AF252" s="48">
        <v>0.34013100000000002</v>
      </c>
      <c r="AG252" s="48">
        <v>0.23847199999999999</v>
      </c>
      <c r="AH252" s="48">
        <v>0.27279799999999998</v>
      </c>
      <c r="AI252" s="48">
        <v>0.121892738</v>
      </c>
      <c r="AJ252" s="48">
        <v>0.170238795</v>
      </c>
      <c r="AK252" s="48">
        <v>0.69289489100000001</v>
      </c>
      <c r="AM252" s="48"/>
      <c r="AN252" s="48"/>
      <c r="AO252" s="48"/>
      <c r="AP252" s="48"/>
      <c r="AQ252" s="48"/>
      <c r="AR252" s="48"/>
      <c r="AS252" s="48"/>
      <c r="AT252" s="48"/>
      <c r="AU252" s="48"/>
      <c r="AV252" s="48"/>
      <c r="AW252" s="48"/>
      <c r="AX252" s="52"/>
      <c r="AY252" s="52"/>
      <c r="AZ252" s="52"/>
      <c r="BA252" s="52"/>
      <c r="BB252" s="52"/>
      <c r="BC252" s="52"/>
      <c r="BD252" s="52"/>
      <c r="BE252" s="52"/>
      <c r="BF252" s="52"/>
      <c r="BG252" s="52"/>
      <c r="BH252" s="52"/>
      <c r="BI252" s="52"/>
      <c r="BJ252" s="52"/>
      <c r="BK252" s="52"/>
      <c r="BL252" s="52"/>
      <c r="BM252" s="52"/>
    </row>
    <row r="253" spans="2:65">
      <c r="B253" t="s">
        <v>404</v>
      </c>
      <c r="C253">
        <v>0.5</v>
      </c>
      <c r="D253">
        <v>67.7</v>
      </c>
      <c r="E253" s="64">
        <v>2.4891861000000001E-2</v>
      </c>
      <c r="F253" s="48">
        <v>0.94693640300000004</v>
      </c>
      <c r="G253" s="48">
        <v>2.1739835999999998E-2</v>
      </c>
      <c r="H253" s="48">
        <v>9.2383489999999999E-3</v>
      </c>
      <c r="I253" s="48">
        <v>0.91016650600000004</v>
      </c>
      <c r="J253" s="49">
        <v>3.6769897000000003E-2</v>
      </c>
      <c r="K253" s="48">
        <v>8.7629260000000007E-3</v>
      </c>
      <c r="L253" s="48">
        <v>1.2641950000000001E-3</v>
      </c>
      <c r="M253" s="48">
        <v>1.0805089999999999E-3</v>
      </c>
      <c r="N253" s="48">
        <v>4.4841109999999998E-3</v>
      </c>
      <c r="O253" s="48">
        <v>1.307416E-3</v>
      </c>
      <c r="P253" s="48">
        <v>1.6899154999999999E-2</v>
      </c>
      <c r="Q253" s="48">
        <v>5.1864419999999899E-3</v>
      </c>
      <c r="R253" s="48">
        <v>0.46151103199999999</v>
      </c>
      <c r="S253" s="48">
        <v>0.45508179700000001</v>
      </c>
      <c r="T253" s="48">
        <v>7.0667560000000004E-3</v>
      </c>
      <c r="U253" s="48">
        <v>4.9921119999999999E-3</v>
      </c>
      <c r="V253" s="48">
        <v>1.2966519999999999E-3</v>
      </c>
      <c r="W253" s="48">
        <v>3.8900000000000002E-4</v>
      </c>
      <c r="X253" s="48">
        <v>4.3113689999999998E-3</v>
      </c>
      <c r="Y253" s="48">
        <v>8.5492818603237306E-2</v>
      </c>
      <c r="Z253" s="48">
        <v>0.21157110476403401</v>
      </c>
      <c r="AA253" s="48">
        <v>7.0222256600660032E-2</v>
      </c>
      <c r="AB253" s="48">
        <v>0.2840862211221119</v>
      </c>
      <c r="AC253" s="48">
        <v>0.1487806172544649</v>
      </c>
      <c r="AD253" s="48">
        <v>0.35186954329538522</v>
      </c>
      <c r="AE253" s="47">
        <v>0.38</v>
      </c>
      <c r="AF253" s="48">
        <v>0.39807100000000001</v>
      </c>
      <c r="AG253" s="48">
        <v>0.20598</v>
      </c>
      <c r="AH253" s="48">
        <v>0.25449100000000002</v>
      </c>
      <c r="AI253" s="48">
        <v>0.11113081399999999</v>
      </c>
      <c r="AJ253" s="48">
        <v>0.13486675400000001</v>
      </c>
      <c r="AK253" s="48">
        <v>0.74039922999999996</v>
      </c>
      <c r="AM253" s="48"/>
      <c r="AN253" s="48"/>
      <c r="AO253" s="48"/>
      <c r="AP253" s="48"/>
      <c r="AQ253" s="48"/>
      <c r="AR253" s="48"/>
      <c r="AS253" s="48"/>
      <c r="AT253" s="48"/>
      <c r="AU253" s="48"/>
      <c r="AV253" s="48"/>
      <c r="AW253" s="48"/>
      <c r="AX253" s="52"/>
      <c r="AY253" s="52"/>
      <c r="AZ253" s="52"/>
      <c r="BA253" s="52"/>
      <c r="BB253" s="52"/>
      <c r="BC253" s="52"/>
      <c r="BD253" s="52"/>
      <c r="BE253" s="52"/>
      <c r="BF253" s="52"/>
      <c r="BG253" s="52"/>
      <c r="BH253" s="52"/>
      <c r="BI253" s="52"/>
      <c r="BJ253" s="52"/>
      <c r="BK253" s="52"/>
      <c r="BL253" s="52"/>
      <c r="BM253" s="52"/>
    </row>
    <row r="254" spans="2:65">
      <c r="B254" t="s">
        <v>405</v>
      </c>
      <c r="C254">
        <v>0.5</v>
      </c>
      <c r="D254">
        <v>66.3</v>
      </c>
      <c r="E254" s="64">
        <v>2.1176159E-2</v>
      </c>
      <c r="F254" s="48">
        <v>0.94917273000000002</v>
      </c>
      <c r="G254" s="48">
        <v>1.8629359000000002E-2</v>
      </c>
      <c r="H254" s="48">
        <v>1.0289484E-2</v>
      </c>
      <c r="I254" s="48">
        <v>0.90713863699999997</v>
      </c>
      <c r="J254" s="49">
        <v>4.203409300000005E-2</v>
      </c>
      <c r="K254" s="48">
        <v>9.5510040000000001E-3</v>
      </c>
      <c r="L254" s="48">
        <v>2.04805E-3</v>
      </c>
      <c r="M254" s="48">
        <v>8.9599999999999999E-4</v>
      </c>
      <c r="N254" s="48">
        <v>2.4419060000000002E-3</v>
      </c>
      <c r="O254" s="48">
        <v>4.6299999999999998E-4</v>
      </c>
      <c r="P254" s="48">
        <v>1.8156754000000001E-2</v>
      </c>
      <c r="Q254" s="48">
        <v>3.7516959999999901E-3</v>
      </c>
      <c r="R254" s="48">
        <v>0.50322466300000002</v>
      </c>
      <c r="S254" s="48">
        <v>0.41967881400000001</v>
      </c>
      <c r="T254" s="48">
        <v>5.5139280000000004E-3</v>
      </c>
      <c r="U254" s="48">
        <v>4.9723809999999997E-3</v>
      </c>
      <c r="V254" s="48">
        <v>1.142171E-3</v>
      </c>
      <c r="W254" s="48">
        <v>2.491114E-3</v>
      </c>
      <c r="X254" s="48">
        <v>2.707732E-3</v>
      </c>
      <c r="Y254" s="48">
        <v>8.0071301247771801E-2</v>
      </c>
      <c r="Z254" s="48">
        <v>0.20649350649350601</v>
      </c>
      <c r="AA254" s="48">
        <v>7.6886435254170868E-2</v>
      </c>
      <c r="AB254" s="48">
        <v>0.27054986931138081</v>
      </c>
      <c r="AC254" s="48">
        <v>0.13745185864854101</v>
      </c>
      <c r="AD254" s="48">
        <v>0.35096403433580031</v>
      </c>
      <c r="AE254" s="47">
        <v>0.1</v>
      </c>
      <c r="AF254" s="48">
        <v>0.41256799999999999</v>
      </c>
      <c r="AG254" s="48">
        <v>0.20746700000000001</v>
      </c>
      <c r="AH254" s="48">
        <v>0.24238799999999999</v>
      </c>
      <c r="AI254" s="48">
        <v>0.104857876</v>
      </c>
      <c r="AJ254" s="48">
        <v>0.13368666300000001</v>
      </c>
      <c r="AK254" s="48">
        <v>0.74500903100000004</v>
      </c>
      <c r="AM254" s="48"/>
      <c r="AN254" s="48"/>
      <c r="AO254" s="48"/>
      <c r="AP254" s="48"/>
      <c r="AQ254" s="48"/>
      <c r="AR254" s="48"/>
      <c r="AS254" s="48"/>
      <c r="AT254" s="48"/>
      <c r="AU254" s="48"/>
      <c r="AV254" s="48"/>
      <c r="AW254" s="48"/>
      <c r="AX254" s="52"/>
      <c r="AY254" s="52"/>
      <c r="AZ254" s="52"/>
      <c r="BA254" s="52"/>
      <c r="BB254" s="52"/>
      <c r="BC254" s="52"/>
      <c r="BD254" s="52"/>
      <c r="BE254" s="52"/>
      <c r="BF254" s="52"/>
      <c r="BG254" s="52"/>
      <c r="BH254" s="52"/>
      <c r="BI254" s="52"/>
      <c r="BJ254" s="52"/>
      <c r="BK254" s="52"/>
      <c r="BL254" s="52"/>
      <c r="BM254" s="52"/>
    </row>
    <row r="255" spans="2:65">
      <c r="B255" t="s">
        <v>406</v>
      </c>
      <c r="C255">
        <v>0.5</v>
      </c>
      <c r="D255">
        <v>68.3</v>
      </c>
      <c r="E255" s="64">
        <v>2.1285120000000001E-2</v>
      </c>
      <c r="F255" s="48">
        <v>0.96672180099999905</v>
      </c>
      <c r="G255" s="48">
        <v>9.4759609999999998E-3</v>
      </c>
      <c r="H255" s="48">
        <v>5.446846E-3</v>
      </c>
      <c r="I255" s="48">
        <v>0.93584717699999997</v>
      </c>
      <c r="J255" s="49">
        <v>3.087462399999907E-2</v>
      </c>
      <c r="K255" s="48">
        <v>2.5340580000000001E-3</v>
      </c>
      <c r="L255" s="48">
        <v>4.0099999999999999E-4</v>
      </c>
      <c r="M255" s="48">
        <v>1.1587360000000001E-3</v>
      </c>
      <c r="N255" s="48">
        <v>1.916788E-3</v>
      </c>
      <c r="O255" s="48">
        <v>4.0099999999999999E-4</v>
      </c>
      <c r="P255" s="48">
        <v>1.4630396E-2</v>
      </c>
      <c r="Q255" s="48">
        <v>3.7255979999999901E-3</v>
      </c>
      <c r="R255" s="48">
        <v>0.49560866799999997</v>
      </c>
      <c r="S255" s="48">
        <v>0.42925677699999998</v>
      </c>
      <c r="T255" s="48">
        <v>4.689141E-3</v>
      </c>
      <c r="U255" s="48">
        <v>1.68939E-3</v>
      </c>
      <c r="V255" s="48">
        <v>1.3753369999999999E-3</v>
      </c>
      <c r="W255" s="48">
        <v>2.8200000000000002E-4</v>
      </c>
      <c r="X255" s="48">
        <v>2.6207209999999999E-3</v>
      </c>
      <c r="Y255" s="48">
        <v>9.02985074626865E-2</v>
      </c>
      <c r="Z255" s="48">
        <v>0.18247400368946601</v>
      </c>
      <c r="AA255" s="48">
        <v>7.1539324567927637E-2</v>
      </c>
      <c r="AB255" s="48">
        <v>0.33182901155974592</v>
      </c>
      <c r="AC255" s="48">
        <v>0.17435413624203569</v>
      </c>
      <c r="AD255" s="48">
        <v>0.29488090776328879</v>
      </c>
      <c r="AE255" s="47">
        <v>0.09</v>
      </c>
      <c r="AF255" s="48">
        <v>0.35219299999999998</v>
      </c>
      <c r="AG255" s="48">
        <v>0.21829100000000001</v>
      </c>
      <c r="AH255" s="48">
        <v>0.285999</v>
      </c>
      <c r="AI255" s="48">
        <v>0.132661692</v>
      </c>
      <c r="AJ255" s="48">
        <v>0.14823383000000001</v>
      </c>
      <c r="AK255" s="48">
        <v>0.71039801000000002</v>
      </c>
      <c r="AM255" s="48"/>
      <c r="AN255" s="48"/>
      <c r="AO255" s="48"/>
      <c r="AP255" s="48"/>
      <c r="AQ255" s="48"/>
      <c r="AR255" s="48"/>
      <c r="AS255" s="48"/>
      <c r="AT255" s="48"/>
      <c r="AU255" s="48"/>
      <c r="AV255" s="48"/>
      <c r="AW255" s="48"/>
      <c r="AX255" s="52"/>
      <c r="AY255" s="52"/>
      <c r="AZ255" s="52"/>
      <c r="BA255" s="52"/>
      <c r="BB255" s="52"/>
      <c r="BC255" s="52"/>
      <c r="BD255" s="52"/>
      <c r="BE255" s="52"/>
      <c r="BF255" s="52"/>
      <c r="BG255" s="52"/>
      <c r="BH255" s="52"/>
      <c r="BI255" s="52"/>
      <c r="BJ255" s="52"/>
      <c r="BK255" s="52"/>
      <c r="BL255" s="52"/>
      <c r="BM255" s="52"/>
    </row>
    <row r="256" spans="2:65">
      <c r="B256" t="s">
        <v>407</v>
      </c>
      <c r="C256">
        <v>0.5</v>
      </c>
      <c r="D256">
        <v>17</v>
      </c>
      <c r="E256" s="64">
        <v>2.6864514999999999E-2</v>
      </c>
      <c r="F256" s="48">
        <v>0.95055592499999997</v>
      </c>
      <c r="G256" s="48">
        <v>1.6464030000000001E-2</v>
      </c>
      <c r="H256" s="48">
        <v>7.7988800000000002E-3</v>
      </c>
      <c r="I256" s="48">
        <v>0.89408584999999996</v>
      </c>
      <c r="J256" s="49">
        <v>5.6470075000000008E-2</v>
      </c>
      <c r="K256" s="48">
        <v>3.6931199999999998E-3</v>
      </c>
      <c r="L256" s="48">
        <v>4.3300000000000001E-4</v>
      </c>
      <c r="M256" s="48">
        <v>1.774348E-3</v>
      </c>
      <c r="N256" s="48">
        <v>2.589311E-3</v>
      </c>
      <c r="O256" s="48">
        <v>2.186987E-3</v>
      </c>
      <c r="P256" s="48">
        <v>1.7176102999999901E-2</v>
      </c>
      <c r="Q256" s="48">
        <v>8.0051989999999993E-3</v>
      </c>
      <c r="R256" s="48">
        <v>0.48360807900000002</v>
      </c>
      <c r="S256" s="48">
        <v>0.43053291799999999</v>
      </c>
      <c r="T256" s="48">
        <v>8.8407020000000006E-3</v>
      </c>
      <c r="U256" s="48">
        <v>2.960655E-3</v>
      </c>
      <c r="V256" s="48">
        <v>9.2800000000000001E-4</v>
      </c>
      <c r="W256" s="48">
        <v>9.7999999999999997E-4</v>
      </c>
      <c r="X256" s="48">
        <v>4.177928E-3</v>
      </c>
      <c r="Y256" s="48">
        <v>0.12745121456039299</v>
      </c>
      <c r="Z256" s="48">
        <v>0.19522089244989799</v>
      </c>
      <c r="AA256" s="48">
        <v>7.7565452904002366E-2</v>
      </c>
      <c r="AB256" s="48">
        <v>0.28540977028789161</v>
      </c>
      <c r="AC256" s="48">
        <v>0.16763757281796141</v>
      </c>
      <c r="AD256" s="48">
        <v>0.28565892441933138</v>
      </c>
      <c r="AE256" s="47">
        <v>0.16</v>
      </c>
      <c r="AF256" s="48">
        <v>0.32494899999999999</v>
      </c>
      <c r="AG256" s="48">
        <v>0.19298100000000001</v>
      </c>
      <c r="AH256" s="48">
        <v>0.340001</v>
      </c>
      <c r="AI256" s="48">
        <v>0.14213379800000001</v>
      </c>
      <c r="AJ256" s="48">
        <v>0.175093745</v>
      </c>
      <c r="AK256" s="48">
        <v>0.67572667200000003</v>
      </c>
      <c r="AM256" s="48"/>
      <c r="AN256" s="48"/>
      <c r="AO256" s="48"/>
      <c r="AP256" s="48"/>
      <c r="AQ256" s="48"/>
      <c r="AR256" s="48"/>
      <c r="AS256" s="48"/>
      <c r="AT256" s="48"/>
      <c r="AU256" s="48"/>
      <c r="AV256" s="48"/>
      <c r="AW256" s="48"/>
      <c r="AX256" s="52"/>
      <c r="AY256" s="52"/>
      <c r="AZ256" s="52"/>
      <c r="BA256" s="52"/>
      <c r="BB256" s="52"/>
      <c r="BC256" s="52"/>
      <c r="BD256" s="52"/>
      <c r="BE256" s="52"/>
      <c r="BF256" s="52"/>
      <c r="BG256" s="52"/>
      <c r="BH256" s="52"/>
      <c r="BI256" s="52"/>
      <c r="BJ256" s="52"/>
      <c r="BK256" s="52"/>
      <c r="BL256" s="52"/>
      <c r="BM256" s="52"/>
    </row>
    <row r="257" spans="2:65">
      <c r="B257" t="s">
        <v>408</v>
      </c>
      <c r="C257">
        <v>0.5</v>
      </c>
      <c r="D257">
        <v>0</v>
      </c>
      <c r="E257" s="64">
        <v>4.8911412000000001E-2</v>
      </c>
      <c r="F257" s="48">
        <v>0.85952590799999995</v>
      </c>
      <c r="G257" s="48">
        <v>6.3427310000000001E-2</v>
      </c>
      <c r="H257" s="48">
        <v>2.6157745999999999E-2</v>
      </c>
      <c r="I257" s="48">
        <v>0.75097898500000004</v>
      </c>
      <c r="J257" s="49">
        <v>0.10854692299999991</v>
      </c>
      <c r="K257" s="48">
        <v>2.1324151E-2</v>
      </c>
      <c r="L257" s="48">
        <v>6.7052509999999997E-3</v>
      </c>
      <c r="M257" s="48">
        <v>4.5519380000000002E-3</v>
      </c>
      <c r="N257" s="48">
        <v>1.2738159000000001E-2</v>
      </c>
      <c r="O257" s="48">
        <v>4.4974239999999999E-3</v>
      </c>
      <c r="P257" s="48">
        <v>3.3544425000000003E-2</v>
      </c>
      <c r="Q257" s="48">
        <v>1.7344611999999999E-2</v>
      </c>
      <c r="R257" s="48">
        <v>0.40406683599999998</v>
      </c>
      <c r="S257" s="48">
        <v>0.46473319299999999</v>
      </c>
      <c r="T257" s="48">
        <v>3.5053289000000001E-2</v>
      </c>
      <c r="U257" s="48">
        <v>9.2585020000000001E-3</v>
      </c>
      <c r="V257" s="48">
        <v>9.6299999999999999E-4</v>
      </c>
      <c r="W257" s="48">
        <v>8.5225470000000001E-3</v>
      </c>
      <c r="X257" s="48">
        <v>4.8700269999999999E-3</v>
      </c>
      <c r="Y257" s="48">
        <v>6.40479503371508E-2</v>
      </c>
      <c r="Z257" s="48">
        <v>0.19794233990860599</v>
      </c>
      <c r="AA257" s="48">
        <v>0.16850565913937229</v>
      </c>
      <c r="AB257" s="48">
        <v>0.1820875936355178</v>
      </c>
      <c r="AC257" s="48">
        <v>0.17489636470732059</v>
      </c>
      <c r="AD257" s="48">
        <v>0.29199035330466</v>
      </c>
      <c r="AE257" s="47">
        <v>0.15</v>
      </c>
      <c r="AF257" s="48">
        <v>0.27366400000000002</v>
      </c>
      <c r="AG257" s="48">
        <v>0.171705</v>
      </c>
      <c r="AH257" s="48">
        <v>0.32894299999999999</v>
      </c>
      <c r="AI257" s="48">
        <v>0.22414642000000001</v>
      </c>
      <c r="AJ257" s="48">
        <v>0.25343037600000001</v>
      </c>
      <c r="AK257" s="48">
        <v>0.50750294399999996</v>
      </c>
      <c r="AM257" s="48"/>
      <c r="AN257" s="48"/>
      <c r="AO257" s="48"/>
      <c r="AP257" s="48"/>
      <c r="AQ257" s="48"/>
      <c r="AR257" s="48"/>
      <c r="AS257" s="48"/>
      <c r="AT257" s="48"/>
      <c r="AU257" s="48"/>
      <c r="AV257" s="48"/>
      <c r="AW257" s="48"/>
      <c r="AX257" s="52"/>
      <c r="AY257" s="52"/>
      <c r="AZ257" s="52"/>
      <c r="BA257" s="52"/>
      <c r="BB257" s="52"/>
      <c r="BC257" s="52"/>
      <c r="BD257" s="52"/>
      <c r="BE257" s="52"/>
      <c r="BF257" s="52"/>
      <c r="BG257" s="52"/>
      <c r="BH257" s="52"/>
      <c r="BI257" s="52"/>
      <c r="BJ257" s="52"/>
      <c r="BK257" s="52"/>
      <c r="BL257" s="52"/>
      <c r="BM257" s="52"/>
    </row>
    <row r="258" spans="2:65">
      <c r="B258" t="s">
        <v>409</v>
      </c>
      <c r="C258">
        <v>0.5</v>
      </c>
      <c r="D258">
        <v>0</v>
      </c>
      <c r="E258" s="64">
        <v>4.8223210000000002E-2</v>
      </c>
      <c r="F258" s="48">
        <v>0.77248835199999999</v>
      </c>
      <c r="G258" s="48">
        <v>0.13329714600000001</v>
      </c>
      <c r="H258" s="48">
        <v>3.4269688999999999E-2</v>
      </c>
      <c r="I258" s="48">
        <v>0.62905866899999996</v>
      </c>
      <c r="J258" s="49">
        <v>0.143429683</v>
      </c>
      <c r="K258" s="48">
        <v>4.8998054999999999E-2</v>
      </c>
      <c r="L258" s="48">
        <v>2.5611796999999999E-2</v>
      </c>
      <c r="M258" s="48">
        <v>1.0684399000000001E-2</v>
      </c>
      <c r="N258" s="48">
        <v>1.4972633000000001E-2</v>
      </c>
      <c r="O258" s="48">
        <v>5.4914730000000002E-3</v>
      </c>
      <c r="P258" s="48">
        <v>3.2659339000000003E-2</v>
      </c>
      <c r="Q258" s="48">
        <v>2.7285475E-2</v>
      </c>
      <c r="R258" s="48">
        <v>0.40142762799999998</v>
      </c>
      <c r="S258" s="48">
        <v>0.41335166899999998</v>
      </c>
      <c r="T258" s="48">
        <v>7.091095E-2</v>
      </c>
      <c r="U258" s="48">
        <v>1.5253363000000001E-2</v>
      </c>
      <c r="V258" s="48">
        <v>9.59E-4</v>
      </c>
      <c r="W258" s="48">
        <v>2.3431916000000001E-2</v>
      </c>
      <c r="X258" s="48">
        <v>5.0120779999999997E-3</v>
      </c>
      <c r="Y258" s="48">
        <v>5.2867108322730602E-2</v>
      </c>
      <c r="Z258" s="48">
        <v>0.20361471140186199</v>
      </c>
      <c r="AA258" s="48">
        <v>0.1745746847987657</v>
      </c>
      <c r="AB258" s="48">
        <v>0.16155921378626761</v>
      </c>
      <c r="AC258" s="48">
        <v>0.17936727796553831</v>
      </c>
      <c r="AD258" s="48">
        <v>0.3343232312039448</v>
      </c>
      <c r="AE258" s="47">
        <v>0.32</v>
      </c>
      <c r="AF258" s="48">
        <v>0.27483000000000002</v>
      </c>
      <c r="AG258" s="48">
        <v>0.155358</v>
      </c>
      <c r="AH258" s="48">
        <v>0.312361</v>
      </c>
      <c r="AI258" s="48">
        <v>0.21629447600000001</v>
      </c>
      <c r="AJ258" s="48">
        <v>0.33231694000000001</v>
      </c>
      <c r="AK258" s="48">
        <v>0.44213135599999998</v>
      </c>
      <c r="AM258" s="48"/>
      <c r="AN258" s="48"/>
      <c r="AO258" s="48"/>
      <c r="AP258" s="48"/>
      <c r="AQ258" s="48"/>
      <c r="AR258" s="48"/>
      <c r="AS258" s="48"/>
      <c r="AT258" s="48"/>
      <c r="AU258" s="48"/>
      <c r="AV258" s="48"/>
      <c r="AW258" s="48"/>
      <c r="AX258" s="52"/>
      <c r="AY258" s="52"/>
      <c r="AZ258" s="52"/>
      <c r="BA258" s="52"/>
      <c r="BB258" s="52"/>
      <c r="BC258" s="52"/>
      <c r="BD258" s="52"/>
      <c r="BE258" s="52"/>
      <c r="BF258" s="52"/>
      <c r="BG258" s="52"/>
      <c r="BH258" s="52"/>
      <c r="BI258" s="52"/>
      <c r="BJ258" s="52"/>
      <c r="BK258" s="52"/>
      <c r="BL258" s="52"/>
      <c r="BM258" s="52"/>
    </row>
    <row r="259" spans="2:65">
      <c r="B259" t="s">
        <v>410</v>
      </c>
      <c r="C259">
        <v>0.5</v>
      </c>
      <c r="D259">
        <v>5.4</v>
      </c>
      <c r="E259" s="64">
        <v>2.6785937999999999E-2</v>
      </c>
      <c r="F259" s="48">
        <v>0.83954324199999997</v>
      </c>
      <c r="G259" s="48">
        <v>6.9510158000000002E-2</v>
      </c>
      <c r="H259" s="48">
        <v>4.4362865000000001E-2</v>
      </c>
      <c r="I259" s="48">
        <v>0.76674235499999999</v>
      </c>
      <c r="J259" s="49">
        <v>7.2800886999999981E-2</v>
      </c>
      <c r="K259" s="48">
        <v>2.651769E-2</v>
      </c>
      <c r="L259" s="48">
        <v>9.8028430000000003E-3</v>
      </c>
      <c r="M259" s="48">
        <v>8.1623670000000002E-3</v>
      </c>
      <c r="N259" s="48">
        <v>5.7516679999999997E-3</v>
      </c>
      <c r="O259" s="48">
        <v>2.770804E-3</v>
      </c>
      <c r="P259" s="48">
        <v>3.4429984999999899E-2</v>
      </c>
      <c r="Q259" s="48">
        <v>1.2153525E-2</v>
      </c>
      <c r="R259" s="48">
        <v>0.44072340300000001</v>
      </c>
      <c r="S259" s="48">
        <v>0.44325411100000001</v>
      </c>
      <c r="T259" s="48">
        <v>2.9228184000000001E-2</v>
      </c>
      <c r="U259" s="48">
        <v>1.4524067E-2</v>
      </c>
      <c r="V259" s="48">
        <v>2.360661E-3</v>
      </c>
      <c r="W259" s="48">
        <v>3.420958E-3</v>
      </c>
      <c r="X259" s="48">
        <v>4.2111789999999998E-3</v>
      </c>
      <c r="Y259" s="48">
        <v>5.8711705783432003E-2</v>
      </c>
      <c r="Z259" s="48">
        <v>0.223815193628982</v>
      </c>
      <c r="AA259" s="48">
        <v>8.8506368585834508E-2</v>
      </c>
      <c r="AB259" s="48">
        <v>0.21571462700079189</v>
      </c>
      <c r="AC259" s="48">
        <v>0.16483172776179161</v>
      </c>
      <c r="AD259" s="48">
        <v>0.31089703490554232</v>
      </c>
      <c r="AE259" s="47">
        <v>0.24</v>
      </c>
      <c r="AF259" s="48">
        <v>0.34453899999999998</v>
      </c>
      <c r="AG259" s="48">
        <v>0.19057499999999999</v>
      </c>
      <c r="AH259" s="48">
        <v>0.29679699999999998</v>
      </c>
      <c r="AI259" s="48">
        <v>0.249396798</v>
      </c>
      <c r="AJ259" s="48">
        <v>0.14849747699999999</v>
      </c>
      <c r="AK259" s="48">
        <v>0.58582535199999997</v>
      </c>
      <c r="AM259" s="48"/>
      <c r="AN259" s="48"/>
      <c r="AO259" s="48"/>
      <c r="AP259" s="48"/>
      <c r="AQ259" s="48"/>
      <c r="AR259" s="48"/>
      <c r="AS259" s="48"/>
      <c r="AT259" s="48"/>
      <c r="AU259" s="48"/>
      <c r="AV259" s="48"/>
      <c r="AW259" s="48"/>
      <c r="AX259" s="52"/>
      <c r="AY259" s="52"/>
      <c r="AZ259" s="52"/>
      <c r="BA259" s="52"/>
      <c r="BB259" s="52"/>
      <c r="BC259" s="52"/>
      <c r="BD259" s="52"/>
      <c r="BE259" s="52"/>
      <c r="BF259" s="52"/>
      <c r="BG259" s="52"/>
      <c r="BH259" s="52"/>
      <c r="BI259" s="52"/>
      <c r="BJ259" s="52"/>
      <c r="BK259" s="52"/>
      <c r="BL259" s="52"/>
      <c r="BM259" s="52"/>
    </row>
    <row r="260" spans="2:65">
      <c r="B260" t="s">
        <v>411</v>
      </c>
      <c r="C260">
        <v>0.5</v>
      </c>
      <c r="D260">
        <v>17.7</v>
      </c>
      <c r="E260" s="64">
        <v>1.8134506000000002E-2</v>
      </c>
      <c r="F260" s="48">
        <v>0.93278164799999996</v>
      </c>
      <c r="G260" s="48">
        <v>3.9827811999999997E-2</v>
      </c>
      <c r="H260" s="48">
        <v>5.9437459999999998E-3</v>
      </c>
      <c r="I260" s="48">
        <v>0.91681993299999998</v>
      </c>
      <c r="J260" s="49">
        <v>1.5961714999999991E-2</v>
      </c>
      <c r="K260" s="48">
        <v>1.2994833000000001E-2</v>
      </c>
      <c r="L260" s="48">
        <v>1.6552811000000001E-2</v>
      </c>
      <c r="M260" s="48">
        <v>9.0899999999999998E-4</v>
      </c>
      <c r="N260" s="48">
        <v>4.4009460000000002E-3</v>
      </c>
      <c r="O260" s="48">
        <v>2.8573309999999998E-3</v>
      </c>
      <c r="P260" s="48">
        <v>1.5162462999999999E-2</v>
      </c>
      <c r="Q260" s="48">
        <v>6.2839379999999898E-3</v>
      </c>
      <c r="R260" s="48">
        <v>0.55789231699999997</v>
      </c>
      <c r="S260" s="48">
        <v>0.35523636400000003</v>
      </c>
      <c r="T260" s="48">
        <v>2.4161940999999999E-2</v>
      </c>
      <c r="U260" s="48">
        <v>6.0322739999999998E-3</v>
      </c>
      <c r="V260" s="48">
        <v>2.8499999999999999E-4</v>
      </c>
      <c r="W260" s="48">
        <v>5.1345490000000004E-3</v>
      </c>
      <c r="X260" s="48">
        <v>2.6603320000000001E-3</v>
      </c>
      <c r="Y260" s="48">
        <v>9.5603298839102804E-2</v>
      </c>
      <c r="Z260" s="48">
        <v>0.207197588242683</v>
      </c>
      <c r="AA260" s="48">
        <v>7.6289313158520028E-2</v>
      </c>
      <c r="AB260" s="48">
        <v>0.28074414428688288</v>
      </c>
      <c r="AC260" s="48">
        <v>0.13433379176442031</v>
      </c>
      <c r="AD260" s="48">
        <v>0.3678504975325621</v>
      </c>
      <c r="AE260" s="47">
        <v>0.16</v>
      </c>
      <c r="AF260" s="48">
        <v>0.38999</v>
      </c>
      <c r="AG260" s="48">
        <v>0.17927100000000001</v>
      </c>
      <c r="AH260" s="48">
        <v>0.25804300000000002</v>
      </c>
      <c r="AI260" s="48">
        <v>6.5237945000000006E-2</v>
      </c>
      <c r="AJ260" s="48">
        <v>0.12622124200000001</v>
      </c>
      <c r="AK260" s="48">
        <v>0.80389221499999997</v>
      </c>
      <c r="AM260" s="48"/>
      <c r="AN260" s="48"/>
      <c r="AO260" s="48"/>
      <c r="AP260" s="48"/>
      <c r="AQ260" s="48"/>
      <c r="AR260" s="48"/>
      <c r="AS260" s="48"/>
      <c r="AT260" s="48"/>
      <c r="AU260" s="48"/>
      <c r="AV260" s="48"/>
      <c r="AW260" s="48"/>
      <c r="AX260" s="52"/>
      <c r="AY260" s="52"/>
      <c r="AZ260" s="52"/>
      <c r="BA260" s="52"/>
      <c r="BB260" s="52"/>
      <c r="BC260" s="52"/>
      <c r="BD260" s="52"/>
      <c r="BE260" s="52"/>
      <c r="BF260" s="52"/>
      <c r="BG260" s="52"/>
      <c r="BH260" s="52"/>
      <c r="BI260" s="52"/>
      <c r="BJ260" s="52"/>
      <c r="BK260" s="52"/>
      <c r="BL260" s="52"/>
      <c r="BM260" s="52"/>
    </row>
    <row r="261" spans="2:65">
      <c r="B261" t="s">
        <v>414</v>
      </c>
      <c r="C261">
        <v>0.5</v>
      </c>
      <c r="D261">
        <v>22.5</v>
      </c>
      <c r="E261" s="64">
        <v>2.7772900999999999E-2</v>
      </c>
      <c r="F261" s="48">
        <v>0.966267655</v>
      </c>
      <c r="G261" s="48">
        <v>9.4671679999999998E-3</v>
      </c>
      <c r="H261" s="48">
        <v>3.6030009999999898E-3</v>
      </c>
      <c r="I261" s="48">
        <v>0.92740129800000004</v>
      </c>
      <c r="J261" s="49">
        <v>3.8866356999999963E-2</v>
      </c>
      <c r="K261" s="48">
        <v>3.2701179999999998E-3</v>
      </c>
      <c r="L261" s="48">
        <v>3.4400000000000001E-4</v>
      </c>
      <c r="M261" s="48">
        <v>7.5000000000000002E-4</v>
      </c>
      <c r="N261" s="48">
        <v>1.7183739999999999E-3</v>
      </c>
      <c r="O261" s="48">
        <v>5.8299999999999997E-4</v>
      </c>
      <c r="P261" s="48">
        <v>1.7110839999999999E-2</v>
      </c>
      <c r="Q261" s="48">
        <v>3.5511010000000001E-3</v>
      </c>
      <c r="R261" s="48">
        <v>0.465471095</v>
      </c>
      <c r="S261" s="48">
        <v>0.45001614200000001</v>
      </c>
      <c r="T261" s="48">
        <v>3.030587E-3</v>
      </c>
      <c r="U261" s="48">
        <v>1.9787339999999998E-3</v>
      </c>
      <c r="V261" s="48">
        <v>1.1143399999999999E-3</v>
      </c>
      <c r="W261" s="48">
        <v>6.5600000000000001E-4</v>
      </c>
      <c r="X261" s="48">
        <v>4.3428E-3</v>
      </c>
      <c r="Y261" s="48">
        <v>8.4281590686800703E-2</v>
      </c>
      <c r="Z261" s="48">
        <v>0.19081449876225101</v>
      </c>
      <c r="AA261" s="48">
        <v>7.1631099835845272E-2</v>
      </c>
      <c r="AB261" s="48">
        <v>0.29531661941003778</v>
      </c>
      <c r="AC261" s="48">
        <v>0.1405697519873611</v>
      </c>
      <c r="AD261" s="48">
        <v>0.37504075030719458</v>
      </c>
      <c r="AE261" s="47">
        <v>0.12</v>
      </c>
      <c r="AF261" s="48">
        <v>0.38090400000000002</v>
      </c>
      <c r="AG261" s="48">
        <v>0.19835</v>
      </c>
      <c r="AH261" s="48">
        <v>0.28351799999999999</v>
      </c>
      <c r="AI261" s="48">
        <v>0.13125626200000001</v>
      </c>
      <c r="AJ261" s="48">
        <v>0.13750656</v>
      </c>
      <c r="AK261" s="48">
        <v>0.71837873900000004</v>
      </c>
      <c r="AM261" s="48"/>
      <c r="AN261" s="48"/>
      <c r="AO261" s="48"/>
      <c r="AP261" s="48"/>
      <c r="AQ261" s="48"/>
      <c r="AR261" s="48"/>
      <c r="AS261" s="48"/>
      <c r="AT261" s="48"/>
      <c r="AU261" s="48"/>
      <c r="AV261" s="48"/>
      <c r="AW261" s="48"/>
      <c r="AX261" s="52"/>
      <c r="AY261" s="52"/>
      <c r="AZ261" s="52"/>
      <c r="BA261" s="52"/>
      <c r="BB261" s="52"/>
      <c r="BC261" s="52"/>
      <c r="BD261" s="52"/>
      <c r="BE261" s="52"/>
      <c r="BF261" s="52"/>
      <c r="BG261" s="52"/>
      <c r="BH261" s="52"/>
      <c r="BI261" s="52"/>
      <c r="BJ261" s="52"/>
      <c r="BK261" s="52"/>
      <c r="BL261" s="52"/>
      <c r="BM261" s="52"/>
    </row>
    <row r="262" spans="2:65">
      <c r="B262" t="s">
        <v>415</v>
      </c>
      <c r="C262">
        <v>0.5</v>
      </c>
      <c r="D262">
        <v>46.5</v>
      </c>
      <c r="E262" s="64">
        <v>2.3389825999999999E-2</v>
      </c>
      <c r="F262" s="48">
        <v>0.95839942499999997</v>
      </c>
      <c r="G262" s="48">
        <v>1.3609903E-2</v>
      </c>
      <c r="H262" s="48">
        <v>6.9817569999999999E-3</v>
      </c>
      <c r="I262" s="48">
        <v>0.92039080699999998</v>
      </c>
      <c r="J262" s="49">
        <v>3.8008617999999987E-2</v>
      </c>
      <c r="K262" s="48">
        <v>3.1208780000000001E-3</v>
      </c>
      <c r="L262" s="48">
        <v>8.6899999999999998E-4</v>
      </c>
      <c r="M262" s="48">
        <v>1.5443519999999999E-3</v>
      </c>
      <c r="N262" s="48">
        <v>2.9171090000000002E-3</v>
      </c>
      <c r="O262" s="48">
        <v>3.3199999999999999E-4</v>
      </c>
      <c r="P262" s="48">
        <v>1.670903E-2</v>
      </c>
      <c r="Q262" s="48">
        <v>4.3001259999999996E-3</v>
      </c>
      <c r="R262" s="48">
        <v>0.49249265399999997</v>
      </c>
      <c r="S262" s="48">
        <v>0.42746830800000002</v>
      </c>
      <c r="T262" s="48">
        <v>5.4803630000000002E-3</v>
      </c>
      <c r="U262" s="48">
        <v>2.2522039999999998E-3</v>
      </c>
      <c r="V262" s="48">
        <v>1.404946E-3</v>
      </c>
      <c r="W262" s="48">
        <v>6.5399999999999996E-4</v>
      </c>
      <c r="X262" s="48">
        <v>3.700049E-3</v>
      </c>
      <c r="Y262" s="48">
        <v>9.9658926318740307E-2</v>
      </c>
      <c r="Z262" s="48">
        <v>0.16299785957107399</v>
      </c>
      <c r="AA262" s="48">
        <v>6.7504042721221305E-2</v>
      </c>
      <c r="AB262" s="48">
        <v>0.37397365023253343</v>
      </c>
      <c r="AC262" s="48">
        <v>0.17615530755778111</v>
      </c>
      <c r="AD262" s="48">
        <v>0.30769617896100948</v>
      </c>
      <c r="AE262" s="47">
        <v>0.1</v>
      </c>
      <c r="AF262" s="48">
        <v>0.34406100000000001</v>
      </c>
      <c r="AG262" s="48">
        <v>0.22066</v>
      </c>
      <c r="AH262" s="48">
        <v>0.29676799999999998</v>
      </c>
      <c r="AI262" s="48">
        <v>0.134233519</v>
      </c>
      <c r="AJ262" s="48">
        <v>0.170256506</v>
      </c>
      <c r="AK262" s="48">
        <v>0.69116478999999997</v>
      </c>
      <c r="AM262" s="48"/>
      <c r="AN262" s="48"/>
      <c r="AO262" s="48"/>
      <c r="AP262" s="48"/>
      <c r="AQ262" s="48"/>
      <c r="AR262" s="48"/>
      <c r="AS262" s="48"/>
      <c r="AT262" s="48"/>
      <c r="AU262" s="48"/>
      <c r="AV262" s="48"/>
      <c r="AW262" s="48"/>
      <c r="AX262" s="52"/>
      <c r="AY262" s="52"/>
      <c r="AZ262" s="52"/>
      <c r="BA262" s="52"/>
      <c r="BB262" s="52"/>
      <c r="BC262" s="52"/>
      <c r="BD262" s="52"/>
      <c r="BE262" s="52"/>
      <c r="BF262" s="52"/>
      <c r="BG262" s="52"/>
      <c r="BH262" s="52"/>
      <c r="BI262" s="52"/>
      <c r="BJ262" s="52"/>
      <c r="BK262" s="52"/>
      <c r="BL262" s="52"/>
      <c r="BM262" s="52"/>
    </row>
    <row r="263" spans="2:65">
      <c r="B263" t="s">
        <v>416</v>
      </c>
      <c r="C263">
        <v>0.5</v>
      </c>
      <c r="D263">
        <v>16.2</v>
      </c>
      <c r="E263" s="64">
        <v>2.8036960999999999E-2</v>
      </c>
      <c r="F263" s="48">
        <v>0.94466633899999997</v>
      </c>
      <c r="G263" s="48">
        <v>2.7495887E-2</v>
      </c>
      <c r="H263" s="48">
        <v>6.8948309999999997E-3</v>
      </c>
      <c r="I263" s="48">
        <v>0.88410605200000003</v>
      </c>
      <c r="J263" s="49">
        <v>6.0560286999999928E-2</v>
      </c>
      <c r="K263" s="48">
        <v>9.4987439999999999E-3</v>
      </c>
      <c r="L263" s="48">
        <v>8.1599999999999999E-4</v>
      </c>
      <c r="M263" s="48">
        <v>1.918283E-3</v>
      </c>
      <c r="N263" s="48">
        <v>5.8938549999999999E-3</v>
      </c>
      <c r="O263" s="48">
        <v>1.1027809999999999E-3</v>
      </c>
      <c r="P263" s="48">
        <v>1.4428824E-2</v>
      </c>
      <c r="Q263" s="48">
        <v>6.5147479999999999E-3</v>
      </c>
      <c r="R263" s="48">
        <v>0.48493104999999997</v>
      </c>
      <c r="S263" s="48">
        <v>0.42920559000000003</v>
      </c>
      <c r="T263" s="48">
        <v>7.608615E-3</v>
      </c>
      <c r="U263" s="48">
        <v>3.632859E-3</v>
      </c>
      <c r="V263" s="48">
        <v>7.7800000000000005E-4</v>
      </c>
      <c r="W263" s="48">
        <v>5.1900000000000004E-4</v>
      </c>
      <c r="X263" s="48">
        <v>3.113879E-3</v>
      </c>
      <c r="Y263" s="48">
        <v>0.102180066753982</v>
      </c>
      <c r="Z263" s="48">
        <v>0.206114048472374</v>
      </c>
      <c r="AA263" s="48">
        <v>8.0444742429321509E-2</v>
      </c>
      <c r="AB263" s="48">
        <v>0.28552910939769671</v>
      </c>
      <c r="AC263" s="48">
        <v>0.15717622104633711</v>
      </c>
      <c r="AD263" s="48">
        <v>0.3289294055261584</v>
      </c>
      <c r="AE263" s="47">
        <v>0.28000000000000003</v>
      </c>
      <c r="AF263" s="48">
        <v>0.34663500000000003</v>
      </c>
      <c r="AG263" s="48">
        <v>0.19353899999999999</v>
      </c>
      <c r="AH263" s="48">
        <v>0.31145699999999998</v>
      </c>
      <c r="AI263" s="48">
        <v>0.15943131199999999</v>
      </c>
      <c r="AJ263" s="48">
        <v>0.186260219</v>
      </c>
      <c r="AK263" s="48">
        <v>0.64121089200000003</v>
      </c>
      <c r="AM263" s="48"/>
      <c r="AN263" s="48"/>
      <c r="AO263" s="48"/>
      <c r="AP263" s="48"/>
      <c r="AQ263" s="48"/>
      <c r="AR263" s="48"/>
      <c r="AS263" s="48"/>
      <c r="AT263" s="48"/>
      <c r="AU263" s="48"/>
      <c r="AV263" s="48"/>
      <c r="AW263" s="48"/>
      <c r="AX263" s="52"/>
      <c r="AY263" s="52"/>
      <c r="AZ263" s="52"/>
      <c r="BA263" s="52"/>
      <c r="BB263" s="52"/>
      <c r="BC263" s="52"/>
      <c r="BD263" s="52"/>
      <c r="BE263" s="52"/>
      <c r="BF263" s="52"/>
      <c r="BG263" s="52"/>
      <c r="BH263" s="52"/>
      <c r="BI263" s="52"/>
      <c r="BJ263" s="52"/>
      <c r="BK263" s="52"/>
      <c r="BL263" s="52"/>
      <c r="BM263" s="52"/>
    </row>
    <row r="264" spans="2:65">
      <c r="B264" t="s">
        <v>417</v>
      </c>
      <c r="C264">
        <v>0.5</v>
      </c>
      <c r="D264">
        <v>20</v>
      </c>
      <c r="E264" s="64">
        <v>2.3137675999999999E-2</v>
      </c>
      <c r="F264" s="48">
        <v>0.93787499699999999</v>
      </c>
      <c r="G264" s="48">
        <v>3.0897101999999999E-2</v>
      </c>
      <c r="H264" s="48">
        <v>7.19379799999999E-3</v>
      </c>
      <c r="I264" s="48">
        <v>0.88546852799999998</v>
      </c>
      <c r="J264" s="49">
        <v>5.2406469000000011E-2</v>
      </c>
      <c r="K264" s="48">
        <v>1.5215658999999999E-2</v>
      </c>
      <c r="L264" s="48">
        <v>2.2254190000000002E-3</v>
      </c>
      <c r="M264" s="48">
        <v>2.0494559999999998E-3</v>
      </c>
      <c r="N264" s="48">
        <v>2.9603250000000002E-3</v>
      </c>
      <c r="O264" s="48">
        <v>1.0764819999999999E-3</v>
      </c>
      <c r="P264" s="48">
        <v>1.8362297999999999E-2</v>
      </c>
      <c r="Q264" s="48">
        <v>5.6722320000000001E-3</v>
      </c>
      <c r="R264" s="48">
        <v>0.50728702999999997</v>
      </c>
      <c r="S264" s="48">
        <v>0.40341579500000002</v>
      </c>
      <c r="T264" s="48">
        <v>9.5124730000000005E-3</v>
      </c>
      <c r="U264" s="48">
        <v>9.926509E-3</v>
      </c>
      <c r="V264" s="48">
        <v>7.2499999999999995E-4</v>
      </c>
      <c r="W264" s="48">
        <v>1.5319330000000001E-3</v>
      </c>
      <c r="X264" s="48">
        <v>3.798779E-3</v>
      </c>
      <c r="Y264" s="48">
        <v>0.103342075503476</v>
      </c>
      <c r="Z264" s="48">
        <v>0.20603956959389</v>
      </c>
      <c r="AA264" s="48">
        <v>7.4382642800934137E-2</v>
      </c>
      <c r="AB264" s="48">
        <v>0.28372825041531752</v>
      </c>
      <c r="AC264" s="48">
        <v>0.14425980918683259</v>
      </c>
      <c r="AD264" s="48">
        <v>0.34976938143678532</v>
      </c>
      <c r="AE264" s="47">
        <v>0.1</v>
      </c>
      <c r="AF264" s="48">
        <v>0.37895200000000001</v>
      </c>
      <c r="AG264" s="48">
        <v>0.20052800000000001</v>
      </c>
      <c r="AH264" s="48">
        <v>0.274648</v>
      </c>
      <c r="AI264" s="48">
        <v>0.11462945099999999</v>
      </c>
      <c r="AJ264" s="48">
        <v>0.148243504</v>
      </c>
      <c r="AK264" s="48">
        <v>0.71705967199999998</v>
      </c>
      <c r="AM264" s="48"/>
      <c r="AN264" s="48"/>
      <c r="AO264" s="48"/>
      <c r="AP264" s="48"/>
      <c r="AQ264" s="48"/>
      <c r="AR264" s="48"/>
      <c r="AS264" s="48"/>
      <c r="AT264" s="48"/>
      <c r="AU264" s="48"/>
      <c r="AV264" s="48"/>
      <c r="AW264" s="48"/>
      <c r="AX264" s="52"/>
      <c r="AY264" s="52"/>
      <c r="AZ264" s="52"/>
      <c r="BA264" s="52"/>
      <c r="BB264" s="52"/>
      <c r="BC264" s="52"/>
      <c r="BD264" s="52"/>
      <c r="BE264" s="52"/>
      <c r="BF264" s="52"/>
      <c r="BG264" s="52"/>
      <c r="BH264" s="52"/>
      <c r="BI264" s="52"/>
      <c r="BJ264" s="52"/>
      <c r="BK264" s="52"/>
      <c r="BL264" s="52"/>
      <c r="BM264" s="52"/>
    </row>
    <row r="265" spans="2:65">
      <c r="B265" t="s">
        <v>418</v>
      </c>
      <c r="C265">
        <v>0.5</v>
      </c>
      <c r="D265">
        <v>0</v>
      </c>
      <c r="E265" s="64">
        <v>5.7359298000000003E-2</v>
      </c>
      <c r="F265" s="48">
        <v>0.47027959199999902</v>
      </c>
      <c r="G265" s="48">
        <v>9.5208042999999895E-2</v>
      </c>
      <c r="H265" s="48">
        <v>0.24696558299999999</v>
      </c>
      <c r="I265" s="48">
        <v>0.23198062699999999</v>
      </c>
      <c r="J265" s="49">
        <v>0.238298964999999</v>
      </c>
      <c r="K265" s="48">
        <v>1.9762236999999998E-2</v>
      </c>
      <c r="L265" s="48">
        <v>9.8407570000000003E-3</v>
      </c>
      <c r="M265" s="48">
        <v>2.3269979E-2</v>
      </c>
      <c r="N265" s="48">
        <v>1.7076391999999999E-2</v>
      </c>
      <c r="O265" s="48">
        <v>1.1293755000000001E-2</v>
      </c>
      <c r="P265" s="48">
        <v>6.9076099000000002E-2</v>
      </c>
      <c r="Q265" s="48">
        <v>0.11847068299999999</v>
      </c>
      <c r="R265" s="48">
        <v>0.40995178900000001</v>
      </c>
      <c r="S265" s="48">
        <v>0.25225826800000001</v>
      </c>
      <c r="T265" s="48">
        <v>0.158684151</v>
      </c>
      <c r="U265" s="48">
        <v>1.1293175000000001E-2</v>
      </c>
      <c r="V265" s="48">
        <v>4.4314154000000001E-2</v>
      </c>
      <c r="W265" s="48">
        <v>3.8817999999999999E-3</v>
      </c>
      <c r="X265" s="48">
        <v>8.7248770000000007E-3</v>
      </c>
      <c r="Y265" s="48">
        <v>1.55169082125603E-2</v>
      </c>
      <c r="Z265" s="48">
        <v>0.218605759854378</v>
      </c>
      <c r="AA265" s="48">
        <v>0.1234458341421928</v>
      </c>
      <c r="AB265" s="48">
        <v>0.117631289460791</v>
      </c>
      <c r="AC265" s="48">
        <v>0.22444373372321469</v>
      </c>
      <c r="AD265" s="48">
        <v>0.4115045460775803</v>
      </c>
      <c r="AE265" s="47">
        <v>0.21</v>
      </c>
      <c r="AF265" s="48">
        <v>0.28921000000000002</v>
      </c>
      <c r="AG265" s="48">
        <v>0.15950500000000001</v>
      </c>
      <c r="AH265" s="48">
        <v>0.270542</v>
      </c>
      <c r="AI265" s="48">
        <v>0.33057004800000001</v>
      </c>
      <c r="AJ265" s="48">
        <v>0.36921739199999998</v>
      </c>
      <c r="AK265" s="48">
        <v>0.27163284999999998</v>
      </c>
      <c r="AM265" s="48"/>
      <c r="AN265" s="48"/>
      <c r="AO265" s="48"/>
      <c r="AP265" s="48"/>
      <c r="AQ265" s="48"/>
      <c r="AR265" s="48"/>
      <c r="AS265" s="48"/>
      <c r="AT265" s="48"/>
      <c r="AU265" s="48"/>
      <c r="AV265" s="48"/>
      <c r="AW265" s="48"/>
      <c r="AX265" s="52"/>
      <c r="AY265" s="52"/>
      <c r="AZ265" s="52"/>
      <c r="BA265" s="52"/>
      <c r="BB265" s="52"/>
      <c r="BC265" s="52"/>
      <c r="BD265" s="52"/>
      <c r="BE265" s="52"/>
      <c r="BF265" s="52"/>
      <c r="BG265" s="52"/>
      <c r="BH265" s="52"/>
      <c r="BI265" s="52"/>
      <c r="BJ265" s="52"/>
      <c r="BK265" s="52"/>
      <c r="BL265" s="52"/>
      <c r="BM265" s="52"/>
    </row>
    <row r="266" spans="2:65">
      <c r="B266" t="s">
        <v>420</v>
      </c>
      <c r="C266">
        <v>0.5</v>
      </c>
      <c r="D266">
        <v>36.4</v>
      </c>
      <c r="E266" s="64">
        <v>4.1807684999999997E-2</v>
      </c>
      <c r="F266" s="48">
        <v>0.95211208899999999</v>
      </c>
      <c r="G266" s="48">
        <v>1.4374843E-2</v>
      </c>
      <c r="H266" s="48">
        <v>3.8255300000000002E-3</v>
      </c>
      <c r="I266" s="48">
        <v>0.91291838800000003</v>
      </c>
      <c r="J266" s="49">
        <v>3.919370099999997E-2</v>
      </c>
      <c r="K266" s="48">
        <v>3.5094010000000001E-3</v>
      </c>
      <c r="L266" s="48">
        <v>1.1487229999999999E-3</v>
      </c>
      <c r="M266" s="48">
        <v>1.211955E-3</v>
      </c>
      <c r="N266" s="48">
        <v>3.0456960000000001E-3</v>
      </c>
      <c r="O266" s="48">
        <v>1.296265E-3</v>
      </c>
      <c r="P266" s="48">
        <v>1.7272994999999999E-2</v>
      </c>
      <c r="Q266" s="48">
        <v>1.2414636E-2</v>
      </c>
      <c r="R266" s="48">
        <v>0.43679784199999999</v>
      </c>
      <c r="S266" s="48">
        <v>0.47608709399999999</v>
      </c>
      <c r="T266" s="48">
        <v>4.9427730000000001E-3</v>
      </c>
      <c r="U266" s="48">
        <v>2.1921039999999998E-3</v>
      </c>
      <c r="V266" s="48">
        <v>1.074974E-3</v>
      </c>
      <c r="W266" s="48">
        <v>2.9500000000000001E-4</v>
      </c>
      <c r="X266" s="48">
        <v>3.9942670000000001E-3</v>
      </c>
      <c r="Y266" s="48">
        <v>0.101808570519566</v>
      </c>
      <c r="Z266" s="48">
        <v>0.17574911044727401</v>
      </c>
      <c r="AA266" s="48">
        <v>0.12590760096480841</v>
      </c>
      <c r="AB266" s="48">
        <v>0.29007359762508411</v>
      </c>
      <c r="AC266" s="48">
        <v>0.13002849428247909</v>
      </c>
      <c r="AD266" s="48">
        <v>0.37213035201015338</v>
      </c>
      <c r="AE266" s="47">
        <v>0.27</v>
      </c>
      <c r="AF266" s="48">
        <v>0.33760099999999998</v>
      </c>
      <c r="AG266" s="48">
        <v>0.20138500000000001</v>
      </c>
      <c r="AH266" s="48">
        <v>0.26228400000000002</v>
      </c>
      <c r="AI266" s="48">
        <v>0.128141749</v>
      </c>
      <c r="AJ266" s="48">
        <v>0.21027385500000001</v>
      </c>
      <c r="AK266" s="48">
        <v>0.648319914</v>
      </c>
      <c r="AM266" s="48"/>
      <c r="AN266" s="48"/>
      <c r="AO266" s="48"/>
      <c r="AP266" s="48"/>
      <c r="AQ266" s="48"/>
      <c r="AR266" s="48"/>
      <c r="AS266" s="48"/>
      <c r="AT266" s="48"/>
      <c r="AU266" s="48"/>
      <c r="AV266" s="48"/>
      <c r="AW266" s="48"/>
      <c r="AX266" s="52"/>
      <c r="AY266" s="52"/>
      <c r="AZ266" s="52"/>
      <c r="BA266" s="52"/>
      <c r="BB266" s="52"/>
      <c r="BC266" s="52"/>
      <c r="BD266" s="52"/>
      <c r="BE266" s="52"/>
      <c r="BF266" s="52"/>
      <c r="BG266" s="52"/>
      <c r="BH266" s="52"/>
      <c r="BI266" s="52"/>
      <c r="BJ266" s="52"/>
      <c r="BK266" s="52"/>
      <c r="BL266" s="52"/>
      <c r="BM266" s="52"/>
    </row>
    <row r="267" spans="2:65">
      <c r="B267" t="s">
        <v>422</v>
      </c>
      <c r="C267">
        <v>0.5</v>
      </c>
      <c r="D267">
        <v>0</v>
      </c>
      <c r="E267" s="64">
        <v>5.4417835999999997E-2</v>
      </c>
      <c r="F267" s="48">
        <v>0.50484818200000003</v>
      </c>
      <c r="G267" s="48">
        <v>0.21658756599999901</v>
      </c>
      <c r="H267" s="48">
        <v>0.15371231099999999</v>
      </c>
      <c r="I267" s="48">
        <v>0.31041440300000001</v>
      </c>
      <c r="J267" s="49">
        <v>0.194433779</v>
      </c>
      <c r="K267" s="48">
        <v>2.9309655E-2</v>
      </c>
      <c r="L267" s="48">
        <v>0.12039994399999999</v>
      </c>
      <c r="M267" s="48">
        <v>1.4401595E-2</v>
      </c>
      <c r="N267" s="48">
        <v>1.0178325E-2</v>
      </c>
      <c r="O267" s="48">
        <v>1.2114331000000001E-2</v>
      </c>
      <c r="P267" s="48">
        <v>6.5276881999999994E-2</v>
      </c>
      <c r="Q267" s="48">
        <v>5.9575059E-2</v>
      </c>
      <c r="R267" s="48">
        <v>0.350694756</v>
      </c>
      <c r="S267" s="48">
        <v>0.30001552100000001</v>
      </c>
      <c r="T267" s="48">
        <v>0.233137554</v>
      </c>
      <c r="U267" s="48">
        <v>2.1581969999999999E-2</v>
      </c>
      <c r="V267" s="48">
        <v>3.986374E-3</v>
      </c>
      <c r="W267" s="48">
        <v>3.4717400000000001E-3</v>
      </c>
      <c r="X267" s="48">
        <v>6.5268710000000001E-3</v>
      </c>
      <c r="Y267" s="48">
        <v>1.69124790249933E-2</v>
      </c>
      <c r="Z267" s="48">
        <v>0.22752840499350899</v>
      </c>
      <c r="AA267" s="48">
        <v>0.1005227890380266</v>
      </c>
      <c r="AB267" s="48">
        <v>0.10787710308487</v>
      </c>
      <c r="AC267" s="48">
        <v>0.1755713371456884</v>
      </c>
      <c r="AD267" s="48">
        <v>0.46803195772001899</v>
      </c>
      <c r="AE267" s="47">
        <v>0.25</v>
      </c>
      <c r="AF267" s="48">
        <v>0.361207</v>
      </c>
      <c r="AG267" s="48">
        <v>0.16972300000000001</v>
      </c>
      <c r="AH267" s="48">
        <v>0.223941</v>
      </c>
      <c r="AI267" s="48">
        <v>0.223345771</v>
      </c>
      <c r="AJ267" s="48">
        <v>0.301326916</v>
      </c>
      <c r="AK267" s="48">
        <v>0.45245402200000001</v>
      </c>
      <c r="AM267" s="48"/>
      <c r="AN267" s="48"/>
      <c r="AO267" s="48"/>
      <c r="AP267" s="48"/>
      <c r="AQ267" s="48"/>
      <c r="AR267" s="48"/>
      <c r="AS267" s="48"/>
      <c r="AT267" s="48"/>
      <c r="AU267" s="48"/>
      <c r="AV267" s="48"/>
      <c r="AW267" s="48"/>
      <c r="AX267" s="52"/>
      <c r="AY267" s="52"/>
      <c r="AZ267" s="52"/>
      <c r="BA267" s="52"/>
      <c r="BB267" s="52"/>
      <c r="BC267" s="52"/>
      <c r="BD267" s="52"/>
      <c r="BE267" s="52"/>
      <c r="BF267" s="52"/>
      <c r="BG267" s="52"/>
      <c r="BH267" s="52"/>
      <c r="BI267" s="52"/>
      <c r="BJ267" s="52"/>
      <c r="BK267" s="52"/>
      <c r="BL267" s="52"/>
      <c r="BM267" s="52"/>
    </row>
    <row r="268" spans="2:65">
      <c r="B268" t="s">
        <v>424</v>
      </c>
      <c r="C268">
        <v>0.5</v>
      </c>
      <c r="D268">
        <v>2.7</v>
      </c>
      <c r="E268" s="64">
        <v>2.4785338000000001E-2</v>
      </c>
      <c r="F268" s="48">
        <v>0.92343889999999995</v>
      </c>
      <c r="G268" s="48">
        <v>4.3001867999999999E-2</v>
      </c>
      <c r="H268" s="48">
        <v>7.8885710000000005E-3</v>
      </c>
      <c r="I268" s="48">
        <v>0.871446838</v>
      </c>
      <c r="J268" s="49">
        <v>5.199206199999995E-2</v>
      </c>
      <c r="K268" s="48">
        <v>1.5914232E-2</v>
      </c>
      <c r="L268" s="48">
        <v>1.1124225E-2</v>
      </c>
      <c r="M268" s="48">
        <v>1.1409460000000001E-3</v>
      </c>
      <c r="N268" s="48">
        <v>6.8456769999999997E-3</v>
      </c>
      <c r="O268" s="48">
        <v>2.5474569999999999E-3</v>
      </c>
      <c r="P268" s="48">
        <v>1.5569981E-2</v>
      </c>
      <c r="Q268" s="48">
        <v>1.0101308E-2</v>
      </c>
      <c r="R268" s="48">
        <v>0.56748436099999999</v>
      </c>
      <c r="S268" s="48">
        <v>0.33846441399999999</v>
      </c>
      <c r="T268" s="48">
        <v>2.1884958999999999E-2</v>
      </c>
      <c r="U268" s="48">
        <v>1.0160522E-2</v>
      </c>
      <c r="V268" s="48">
        <v>7.7700000000000002E-4</v>
      </c>
      <c r="W268" s="48">
        <v>3.0983199999999999E-3</v>
      </c>
      <c r="X268" s="48">
        <v>3.0688120000000002E-3</v>
      </c>
      <c r="Y268" s="48">
        <v>6.9950512141788407E-2</v>
      </c>
      <c r="Z268" s="48">
        <v>0.21039725355566399</v>
      </c>
      <c r="AA268" s="48">
        <v>7.7902532250358328E-2</v>
      </c>
      <c r="AB268" s="48">
        <v>0.23780458671762891</v>
      </c>
      <c r="AC268" s="48">
        <v>0.1504401366107076</v>
      </c>
      <c r="AD268" s="48">
        <v>0.35498340468516998</v>
      </c>
      <c r="AE268" s="47">
        <v>0.13</v>
      </c>
      <c r="AF268" s="48">
        <v>0.37942900000000002</v>
      </c>
      <c r="AG268" s="48">
        <v>0.17613200000000001</v>
      </c>
      <c r="AH268" s="48">
        <v>0.28507300000000002</v>
      </c>
      <c r="AI268" s="48">
        <v>0.118773594</v>
      </c>
      <c r="AJ268" s="48">
        <v>0.16322161800000001</v>
      </c>
      <c r="AK268" s="48">
        <v>0.70999447599999999</v>
      </c>
      <c r="AM268" s="48"/>
      <c r="AN268" s="48"/>
      <c r="AO268" s="48"/>
      <c r="AP268" s="48"/>
      <c r="AQ268" s="48"/>
      <c r="AR268" s="48"/>
      <c r="AS268" s="48"/>
      <c r="AT268" s="48"/>
      <c r="AU268" s="48"/>
      <c r="AV268" s="48"/>
      <c r="AW268" s="48"/>
      <c r="AX268" s="52"/>
      <c r="AY268" s="52"/>
      <c r="AZ268" s="52"/>
      <c r="BA268" s="52"/>
      <c r="BB268" s="52"/>
      <c r="BC268" s="52"/>
      <c r="BD268" s="52"/>
      <c r="BE268" s="52"/>
      <c r="BF268" s="52"/>
      <c r="BG268" s="52"/>
      <c r="BH268" s="52"/>
      <c r="BI268" s="52"/>
      <c r="BJ268" s="52"/>
      <c r="BK268" s="52"/>
      <c r="BL268" s="52"/>
      <c r="BM268" s="52"/>
    </row>
    <row r="269" spans="2:65">
      <c r="B269" t="s">
        <v>425</v>
      </c>
      <c r="C269">
        <v>0.5</v>
      </c>
      <c r="D269">
        <v>84.5</v>
      </c>
      <c r="E269" s="64">
        <v>2.1643408999999999E-2</v>
      </c>
      <c r="F269" s="48">
        <v>0.97638207200000005</v>
      </c>
      <c r="G269" s="48">
        <v>8.0507300000000007E-3</v>
      </c>
      <c r="H269" s="48">
        <v>3.1972900000000002E-3</v>
      </c>
      <c r="I269" s="48">
        <v>0.94555185200000003</v>
      </c>
      <c r="J269" s="49">
        <v>3.0830220000000019E-2</v>
      </c>
      <c r="K269" s="48">
        <v>2.9026920000000001E-3</v>
      </c>
      <c r="L269" s="48">
        <v>2.3800000000000001E-4</v>
      </c>
      <c r="M269" s="48">
        <v>5.5599999999999996E-4</v>
      </c>
      <c r="N269" s="48">
        <v>1.8595370000000001E-3</v>
      </c>
      <c r="O269" s="48">
        <v>5.5599999999999996E-4</v>
      </c>
      <c r="P269" s="48">
        <v>9.4450869999999996E-3</v>
      </c>
      <c r="Q269" s="48">
        <v>2.9257760000000002E-3</v>
      </c>
      <c r="R269" s="48">
        <v>0.50887258599999996</v>
      </c>
      <c r="S269" s="48">
        <v>0.41688115799999997</v>
      </c>
      <c r="T269" s="48">
        <v>2.8346920000000002E-3</v>
      </c>
      <c r="U269" s="48">
        <v>1.2132480000000001E-3</v>
      </c>
      <c r="V269" s="48">
        <v>1.247265E-3</v>
      </c>
      <c r="W269" s="48">
        <v>2.61E-4</v>
      </c>
      <c r="X269" s="48">
        <v>2.3244479999999998E-3</v>
      </c>
      <c r="Y269" s="48">
        <v>9.1232257573064496E-2</v>
      </c>
      <c r="Z269" s="48">
        <v>0.16318220626546101</v>
      </c>
      <c r="AA269" s="48">
        <v>6.3374754741661155E-2</v>
      </c>
      <c r="AB269" s="48">
        <v>0.36461739699149692</v>
      </c>
      <c r="AC269" s="48">
        <v>0.2010562302954518</v>
      </c>
      <c r="AD269" s="48">
        <v>0.28236201827783908</v>
      </c>
      <c r="AE269" s="47">
        <v>0.08</v>
      </c>
      <c r="AF269" s="48">
        <v>0.32602100000000001</v>
      </c>
      <c r="AG269" s="48">
        <v>0.232048</v>
      </c>
      <c r="AH269" s="48">
        <v>0.30534899999999998</v>
      </c>
      <c r="AI269" s="48">
        <v>0.12600304700000001</v>
      </c>
      <c r="AJ269" s="48">
        <v>0.14492128000000001</v>
      </c>
      <c r="AK269" s="48">
        <v>0.71881665800000005</v>
      </c>
      <c r="AM269" s="48"/>
      <c r="AN269" s="48"/>
      <c r="AO269" s="48"/>
      <c r="AP269" s="48"/>
      <c r="AQ269" s="48"/>
      <c r="AR269" s="48"/>
      <c r="AS269" s="48"/>
      <c r="AT269" s="48"/>
      <c r="AU269" s="48"/>
      <c r="AV269" s="48"/>
      <c r="AW269" s="48"/>
      <c r="AX269" s="52"/>
      <c r="AY269" s="52"/>
      <c r="AZ269" s="52"/>
      <c r="BA269" s="52"/>
      <c r="BB269" s="52"/>
      <c r="BC269" s="52"/>
      <c r="BD269" s="52"/>
      <c r="BE269" s="52"/>
      <c r="BF269" s="52"/>
      <c r="BG269" s="52"/>
      <c r="BH269" s="52"/>
      <c r="BI269" s="52"/>
      <c r="BJ269" s="52"/>
      <c r="BK269" s="52"/>
      <c r="BL269" s="52"/>
      <c r="BM269" s="52"/>
    </row>
    <row r="270" spans="2:65">
      <c r="B270" t="s">
        <v>427</v>
      </c>
      <c r="C270">
        <v>0.5</v>
      </c>
      <c r="D270">
        <v>86</v>
      </c>
      <c r="E270" s="64">
        <v>2.1364952999999999E-2</v>
      </c>
      <c r="F270" s="48">
        <v>0.95781980200000005</v>
      </c>
      <c r="G270" s="48">
        <v>1.3743975E-2</v>
      </c>
      <c r="H270" s="48">
        <v>7.5934260000000003E-3</v>
      </c>
      <c r="I270" s="48">
        <v>0.90948846900000002</v>
      </c>
      <c r="J270" s="49">
        <v>4.8331333000000032E-2</v>
      </c>
      <c r="K270" s="48">
        <v>4.3731619999999999E-3</v>
      </c>
      <c r="L270" s="48">
        <v>1.174076E-3</v>
      </c>
      <c r="M270" s="48">
        <v>8.83E-4</v>
      </c>
      <c r="N270" s="48">
        <v>2.240438E-3</v>
      </c>
      <c r="O270" s="48">
        <v>5.4900000000000001E-4</v>
      </c>
      <c r="P270" s="48">
        <v>1.6717111999999999E-2</v>
      </c>
      <c r="Q270" s="48">
        <v>4.1250829999999999E-3</v>
      </c>
      <c r="R270" s="48">
        <v>0.53815745500000001</v>
      </c>
      <c r="S270" s="48">
        <v>0.38599080099999999</v>
      </c>
      <c r="T270" s="48">
        <v>5.3856679999999997E-3</v>
      </c>
      <c r="U270" s="48">
        <v>2.7897759999999999E-3</v>
      </c>
      <c r="V270" s="48">
        <v>1.2710180000000001E-3</v>
      </c>
      <c r="W270" s="48">
        <v>8.9400000000000005E-4</v>
      </c>
      <c r="X270" s="48">
        <v>2.940575E-3</v>
      </c>
      <c r="Y270" s="48">
        <v>8.1697640425976201E-2</v>
      </c>
      <c r="Z270" s="48">
        <v>0.203451652876044</v>
      </c>
      <c r="AA270" s="48">
        <v>6.9000991105144946E-2</v>
      </c>
      <c r="AB270" s="48">
        <v>0.32054096777026397</v>
      </c>
      <c r="AC270" s="48">
        <v>0.16709763359974919</v>
      </c>
      <c r="AD270" s="48">
        <v>0.32603301467899493</v>
      </c>
      <c r="AE270" s="47">
        <v>0.09</v>
      </c>
      <c r="AF270" s="48">
        <v>0.38353900000000002</v>
      </c>
      <c r="AG270" s="48">
        <v>0.23038</v>
      </c>
      <c r="AH270" s="48">
        <v>0.22910800000000001</v>
      </c>
      <c r="AI270" s="48">
        <v>0.112627897</v>
      </c>
      <c r="AJ270" s="48">
        <v>0.12865420699999999</v>
      </c>
      <c r="AK270" s="48">
        <v>0.74094278599999996</v>
      </c>
      <c r="AM270" s="48"/>
      <c r="AN270" s="48"/>
      <c r="AO270" s="48"/>
      <c r="AP270" s="48"/>
      <c r="AQ270" s="48"/>
      <c r="AR270" s="48"/>
      <c r="AS270" s="48"/>
      <c r="AT270" s="48"/>
      <c r="AU270" s="48"/>
      <c r="AV270" s="48"/>
      <c r="AW270" s="48"/>
      <c r="AX270" s="52"/>
      <c r="AY270" s="52"/>
      <c r="AZ270" s="52"/>
      <c r="BA270" s="52"/>
      <c r="BB270" s="52"/>
      <c r="BC270" s="52"/>
      <c r="BD270" s="52"/>
      <c r="BE270" s="52"/>
      <c r="BF270" s="52"/>
      <c r="BG270" s="52"/>
      <c r="BH270" s="52"/>
      <c r="BI270" s="52"/>
      <c r="BJ270" s="52"/>
      <c r="BK270" s="52"/>
      <c r="BL270" s="52"/>
      <c r="BM270" s="52"/>
    </row>
    <row r="271" spans="2:65">
      <c r="B271" t="s">
        <v>428</v>
      </c>
      <c r="C271">
        <v>0.5</v>
      </c>
      <c r="D271">
        <v>71.900000000000006</v>
      </c>
      <c r="E271" s="64">
        <v>2.1538504E-2</v>
      </c>
      <c r="F271" s="48">
        <v>0.97226980799999996</v>
      </c>
      <c r="G271" s="48">
        <v>9.4013129999999997E-3</v>
      </c>
      <c r="H271" s="48">
        <v>2.4260739999999999E-3</v>
      </c>
      <c r="I271" s="48">
        <v>0.93323025199999998</v>
      </c>
      <c r="J271" s="49">
        <v>3.9039555999999982E-2</v>
      </c>
      <c r="K271" s="48">
        <v>2.7990020000000001E-3</v>
      </c>
      <c r="L271" s="48">
        <v>2.9300000000000002E-4</v>
      </c>
      <c r="M271" s="48">
        <v>3.0499999999999999E-4</v>
      </c>
      <c r="N271" s="48">
        <v>2.8328609999999999E-3</v>
      </c>
      <c r="O271" s="48">
        <v>4.4000000000000002E-4</v>
      </c>
      <c r="P271" s="48">
        <v>1.2663228E-2</v>
      </c>
      <c r="Q271" s="48">
        <v>3.2390019999999999E-3</v>
      </c>
      <c r="R271" s="48">
        <v>0.50666997700000005</v>
      </c>
      <c r="S271" s="48">
        <v>0.414565605</v>
      </c>
      <c r="T271" s="48">
        <v>2.2458980000000001E-3</v>
      </c>
      <c r="U271" s="48">
        <v>1.320452E-3</v>
      </c>
      <c r="V271" s="48">
        <v>9.1399999999999999E-4</v>
      </c>
      <c r="W271" s="48">
        <v>2.9300000000000002E-4</v>
      </c>
      <c r="X271" s="48">
        <v>3.4760630000000002E-3</v>
      </c>
      <c r="Y271" s="48">
        <v>9.3629216732837195E-2</v>
      </c>
      <c r="Z271" s="48">
        <v>0.18566740194759701</v>
      </c>
      <c r="AA271" s="48">
        <v>7.2529069767441709E-2</v>
      </c>
      <c r="AB271" s="48">
        <v>0.33781712473572922</v>
      </c>
      <c r="AC271" s="48">
        <v>0.15022198304856721</v>
      </c>
      <c r="AD271" s="48">
        <v>0.36011031884837891</v>
      </c>
      <c r="AE271" s="47">
        <v>0.08</v>
      </c>
      <c r="AF271" s="48">
        <v>0.378469</v>
      </c>
      <c r="AG271" s="48">
        <v>0.215721</v>
      </c>
      <c r="AH271" s="48">
        <v>0.26178800000000002</v>
      </c>
      <c r="AI271" s="48">
        <v>9.0813483E-2</v>
      </c>
      <c r="AJ271" s="48">
        <v>0.14497554800000001</v>
      </c>
      <c r="AK271" s="48">
        <v>0.75277383399999998</v>
      </c>
      <c r="AM271" s="48"/>
      <c r="AN271" s="48"/>
      <c r="AO271" s="48"/>
      <c r="AP271" s="48"/>
      <c r="AQ271" s="48"/>
      <c r="AR271" s="48"/>
      <c r="AS271" s="48"/>
      <c r="AT271" s="48"/>
      <c r="AU271" s="48"/>
      <c r="AV271" s="48"/>
      <c r="AW271" s="48"/>
      <c r="AX271" s="52"/>
      <c r="AY271" s="52"/>
      <c r="AZ271" s="52"/>
      <c r="BA271" s="52"/>
      <c r="BB271" s="52"/>
      <c r="BC271" s="52"/>
      <c r="BD271" s="52"/>
      <c r="BE271" s="52"/>
      <c r="BF271" s="52"/>
      <c r="BG271" s="52"/>
      <c r="BH271" s="52"/>
      <c r="BI271" s="52"/>
      <c r="BJ271" s="52"/>
      <c r="BK271" s="52"/>
      <c r="BL271" s="52"/>
      <c r="BM271" s="52"/>
    </row>
    <row r="272" spans="2:65">
      <c r="B272" t="s">
        <v>430</v>
      </c>
      <c r="C272">
        <v>0.5</v>
      </c>
      <c r="D272">
        <v>51.1</v>
      </c>
      <c r="E272" s="64">
        <v>2.3875298999999999E-2</v>
      </c>
      <c r="F272" s="48">
        <v>0.96782709199999895</v>
      </c>
      <c r="G272" s="48">
        <v>1.3847929E-2</v>
      </c>
      <c r="H272" s="48">
        <v>2.842565E-3</v>
      </c>
      <c r="I272" s="48">
        <v>0.93479933299999995</v>
      </c>
      <c r="J272" s="49">
        <v>3.3027758999998991E-2</v>
      </c>
      <c r="K272" s="48">
        <v>4.2954220000000001E-3</v>
      </c>
      <c r="L272" s="48">
        <v>1.3570120000000001E-3</v>
      </c>
      <c r="M272" s="48">
        <v>1.2822160000000001E-3</v>
      </c>
      <c r="N272" s="48">
        <v>2.5644309999999998E-3</v>
      </c>
      <c r="O272" s="48">
        <v>9.0799999999999995E-4</v>
      </c>
      <c r="P272" s="48">
        <v>1.19994E-2</v>
      </c>
      <c r="Q272" s="48">
        <v>3.4831160000000001E-3</v>
      </c>
      <c r="R272" s="48">
        <v>0.52707612100000001</v>
      </c>
      <c r="S272" s="48">
        <v>0.38431209100000002</v>
      </c>
      <c r="T272" s="48">
        <v>5.3105100000000001E-3</v>
      </c>
      <c r="U272" s="48">
        <v>1.506603E-3</v>
      </c>
      <c r="V272" s="48">
        <v>1.025773E-3</v>
      </c>
      <c r="W272" s="48">
        <v>1.3899999999999999E-4</v>
      </c>
      <c r="X272" s="48">
        <v>4.6587169999999997E-3</v>
      </c>
      <c r="Y272" s="48">
        <v>0.116031558733023</v>
      </c>
      <c r="Z272" s="48">
        <v>0.16499885813939</v>
      </c>
      <c r="AA272" s="48">
        <v>6.1972426310620353E-2</v>
      </c>
      <c r="AB272" s="48">
        <v>0.39845100013674961</v>
      </c>
      <c r="AC272" s="48">
        <v>0.14557500000000001</v>
      </c>
      <c r="AD272" s="48">
        <v>0.36191250000000003</v>
      </c>
      <c r="AE272" s="47">
        <v>0.26</v>
      </c>
      <c r="AF272" s="48">
        <v>0.37314199999999997</v>
      </c>
      <c r="AG272" s="48">
        <v>0.23059299999999999</v>
      </c>
      <c r="AH272" s="48">
        <v>0.25967800000000002</v>
      </c>
      <c r="AI272" s="48">
        <v>0.14212340700000001</v>
      </c>
      <c r="AJ272" s="48">
        <v>0.17011776100000001</v>
      </c>
      <c r="AK272" s="48">
        <v>0.67545057100000006</v>
      </c>
      <c r="AM272" s="48"/>
      <c r="AN272" s="48"/>
      <c r="AO272" s="48"/>
      <c r="AP272" s="48"/>
      <c r="AQ272" s="48"/>
      <c r="AR272" s="48"/>
      <c r="AS272" s="48"/>
      <c r="AT272" s="48"/>
      <c r="AU272" s="48"/>
      <c r="AV272" s="48"/>
      <c r="AW272" s="48"/>
      <c r="AX272" s="52"/>
      <c r="AY272" s="52"/>
      <c r="AZ272" s="52"/>
      <c r="BA272" s="52"/>
      <c r="BB272" s="52"/>
      <c r="BC272" s="52"/>
      <c r="BD272" s="52"/>
      <c r="BE272" s="52"/>
      <c r="BF272" s="52"/>
      <c r="BG272" s="52"/>
      <c r="BH272" s="52"/>
      <c r="BI272" s="52"/>
      <c r="BJ272" s="52"/>
      <c r="BK272" s="52"/>
      <c r="BL272" s="52"/>
      <c r="BM272" s="52"/>
    </row>
    <row r="273" spans="2:65">
      <c r="B273" t="s">
        <v>431</v>
      </c>
      <c r="C273">
        <v>0.5</v>
      </c>
      <c r="D273">
        <v>83.4</v>
      </c>
      <c r="E273" s="64">
        <v>1.8115465000000001E-2</v>
      </c>
      <c r="F273" s="48">
        <v>0.95905207999999997</v>
      </c>
      <c r="G273" s="48">
        <v>1.7196890999999999E-2</v>
      </c>
      <c r="H273" s="48">
        <v>5.6151969999999997E-3</v>
      </c>
      <c r="I273" s="48">
        <v>0.93306019900000003</v>
      </c>
      <c r="J273" s="49">
        <v>2.5991880999999939E-2</v>
      </c>
      <c r="K273" s="48">
        <v>6.5224519999999998E-3</v>
      </c>
      <c r="L273" s="48">
        <v>3.3103899999999999E-3</v>
      </c>
      <c r="M273" s="48">
        <v>1.9699999999999999E-4</v>
      </c>
      <c r="N273" s="48">
        <v>3.4196439999999999E-3</v>
      </c>
      <c r="O273" s="48">
        <v>7.6499999999999995E-4</v>
      </c>
      <c r="P273" s="48">
        <v>1.3744128E-2</v>
      </c>
      <c r="Q273" s="48">
        <v>4.3922259999999999E-3</v>
      </c>
      <c r="R273" s="48">
        <v>0.58750327800000002</v>
      </c>
      <c r="S273" s="48">
        <v>0.33372301399999998</v>
      </c>
      <c r="T273" s="48">
        <v>6.3696359999999997E-3</v>
      </c>
      <c r="U273" s="48">
        <v>3.0263960000000002E-3</v>
      </c>
      <c r="V273" s="48">
        <v>6.7848090000000002E-3</v>
      </c>
      <c r="W273" s="48">
        <v>3.5180490000000001E-3</v>
      </c>
      <c r="X273" s="48">
        <v>2.6986279999999998E-3</v>
      </c>
      <c r="Y273" s="48">
        <v>9.1566450421805598E-2</v>
      </c>
      <c r="Z273" s="48">
        <v>0.19164387337531499</v>
      </c>
      <c r="AA273" s="48">
        <v>6.7056617135962462E-2</v>
      </c>
      <c r="AB273" s="48">
        <v>0.33108630932864652</v>
      </c>
      <c r="AC273" s="48">
        <v>0.139232167795315</v>
      </c>
      <c r="AD273" s="48">
        <v>0.40933045242549598</v>
      </c>
      <c r="AE273" s="47">
        <v>0.11</v>
      </c>
      <c r="AF273" s="48">
        <v>0.43361699999999997</v>
      </c>
      <c r="AG273" s="48">
        <v>0.20843300000000001</v>
      </c>
      <c r="AH273" s="48">
        <v>0.21252699999999999</v>
      </c>
      <c r="AI273" s="48">
        <v>0.100025641</v>
      </c>
      <c r="AJ273" s="48">
        <v>0.13266666699999999</v>
      </c>
      <c r="AK273" s="48">
        <v>0.75761538399999995</v>
      </c>
      <c r="AM273" s="48"/>
      <c r="AN273" s="48"/>
      <c r="AO273" s="48"/>
      <c r="AP273" s="48"/>
      <c r="AQ273" s="48"/>
      <c r="AR273" s="48"/>
      <c r="AS273" s="48"/>
      <c r="AT273" s="48"/>
      <c r="AU273" s="48"/>
      <c r="AV273" s="48"/>
      <c r="AW273" s="48"/>
      <c r="AX273" s="52"/>
      <c r="AY273" s="52"/>
      <c r="AZ273" s="52"/>
      <c r="BA273" s="52"/>
      <c r="BB273" s="52"/>
      <c r="BC273" s="52"/>
      <c r="BD273" s="52"/>
      <c r="BE273" s="52"/>
      <c r="BF273" s="52"/>
      <c r="BG273" s="52"/>
      <c r="BH273" s="52"/>
      <c r="BI273" s="52"/>
      <c r="BJ273" s="52"/>
      <c r="BK273" s="52"/>
      <c r="BL273" s="52"/>
      <c r="BM273" s="52"/>
    </row>
    <row r="274" spans="2:65">
      <c r="B274" t="s">
        <v>433</v>
      </c>
      <c r="C274">
        <v>0.5</v>
      </c>
      <c r="D274">
        <v>0.8</v>
      </c>
      <c r="E274" s="64">
        <v>3.5772958000000001E-2</v>
      </c>
      <c r="F274" s="48">
        <v>0.926402053</v>
      </c>
      <c r="G274" s="48">
        <v>3.1334289000000001E-2</v>
      </c>
      <c r="H274" s="48">
        <v>1.0407998E-2</v>
      </c>
      <c r="I274" s="48">
        <v>0.86926833199999998</v>
      </c>
      <c r="J274" s="49">
        <v>5.7133721000000033E-2</v>
      </c>
      <c r="K274" s="48">
        <v>8.0616860000000002E-3</v>
      </c>
      <c r="L274" s="48">
        <v>1.8549899999999999E-3</v>
      </c>
      <c r="M274" s="48">
        <v>7.3798520000000001E-3</v>
      </c>
      <c r="N274" s="48">
        <v>4.6023799999999997E-3</v>
      </c>
      <c r="O274" s="48">
        <v>2.1156909999999998E-3</v>
      </c>
      <c r="P274" s="48">
        <v>2.3212441E-2</v>
      </c>
      <c r="Q274" s="48">
        <v>8.6432499999999999E-3</v>
      </c>
      <c r="R274" s="48">
        <v>0.46824426000000002</v>
      </c>
      <c r="S274" s="48">
        <v>0.43603730099999999</v>
      </c>
      <c r="T274" s="48">
        <v>1.4418930999999999E-2</v>
      </c>
      <c r="U274" s="48">
        <v>5.3845380000000003E-3</v>
      </c>
      <c r="V274" s="48">
        <v>2.6170659999999999E-3</v>
      </c>
      <c r="W274" s="48">
        <v>9.5299999999999996E-4</v>
      </c>
      <c r="X274" s="48">
        <v>5.8357569999999996E-3</v>
      </c>
      <c r="Y274" s="48">
        <v>8.2200847158489201E-2</v>
      </c>
      <c r="Z274" s="48">
        <v>0.17352157594850501</v>
      </c>
      <c r="AA274" s="48">
        <v>6.84588235294116E-2</v>
      </c>
      <c r="AB274" s="48">
        <v>0.3294941176470576</v>
      </c>
      <c r="AC274" s="48">
        <v>0.16968845608980851</v>
      </c>
      <c r="AD274" s="48">
        <v>0.30831775812192708</v>
      </c>
      <c r="AE274" s="47">
        <v>0.27</v>
      </c>
      <c r="AF274" s="48">
        <v>0.36110300000000001</v>
      </c>
      <c r="AG274" s="48">
        <v>0.21893099999999999</v>
      </c>
      <c r="AH274" s="48">
        <v>0.26718700000000001</v>
      </c>
      <c r="AI274" s="48">
        <v>0.100469919</v>
      </c>
      <c r="AJ274" s="48">
        <v>0.19961612300000001</v>
      </c>
      <c r="AK274" s="48">
        <v>0.691530435</v>
      </c>
      <c r="AM274" s="48"/>
      <c r="AN274" s="48"/>
      <c r="AO274" s="48"/>
      <c r="AP274" s="48"/>
      <c r="AQ274" s="48"/>
      <c r="AR274" s="48"/>
      <c r="AS274" s="48"/>
      <c r="AT274" s="48"/>
      <c r="AU274" s="48"/>
      <c r="AV274" s="48"/>
      <c r="AW274" s="48"/>
      <c r="AX274" s="52"/>
      <c r="AY274" s="52"/>
      <c r="AZ274" s="52"/>
      <c r="BA274" s="52"/>
      <c r="BB274" s="52"/>
      <c r="BC274" s="52"/>
      <c r="BD274" s="52"/>
      <c r="BE274" s="52"/>
      <c r="BF274" s="52"/>
      <c r="BG274" s="52"/>
      <c r="BH274" s="52"/>
      <c r="BI274" s="52"/>
      <c r="BJ274" s="52"/>
      <c r="BK274" s="52"/>
      <c r="BL274" s="52"/>
      <c r="BM274" s="52"/>
    </row>
    <row r="275" spans="2:65">
      <c r="B275" t="s">
        <v>434</v>
      </c>
      <c r="C275">
        <v>0.5</v>
      </c>
      <c r="D275">
        <v>0</v>
      </c>
      <c r="E275" s="64">
        <v>3.5387085999999998E-2</v>
      </c>
      <c r="F275" s="48">
        <v>0.80084376899999998</v>
      </c>
      <c r="G275" s="48">
        <v>8.2890456000000001E-2</v>
      </c>
      <c r="H275" s="48">
        <v>4.8216094000000001E-2</v>
      </c>
      <c r="I275" s="48">
        <v>0.72992713799999998</v>
      </c>
      <c r="J275" s="49">
        <v>7.0916631000000008E-2</v>
      </c>
      <c r="K275" s="48">
        <v>3.2702700000000001E-2</v>
      </c>
      <c r="L275" s="48">
        <v>2.2530718000000002E-2</v>
      </c>
      <c r="M275" s="48">
        <v>2.5084915999999999E-2</v>
      </c>
      <c r="N275" s="48">
        <v>1.4393131E-2</v>
      </c>
      <c r="O275" s="48">
        <v>1.1973365E-2</v>
      </c>
      <c r="P275" s="48">
        <v>4.3035999999999998E-2</v>
      </c>
      <c r="Q275" s="48">
        <v>2.5013219E-2</v>
      </c>
      <c r="R275" s="48">
        <v>0.47828892499999998</v>
      </c>
      <c r="S275" s="48">
        <v>0.38856774100000002</v>
      </c>
      <c r="T275" s="48">
        <v>5.3370257999999997E-2</v>
      </c>
      <c r="U275" s="48">
        <v>1.6535370000000001E-2</v>
      </c>
      <c r="V275" s="48">
        <v>2.5542439999999998E-3</v>
      </c>
      <c r="W275" s="48">
        <v>2.4556589999999998E-3</v>
      </c>
      <c r="X275" s="48">
        <v>3.6028280000000002E-3</v>
      </c>
      <c r="Y275" s="48">
        <v>5.4359894098556599E-2</v>
      </c>
      <c r="Z275" s="48">
        <v>0.25302280786236397</v>
      </c>
      <c r="AA275" s="48">
        <v>9.5269351587040974E-2</v>
      </c>
      <c r="AB275" s="48">
        <v>0.2020722959351115</v>
      </c>
      <c r="AC275" s="48">
        <v>0.20714673567706829</v>
      </c>
      <c r="AD275" s="48">
        <v>0.33425372875677301</v>
      </c>
      <c r="AE275" s="47">
        <v>0.17</v>
      </c>
      <c r="AF275" s="48">
        <v>0.31151699999999999</v>
      </c>
      <c r="AG275" s="48">
        <v>0.16031400000000001</v>
      </c>
      <c r="AH275" s="48">
        <v>0.30953000000000003</v>
      </c>
      <c r="AI275" s="48">
        <v>0.32814501699999998</v>
      </c>
      <c r="AJ275" s="48">
        <v>0.165663165</v>
      </c>
      <c r="AK275" s="48">
        <v>0.495687078</v>
      </c>
      <c r="AM275" s="48"/>
      <c r="AN275" s="48"/>
      <c r="AO275" s="48"/>
      <c r="AP275" s="48"/>
      <c r="AQ275" s="48"/>
      <c r="AR275" s="48"/>
      <c r="AS275" s="48"/>
      <c r="AT275" s="48"/>
      <c r="AU275" s="48"/>
      <c r="AV275" s="48"/>
      <c r="AW275" s="48"/>
      <c r="AX275" s="52"/>
      <c r="AY275" s="52"/>
      <c r="AZ275" s="52"/>
      <c r="BA275" s="52"/>
      <c r="BB275" s="52"/>
      <c r="BC275" s="52"/>
      <c r="BD275" s="52"/>
      <c r="BE275" s="52"/>
      <c r="BF275" s="52"/>
      <c r="BG275" s="52"/>
      <c r="BH275" s="52"/>
      <c r="BI275" s="52"/>
      <c r="BJ275" s="52"/>
      <c r="BK275" s="52"/>
      <c r="BL275" s="52"/>
      <c r="BM275" s="52"/>
    </row>
    <row r="276" spans="2:65">
      <c r="B276" t="s">
        <v>435</v>
      </c>
      <c r="C276">
        <v>0.5</v>
      </c>
      <c r="D276">
        <v>38.5</v>
      </c>
      <c r="E276" s="64">
        <v>2.3463751000000001E-2</v>
      </c>
      <c r="F276" s="48">
        <v>0.95861606799999999</v>
      </c>
      <c r="G276" s="48">
        <v>1.8069646000000002E-2</v>
      </c>
      <c r="H276" s="48">
        <v>5.7309850000000001E-3</v>
      </c>
      <c r="I276" s="48">
        <v>0.89851437899999997</v>
      </c>
      <c r="J276" s="49">
        <v>6.0101689000000007E-2</v>
      </c>
      <c r="K276" s="48">
        <v>6.6938739999999998E-3</v>
      </c>
      <c r="L276" s="48">
        <v>1.1442519999999999E-3</v>
      </c>
      <c r="M276" s="48">
        <v>2.5364250000000001E-3</v>
      </c>
      <c r="N276" s="48">
        <v>2.1645430000000001E-3</v>
      </c>
      <c r="O276" s="48">
        <v>7.3399999999999995E-4</v>
      </c>
      <c r="P276" s="48">
        <v>1.2882371E-2</v>
      </c>
      <c r="Q276" s="48">
        <v>4.7007400000000001E-3</v>
      </c>
      <c r="R276" s="48">
        <v>0.51991914100000003</v>
      </c>
      <c r="S276" s="48">
        <v>0.39894540099999998</v>
      </c>
      <c r="T276" s="48">
        <v>5.4541640000000001E-3</v>
      </c>
      <c r="U276" s="48">
        <v>2.393348E-3</v>
      </c>
      <c r="V276" s="48">
        <v>5.53E-4</v>
      </c>
      <c r="W276" s="48">
        <v>1.9100000000000001E-4</v>
      </c>
      <c r="X276" s="48">
        <v>2.9463929999999998E-3</v>
      </c>
      <c r="Y276" s="48">
        <v>0.116525104827437</v>
      </c>
      <c r="Z276" s="48">
        <v>0.19383226917819699</v>
      </c>
      <c r="AA276" s="48">
        <v>7.6158402043897233E-2</v>
      </c>
      <c r="AB276" s="48">
        <v>0.30675879688770058</v>
      </c>
      <c r="AC276" s="48">
        <v>0.17383199079401609</v>
      </c>
      <c r="AD276" s="48">
        <v>0.2746375143843498</v>
      </c>
      <c r="AE276" s="47">
        <v>0.18</v>
      </c>
      <c r="AF276" s="48">
        <v>0.30574899999999999</v>
      </c>
      <c r="AG276" s="48">
        <v>0.19648499999999999</v>
      </c>
      <c r="AH276" s="48">
        <v>0.35772999999999999</v>
      </c>
      <c r="AI276" s="48">
        <v>0.15143108999999999</v>
      </c>
      <c r="AJ276" s="48">
        <v>0.17538653400000001</v>
      </c>
      <c r="AK276" s="48">
        <v>0.66137668500000002</v>
      </c>
      <c r="AM276" s="48"/>
      <c r="AN276" s="48"/>
      <c r="AO276" s="48"/>
      <c r="AP276" s="48"/>
      <c r="AQ276" s="48"/>
      <c r="AR276" s="48"/>
      <c r="AS276" s="48"/>
      <c r="AT276" s="48"/>
      <c r="AU276" s="48"/>
      <c r="AV276" s="48"/>
      <c r="AW276" s="48"/>
      <c r="AX276" s="52"/>
      <c r="AY276" s="52"/>
      <c r="AZ276" s="52"/>
      <c r="BA276" s="52"/>
      <c r="BB276" s="52"/>
      <c r="BC276" s="52"/>
      <c r="BD276" s="52"/>
      <c r="BE276" s="52"/>
      <c r="BF276" s="52"/>
      <c r="BG276" s="52"/>
      <c r="BH276" s="52"/>
      <c r="BI276" s="52"/>
      <c r="BJ276" s="52"/>
      <c r="BK276" s="52"/>
      <c r="BL276" s="52"/>
      <c r="BM276" s="52"/>
    </row>
    <row r="277" spans="2:65">
      <c r="B277" t="s">
        <v>436</v>
      </c>
      <c r="C277">
        <v>0</v>
      </c>
      <c r="D277">
        <v>18.3</v>
      </c>
      <c r="E277" s="64">
        <v>2.6370272E-2</v>
      </c>
      <c r="F277" s="48">
        <v>0.96895439299999997</v>
      </c>
      <c r="G277" s="48">
        <v>1.5436633E-2</v>
      </c>
      <c r="H277" s="48">
        <v>2.214635E-3</v>
      </c>
      <c r="I277" s="48">
        <v>0.95298794499999995</v>
      </c>
      <c r="J277" s="49">
        <v>1.5966448000000018E-2</v>
      </c>
      <c r="K277" s="48">
        <v>3.2731280000000001E-3</v>
      </c>
      <c r="L277" s="48">
        <v>1.4799290000000001E-3</v>
      </c>
      <c r="M277" s="48">
        <v>4.050901E-3</v>
      </c>
      <c r="N277" s="48">
        <v>2.6033789999999998E-3</v>
      </c>
      <c r="O277" s="48">
        <v>5.1900000000000004E-4</v>
      </c>
      <c r="P277" s="48">
        <v>1.0715984E-2</v>
      </c>
      <c r="Q277" s="48">
        <v>2.6794800000000001E-3</v>
      </c>
      <c r="R277" s="48">
        <v>0.40066972699999998</v>
      </c>
      <c r="S277" s="48">
        <v>0.52481771499999996</v>
      </c>
      <c r="T277" s="48">
        <v>8.1123410000000003E-3</v>
      </c>
      <c r="U277" s="48">
        <v>2.94896E-3</v>
      </c>
      <c r="V277" s="48">
        <v>1.73E-4</v>
      </c>
      <c r="W277" s="48">
        <v>9.6100000000000005E-4</v>
      </c>
      <c r="X277" s="48">
        <v>2.6357009999999998E-3</v>
      </c>
      <c r="Y277" s="48">
        <v>7.5124963246104001E-2</v>
      </c>
      <c r="Z277" s="48">
        <v>0.203585271317829</v>
      </c>
      <c r="AA277" s="48">
        <v>8.9710832623595665E-2</v>
      </c>
      <c r="AB277" s="48">
        <v>0.26683429992835012</v>
      </c>
      <c r="AC277" s="48">
        <v>0.27011280690112799</v>
      </c>
      <c r="AD277" s="48">
        <v>0.23706702057067019</v>
      </c>
      <c r="AE277" s="47">
        <v>0.26</v>
      </c>
      <c r="AF277" s="48">
        <v>0.22609199999999999</v>
      </c>
      <c r="AG277" s="48">
        <v>0.14965200000000001</v>
      </c>
      <c r="AH277" s="48">
        <v>0.421566</v>
      </c>
      <c r="AI277" s="48">
        <v>0.19875030599999999</v>
      </c>
      <c r="AJ277" s="48">
        <v>0.15481499600000001</v>
      </c>
      <c r="AK277" s="48">
        <v>0.64305317299999998</v>
      </c>
      <c r="AM277" s="48"/>
      <c r="AN277" s="48"/>
      <c r="AO277" s="48"/>
      <c r="AP277" s="48"/>
      <c r="AQ277" s="48"/>
      <c r="AR277" s="48"/>
      <c r="AS277" s="48"/>
      <c r="AT277" s="48"/>
      <c r="AU277" s="48"/>
      <c r="AV277" s="48"/>
      <c r="AW277" s="48"/>
      <c r="AX277" s="52"/>
      <c r="AY277" s="52"/>
      <c r="AZ277" s="52"/>
      <c r="BA277" s="52"/>
      <c r="BB277" s="52"/>
      <c r="BC277" s="52"/>
      <c r="BD277" s="52"/>
      <c r="BE277" s="52"/>
      <c r="BF277" s="52"/>
      <c r="BG277" s="52"/>
      <c r="BH277" s="52"/>
      <c r="BI277" s="52"/>
      <c r="BJ277" s="52"/>
      <c r="BK277" s="52"/>
      <c r="BL277" s="52"/>
      <c r="BM277" s="52"/>
    </row>
    <row r="278" spans="2:65">
      <c r="B278" t="s">
        <v>439</v>
      </c>
      <c r="C278">
        <v>0</v>
      </c>
      <c r="E278" s="64">
        <v>2.1783619000000001E-2</v>
      </c>
      <c r="F278" s="48">
        <v>0.98147104299999999</v>
      </c>
      <c r="G278" s="48">
        <v>7.9108890000000008E-3</v>
      </c>
      <c r="H278" s="48">
        <v>2.6032410000000001E-3</v>
      </c>
      <c r="I278" s="48">
        <v>0.92170286000000001</v>
      </c>
      <c r="J278" s="49">
        <v>5.9768182999999968E-2</v>
      </c>
      <c r="K278" s="48">
        <v>1.486006E-3</v>
      </c>
      <c r="L278" s="48">
        <v>7.9900000000000001E-4</v>
      </c>
      <c r="M278" s="48">
        <v>3.48E-4</v>
      </c>
      <c r="N278" s="48">
        <v>1.424516E-3</v>
      </c>
      <c r="O278" s="48">
        <v>7.2800000000000002E-4</v>
      </c>
      <c r="P278" s="48">
        <v>5.3496209999999997E-3</v>
      </c>
      <c r="Q278" s="48">
        <v>2.6649320000000001E-3</v>
      </c>
      <c r="R278" s="48">
        <v>0.353533076</v>
      </c>
      <c r="S278" s="48">
        <v>0.57227026800000003</v>
      </c>
      <c r="T278" s="48">
        <v>2.274777E-3</v>
      </c>
      <c r="U278" s="48">
        <v>6.7599999999999995E-4</v>
      </c>
      <c r="V278" s="48">
        <v>4.4099999999999999E-4</v>
      </c>
      <c r="W278" s="48">
        <v>2.9700000000000001E-4</v>
      </c>
      <c r="X278" s="48">
        <v>1.834167E-3</v>
      </c>
      <c r="Y278" s="48">
        <v>8.2946558811828663E-2</v>
      </c>
      <c r="Z278" s="48">
        <v>0.188914982592752</v>
      </c>
      <c r="AA278" s="48">
        <v>8.1859165661311697E-2</v>
      </c>
      <c r="AB278" s="48">
        <v>0.28930090799415759</v>
      </c>
      <c r="AC278" s="48">
        <v>0.20982753732171261</v>
      </c>
      <c r="AD278" s="48">
        <v>0.20875503889347749</v>
      </c>
      <c r="AE278" s="47">
        <v>0.21</v>
      </c>
      <c r="AF278" s="48">
        <v>0.24785799999999999</v>
      </c>
      <c r="AG278" s="48">
        <v>0.20576700000000001</v>
      </c>
      <c r="AH278" s="48">
        <v>0.43774600000000002</v>
      </c>
      <c r="AI278" s="48">
        <v>0.225417173</v>
      </c>
      <c r="AJ278" s="48">
        <v>8.1821195999999999E-2</v>
      </c>
      <c r="AK278" s="48">
        <v>0.67547795399999999</v>
      </c>
      <c r="AM278" s="48"/>
      <c r="AN278" s="48"/>
      <c r="AO278" s="48"/>
      <c r="AP278" s="48"/>
      <c r="AQ278" s="48"/>
      <c r="AR278" s="48"/>
      <c r="AS278" s="48"/>
      <c r="AT278" s="48"/>
      <c r="AU278" s="48"/>
      <c r="AV278" s="48"/>
      <c r="AW278" s="48"/>
      <c r="AX278" s="52"/>
      <c r="AY278" s="52"/>
      <c r="AZ278" s="52"/>
      <c r="BA278" s="52"/>
      <c r="BB278" s="52"/>
      <c r="BC278" s="52"/>
      <c r="BD278" s="52"/>
      <c r="BE278" s="52"/>
      <c r="BF278" s="52"/>
      <c r="BG278" s="52"/>
      <c r="BH278" s="52"/>
      <c r="BI278" s="52"/>
      <c r="BJ278" s="52"/>
      <c r="BK278" s="52"/>
      <c r="BL278" s="52"/>
      <c r="BM278" s="52"/>
    </row>
    <row r="279" spans="2:65">
      <c r="B279" t="s">
        <v>441</v>
      </c>
      <c r="C279">
        <v>0</v>
      </c>
      <c r="E279" s="64">
        <v>2.6319232000000001E-2</v>
      </c>
      <c r="F279" s="48">
        <v>0.966208544</v>
      </c>
      <c r="G279" s="48">
        <v>2.1570932000000001E-2</v>
      </c>
      <c r="H279" s="48">
        <v>4.0734339999999999E-3</v>
      </c>
      <c r="I279" s="48">
        <v>0.93224492399999992</v>
      </c>
      <c r="J279" s="49">
        <v>3.3963620000000083E-2</v>
      </c>
      <c r="K279" s="48">
        <v>2.590256E-3</v>
      </c>
      <c r="L279" s="48">
        <v>1.4681698999999999E-2</v>
      </c>
      <c r="M279" s="48">
        <v>2.4699999999999999E-4</v>
      </c>
      <c r="N279" s="48">
        <v>1.9668749999999999E-3</v>
      </c>
      <c r="O279" s="48">
        <v>1.1715269999999999E-3</v>
      </c>
      <c r="P279" s="48">
        <v>5.3417309999999997E-3</v>
      </c>
      <c r="Q279" s="48">
        <v>2.8052149999999998E-3</v>
      </c>
      <c r="R279" s="48">
        <v>0.55639033100000002</v>
      </c>
      <c r="S279" s="48">
        <v>0.36528767499999998</v>
      </c>
      <c r="T279" s="48">
        <v>1.5756833000000001E-2</v>
      </c>
      <c r="U279" s="48">
        <v>1.021077E-3</v>
      </c>
      <c r="V279" s="48">
        <v>2.7900000000000001E-4</v>
      </c>
      <c r="W279" s="48">
        <v>1.021077E-3</v>
      </c>
      <c r="X279" s="48">
        <v>1.021077E-3</v>
      </c>
      <c r="Y279" s="48">
        <v>5.312576611914685E-2</v>
      </c>
      <c r="Z279" s="48">
        <v>0.199343890919193</v>
      </c>
      <c r="AA279" s="48">
        <v>9.8322367103981054E-2</v>
      </c>
      <c r="AB279" s="48">
        <v>0.22576641264163699</v>
      </c>
      <c r="AC279" s="48">
        <v>0.2288132267727041</v>
      </c>
      <c r="AD279" s="48">
        <v>0.21261984800722031</v>
      </c>
      <c r="AE279" s="47">
        <v>0.2</v>
      </c>
      <c r="AF279" s="48">
        <v>0.26796700000000001</v>
      </c>
      <c r="AG279" s="48">
        <v>0.20055999999999999</v>
      </c>
      <c r="AH279" s="48">
        <v>0.37761299999999998</v>
      </c>
      <c r="AI279" s="48">
        <v>0.28044027199999999</v>
      </c>
      <c r="AJ279" s="48">
        <v>8.3592772999999995E-2</v>
      </c>
      <c r="AK279" s="48">
        <v>0.62199397000000001</v>
      </c>
      <c r="AM279" s="48"/>
      <c r="AN279" s="48"/>
      <c r="AO279" s="48"/>
      <c r="AP279" s="48"/>
      <c r="AQ279" s="48"/>
      <c r="AR279" s="48"/>
      <c r="AS279" s="48"/>
      <c r="AT279" s="48"/>
      <c r="AU279" s="48"/>
      <c r="AV279" s="48"/>
      <c r="AW279" s="48"/>
      <c r="AX279" s="52"/>
      <c r="AY279" s="52"/>
      <c r="AZ279" s="52"/>
      <c r="BA279" s="52"/>
      <c r="BB279" s="52"/>
      <c r="BC279" s="52"/>
      <c r="BD279" s="52"/>
      <c r="BE279" s="52"/>
      <c r="BF279" s="52"/>
      <c r="BG279" s="52"/>
      <c r="BH279" s="52"/>
      <c r="BI279" s="52"/>
      <c r="BJ279" s="52"/>
      <c r="BK279" s="52"/>
      <c r="BL279" s="52"/>
      <c r="BM279" s="52"/>
    </row>
    <row r="280" spans="2:65">
      <c r="B280" t="s">
        <v>443</v>
      </c>
      <c r="C280">
        <v>0</v>
      </c>
      <c r="D280">
        <v>0.3</v>
      </c>
      <c r="E280" s="64">
        <v>1.7361246E-2</v>
      </c>
      <c r="F280" s="48">
        <v>0.853638852</v>
      </c>
      <c r="G280" s="48">
        <v>8.6983461999999998E-2</v>
      </c>
      <c r="H280" s="48">
        <v>2.07683439999999E-2</v>
      </c>
      <c r="I280" s="48">
        <v>0.83185547599999998</v>
      </c>
      <c r="J280" s="49">
        <v>2.1783376000000021E-2</v>
      </c>
      <c r="K280" s="48">
        <v>6.0798683999999999E-2</v>
      </c>
      <c r="L280" s="48">
        <v>1.4796376E-2</v>
      </c>
      <c r="M280" s="48">
        <v>1.762745E-3</v>
      </c>
      <c r="N280" s="48">
        <v>3.5789070000000001E-3</v>
      </c>
      <c r="O280" s="48">
        <v>5.4500000000000002E-4</v>
      </c>
      <c r="P280" s="48">
        <v>2.4026750999999999E-2</v>
      </c>
      <c r="Q280" s="48">
        <v>1.4582862E-2</v>
      </c>
      <c r="R280" s="48">
        <v>0.53654680300000002</v>
      </c>
      <c r="S280" s="48">
        <v>0.318708202</v>
      </c>
      <c r="T280" s="48">
        <v>2.2039185999999999E-2</v>
      </c>
      <c r="U280" s="48">
        <v>1.2873106E-2</v>
      </c>
      <c r="V280" s="48">
        <v>2.7799999999999998E-4</v>
      </c>
      <c r="W280" s="48">
        <v>5.2325706E-2</v>
      </c>
      <c r="X280" s="48">
        <v>2.350277E-3</v>
      </c>
      <c r="Y280" s="48">
        <v>7.0118607320494797E-2</v>
      </c>
      <c r="Z280" s="48">
        <v>0.20486107416117699</v>
      </c>
      <c r="AA280" s="48">
        <v>8.2588329764453808E-2</v>
      </c>
      <c r="AB280" s="48">
        <v>0.28897216274089899</v>
      </c>
      <c r="AC280" s="48">
        <v>0.21935467103296821</v>
      </c>
      <c r="AD280" s="48">
        <v>0.27151638012813017</v>
      </c>
      <c r="AE280" s="47">
        <v>0.14000000000000001</v>
      </c>
      <c r="AF280" s="48">
        <v>0.31342500000000001</v>
      </c>
      <c r="AG280" s="48">
        <v>0.190723</v>
      </c>
      <c r="AH280" s="48">
        <v>0.323743</v>
      </c>
      <c r="AI280" s="48">
        <v>0.13416655999999999</v>
      </c>
      <c r="AJ280" s="48">
        <v>0.107537304</v>
      </c>
      <c r="AK280" s="48">
        <v>0.75168983599999994</v>
      </c>
      <c r="AM280" s="48"/>
      <c r="AN280" s="48"/>
      <c r="AO280" s="48"/>
      <c r="AP280" s="48"/>
      <c r="AQ280" s="48"/>
      <c r="AR280" s="48"/>
      <c r="AS280" s="48"/>
      <c r="AT280" s="48"/>
      <c r="AU280" s="48"/>
      <c r="AV280" s="48"/>
      <c r="AW280" s="48"/>
      <c r="AX280" s="52"/>
      <c r="AY280" s="52"/>
      <c r="AZ280" s="52"/>
      <c r="BA280" s="52"/>
      <c r="BB280" s="52"/>
      <c r="BC280" s="52"/>
      <c r="BD280" s="52"/>
      <c r="BE280" s="52"/>
      <c r="BF280" s="52"/>
      <c r="BG280" s="52"/>
      <c r="BH280" s="52"/>
      <c r="BI280" s="52"/>
      <c r="BJ280" s="52"/>
      <c r="BK280" s="52"/>
      <c r="BL280" s="52"/>
      <c r="BM280" s="52"/>
    </row>
    <row r="281" spans="2:65">
      <c r="B281" t="s">
        <v>444</v>
      </c>
      <c r="C281">
        <v>0</v>
      </c>
      <c r="E281" s="64">
        <v>3.0586193000000001E-2</v>
      </c>
      <c r="F281" s="48">
        <v>0.96899408200000003</v>
      </c>
      <c r="G281" s="48">
        <v>1.7033048999999901E-2</v>
      </c>
      <c r="H281" s="48">
        <v>4.0253429999999998E-3</v>
      </c>
      <c r="I281" s="48">
        <v>0.934185716</v>
      </c>
      <c r="J281" s="49">
        <v>3.4808366000000042E-2</v>
      </c>
      <c r="K281" s="48">
        <v>3.294422E-3</v>
      </c>
      <c r="L281" s="48">
        <v>9.1523479999999994E-3</v>
      </c>
      <c r="M281" s="48">
        <v>1.6899999999999999E-4</v>
      </c>
      <c r="N281" s="48">
        <v>2.0126689999999999E-3</v>
      </c>
      <c r="O281" s="48">
        <v>2.2774940000000001E-3</v>
      </c>
      <c r="P281" s="48">
        <v>5.847334E-3</v>
      </c>
      <c r="Q281" s="48">
        <v>4.0994890000000004E-3</v>
      </c>
      <c r="R281" s="48">
        <v>0.35210312799999999</v>
      </c>
      <c r="S281" s="48">
        <v>0.57288124799999995</v>
      </c>
      <c r="T281" s="48">
        <v>1.1969451000000001E-2</v>
      </c>
      <c r="U281" s="48">
        <v>1.461756E-3</v>
      </c>
      <c r="V281" s="48">
        <v>3.6000000000000002E-4</v>
      </c>
      <c r="W281" s="48">
        <v>7.6300000000000001E-4</v>
      </c>
      <c r="X281" s="48">
        <v>1.3770169999999999E-3</v>
      </c>
      <c r="Y281" s="48">
        <v>7.7791259357615439E-2</v>
      </c>
      <c r="Z281" s="48">
        <v>0.19128453850676</v>
      </c>
      <c r="AA281" s="48">
        <v>8.640228467579654E-2</v>
      </c>
      <c r="AB281" s="48">
        <v>0.25157395988836129</v>
      </c>
      <c r="AC281" s="48">
        <v>0.18226494090015569</v>
      </c>
      <c r="AD281" s="48">
        <v>0.24713435960276739</v>
      </c>
      <c r="AE281" s="47">
        <v>0.36</v>
      </c>
      <c r="AF281" s="48">
        <v>0.29688799999999999</v>
      </c>
      <c r="AG281" s="48">
        <v>0.19711200000000001</v>
      </c>
      <c r="AH281" s="48">
        <v>0.37990200000000002</v>
      </c>
      <c r="AI281" s="48">
        <v>0.25855713499999999</v>
      </c>
      <c r="AJ281" s="48">
        <v>8.2720882999999995E-2</v>
      </c>
      <c r="AK281" s="48">
        <v>0.64438949499999998</v>
      </c>
      <c r="AM281" s="48"/>
      <c r="AN281" s="48"/>
      <c r="AO281" s="48"/>
      <c r="AP281" s="48"/>
      <c r="AQ281" s="48"/>
      <c r="AR281" s="48"/>
      <c r="AS281" s="48"/>
      <c r="AT281" s="48"/>
      <c r="AU281" s="48"/>
      <c r="AV281" s="48"/>
      <c r="AW281" s="48"/>
      <c r="AX281" s="52"/>
      <c r="AY281" s="52"/>
      <c r="AZ281" s="52"/>
      <c r="BA281" s="52"/>
      <c r="BB281" s="52"/>
      <c r="BC281" s="52"/>
      <c r="BD281" s="52"/>
      <c r="BE281" s="52"/>
      <c r="BF281" s="52"/>
      <c r="BG281" s="52"/>
      <c r="BH281" s="52"/>
      <c r="BI281" s="52"/>
      <c r="BJ281" s="52"/>
      <c r="BK281" s="52"/>
      <c r="BL281" s="52"/>
      <c r="BM281" s="52"/>
    </row>
    <row r="282" spans="2:65">
      <c r="B282" t="s">
        <v>446</v>
      </c>
      <c r="C282">
        <v>0</v>
      </c>
      <c r="D282">
        <v>22.6</v>
      </c>
      <c r="E282" s="64">
        <v>2.3030215999999999E-2</v>
      </c>
      <c r="F282" s="48">
        <v>0.97264742599999998</v>
      </c>
      <c r="G282" s="48">
        <v>1.1149030000000001E-2</v>
      </c>
      <c r="H282" s="48">
        <v>2.2631750000000001E-3</v>
      </c>
      <c r="I282" s="48">
        <v>0.91668626099999995</v>
      </c>
      <c r="J282" s="49">
        <v>5.5961165000000028E-2</v>
      </c>
      <c r="K282" s="48">
        <v>3.1742300000000001E-3</v>
      </c>
      <c r="L282" s="48">
        <v>7.7399999999999995E-4</v>
      </c>
      <c r="M282" s="48">
        <v>1.028686E-3</v>
      </c>
      <c r="N282" s="48">
        <v>2.8901170000000002E-3</v>
      </c>
      <c r="O282" s="48">
        <v>5.9800000000000001E-4</v>
      </c>
      <c r="P282" s="48">
        <v>9.9439609999999994E-3</v>
      </c>
      <c r="Q282" s="48">
        <v>3.9975610000000002E-3</v>
      </c>
      <c r="R282" s="48">
        <v>0.50982140200000003</v>
      </c>
      <c r="S282" s="48">
        <v>0.41043174999999998</v>
      </c>
      <c r="T282" s="48">
        <v>5.5254570000000001E-3</v>
      </c>
      <c r="U282" s="48">
        <v>2.5667899999999998E-3</v>
      </c>
      <c r="V282" s="48">
        <v>3.6200000000000002E-4</v>
      </c>
      <c r="W282" s="48">
        <v>1.9599999999999999E-4</v>
      </c>
      <c r="X282" s="48">
        <v>2.5569939999999999E-3</v>
      </c>
      <c r="Y282" s="48">
        <v>9.4871501998857799E-2</v>
      </c>
      <c r="Z282" s="48">
        <v>0.20215151897628</v>
      </c>
      <c r="AA282" s="48">
        <v>8.0011195482865907E-2</v>
      </c>
      <c r="AB282" s="48">
        <v>0.25658343068535699</v>
      </c>
      <c r="AC282" s="48">
        <v>0.19007640901578479</v>
      </c>
      <c r="AD282" s="48">
        <v>0.27437782940908773</v>
      </c>
      <c r="AE282" s="47">
        <v>0.11</v>
      </c>
      <c r="AF282" s="48">
        <v>0.29034599999999999</v>
      </c>
      <c r="AG282" s="48">
        <v>0.17458599999999999</v>
      </c>
      <c r="AH282" s="48">
        <v>0.37565399999999999</v>
      </c>
      <c r="AI282" s="48">
        <v>0.15058823499999999</v>
      </c>
      <c r="AJ282" s="48">
        <v>0.137658481</v>
      </c>
      <c r="AK282" s="48">
        <v>0.70681896</v>
      </c>
      <c r="AM282" s="48"/>
      <c r="AN282" s="48"/>
      <c r="AO282" s="48"/>
      <c r="AP282" s="48"/>
      <c r="AQ282" s="48"/>
      <c r="AR282" s="48"/>
      <c r="AS282" s="48"/>
      <c r="AT282" s="48"/>
      <c r="AU282" s="48"/>
      <c r="AV282" s="48"/>
      <c r="AW282" s="48"/>
      <c r="AX282" s="52"/>
      <c r="AY282" s="52"/>
      <c r="AZ282" s="52"/>
      <c r="BA282" s="52"/>
      <c r="BB282" s="52"/>
      <c r="BC282" s="52"/>
      <c r="BD282" s="52"/>
      <c r="BE282" s="52"/>
      <c r="BF282" s="52"/>
      <c r="BG282" s="52"/>
      <c r="BH282" s="52"/>
      <c r="BI282" s="52"/>
      <c r="BJ282" s="52"/>
      <c r="BK282" s="52"/>
      <c r="BL282" s="52"/>
      <c r="BM282" s="52"/>
    </row>
    <row r="283" spans="2:65">
      <c r="B283" t="s">
        <v>448</v>
      </c>
      <c r="C283">
        <v>0</v>
      </c>
      <c r="D283">
        <v>18.899999999999999</v>
      </c>
      <c r="E283" s="64">
        <v>2.4956672999999999E-2</v>
      </c>
      <c r="F283" s="48">
        <v>0.97683964299999904</v>
      </c>
      <c r="G283" s="48">
        <v>8.0372389999999998E-3</v>
      </c>
      <c r="H283" s="48">
        <v>2.6123219999999998E-3</v>
      </c>
      <c r="I283" s="48">
        <v>0.95425408199999995</v>
      </c>
      <c r="J283" s="49">
        <v>2.2585560999999092E-2</v>
      </c>
      <c r="K283" s="48">
        <v>2.8784940000000001E-3</v>
      </c>
      <c r="L283" s="48">
        <v>6.6399999999999999E-4</v>
      </c>
      <c r="M283" s="48">
        <v>3.3199999999999999E-4</v>
      </c>
      <c r="N283" s="48">
        <v>2.0370879999999998E-3</v>
      </c>
      <c r="O283" s="48">
        <v>8.8599999999999999E-5</v>
      </c>
      <c r="P283" s="48">
        <v>1.0672572E-2</v>
      </c>
      <c r="Q283" s="48">
        <v>1.837839E-3</v>
      </c>
      <c r="R283" s="48">
        <v>0.43866253300000002</v>
      </c>
      <c r="S283" s="48">
        <v>0.49017936200000001</v>
      </c>
      <c r="T283" s="48">
        <v>2.4247119999999999E-3</v>
      </c>
      <c r="U283" s="48">
        <v>1.2843220000000001E-3</v>
      </c>
      <c r="V283" s="48">
        <v>4.2099999999999999E-4</v>
      </c>
      <c r="W283" s="48">
        <v>1.5279009999999999E-3</v>
      </c>
      <c r="X283" s="48">
        <v>2.1811339999999999E-3</v>
      </c>
      <c r="Y283" s="48">
        <v>6.7156608022170994E-2</v>
      </c>
      <c r="Z283" s="48">
        <v>0.189056166763172</v>
      </c>
      <c r="AA283" s="48">
        <v>7.6969865259761572E-2</v>
      </c>
      <c r="AB283" s="48">
        <v>0.2749018207782925</v>
      </c>
      <c r="AC283" s="48">
        <v>0.2168730918447612</v>
      </c>
      <c r="AD283" s="48">
        <v>0.243243963896703</v>
      </c>
      <c r="AE283" s="47">
        <v>0.19</v>
      </c>
      <c r="AF283" s="48">
        <v>0.27690399999999998</v>
      </c>
      <c r="AG283" s="48">
        <v>0.175177</v>
      </c>
      <c r="AH283" s="48">
        <v>0.39589099999999999</v>
      </c>
      <c r="AI283" s="48">
        <v>0.146483892</v>
      </c>
      <c r="AJ283" s="48">
        <v>0.14786954999999999</v>
      </c>
      <c r="AK283" s="48">
        <v>0.69960904700000004</v>
      </c>
      <c r="AM283" s="48"/>
      <c r="AN283" s="48"/>
      <c r="AO283" s="48"/>
      <c r="AP283" s="48"/>
      <c r="AQ283" s="48"/>
      <c r="AR283" s="48"/>
      <c r="AS283" s="48"/>
      <c r="AT283" s="48"/>
      <c r="AU283" s="48"/>
      <c r="AV283" s="48"/>
      <c r="AW283" s="48"/>
      <c r="AX283" s="52"/>
      <c r="AY283" s="52"/>
      <c r="AZ283" s="52"/>
      <c r="BA283" s="52"/>
      <c r="BB283" s="52"/>
      <c r="BC283" s="52"/>
      <c r="BD283" s="52"/>
      <c r="BE283" s="52"/>
      <c r="BF283" s="52"/>
      <c r="BG283" s="52"/>
      <c r="BH283" s="52"/>
      <c r="BI283" s="52"/>
      <c r="BJ283" s="52"/>
      <c r="BK283" s="52"/>
      <c r="BL283" s="52"/>
      <c r="BM283" s="52"/>
    </row>
    <row r="284" spans="2:65">
      <c r="B284" t="s">
        <v>449</v>
      </c>
      <c r="C284">
        <v>0</v>
      </c>
      <c r="E284" s="64">
        <v>2.4265907999999999E-2</v>
      </c>
      <c r="F284" s="48">
        <v>0.97949044299999999</v>
      </c>
      <c r="G284" s="48">
        <v>8.4791199999999997E-3</v>
      </c>
      <c r="H284" s="48">
        <v>2.135395E-3</v>
      </c>
      <c r="I284" s="48">
        <v>0.93080334200000003</v>
      </c>
      <c r="J284" s="49">
        <v>4.8687100999999948E-2</v>
      </c>
      <c r="K284" s="48">
        <v>1.375516E-3</v>
      </c>
      <c r="L284" s="48">
        <v>2.0735390000000001E-3</v>
      </c>
      <c r="M284" s="48">
        <v>3.8000000000000002E-4</v>
      </c>
      <c r="N284" s="48">
        <v>1.6834669999999999E-3</v>
      </c>
      <c r="O284" s="48">
        <v>1.20101E-3</v>
      </c>
      <c r="P284" s="48">
        <v>7.1136749999999999E-3</v>
      </c>
      <c r="Q284" s="48">
        <v>2.7818269999999902E-3</v>
      </c>
      <c r="R284" s="48">
        <v>0.38441958300000001</v>
      </c>
      <c r="S284" s="48">
        <v>0.54296417900000005</v>
      </c>
      <c r="T284" s="48">
        <v>3.9823460000000003E-3</v>
      </c>
      <c r="U284" s="48">
        <v>8.1099999999999998E-4</v>
      </c>
      <c r="V284" s="48">
        <v>3.6900000000000002E-4</v>
      </c>
      <c r="W284" s="48">
        <v>1.95E-4</v>
      </c>
      <c r="X284" s="48">
        <v>1.785898E-3</v>
      </c>
      <c r="Y284" s="48">
        <v>9.6700698549167116E-2</v>
      </c>
      <c r="Z284" s="48">
        <v>0.174071734400224</v>
      </c>
      <c r="AA284" s="48">
        <v>7.304932680984344E-2</v>
      </c>
      <c r="AB284" s="48">
        <v>0.32609355461399292</v>
      </c>
      <c r="AC284" s="48">
        <v>0.16606524424208671</v>
      </c>
      <c r="AD284" s="48">
        <v>0.30588990336877292</v>
      </c>
      <c r="AE284" s="47">
        <v>0.18</v>
      </c>
      <c r="AF284" s="48">
        <v>0.32825599999999999</v>
      </c>
      <c r="AG284" s="48">
        <v>0.22068199999999999</v>
      </c>
      <c r="AH284" s="48">
        <v>0.34811199999999998</v>
      </c>
      <c r="AI284" s="48">
        <v>0.18073946699999999</v>
      </c>
      <c r="AJ284" s="48">
        <v>0.13402837400000001</v>
      </c>
      <c r="AK284" s="48">
        <v>0.65846947600000005</v>
      </c>
      <c r="AM284" s="48"/>
      <c r="AN284" s="48"/>
      <c r="AO284" s="48"/>
      <c r="AP284" s="48"/>
      <c r="AQ284" s="48"/>
      <c r="AR284" s="48"/>
      <c r="AS284" s="48"/>
      <c r="AT284" s="48"/>
      <c r="AU284" s="48"/>
      <c r="AV284" s="48"/>
      <c r="AW284" s="48"/>
      <c r="AX284" s="52"/>
      <c r="AY284" s="52"/>
      <c r="AZ284" s="52"/>
      <c r="BA284" s="52"/>
      <c r="BB284" s="52"/>
      <c r="BC284" s="52"/>
      <c r="BD284" s="52"/>
      <c r="BE284" s="52"/>
      <c r="BF284" s="52"/>
      <c r="BG284" s="52"/>
      <c r="BH284" s="52"/>
      <c r="BI284" s="52"/>
      <c r="BJ284" s="52"/>
      <c r="BK284" s="52"/>
      <c r="BL284" s="52"/>
      <c r="BM284" s="52"/>
    </row>
    <row r="285" spans="2:65">
      <c r="B285" t="s">
        <v>451</v>
      </c>
      <c r="C285">
        <v>0</v>
      </c>
      <c r="E285" s="64">
        <v>2.6653899000000002E-2</v>
      </c>
      <c r="F285" s="48">
        <v>0.967685982</v>
      </c>
      <c r="G285" s="48">
        <v>1.6237872E-2</v>
      </c>
      <c r="H285" s="48">
        <v>3.0432900000000001E-3</v>
      </c>
      <c r="I285" s="48">
        <v>0.92732768300000001</v>
      </c>
      <c r="J285" s="49">
        <v>4.0358298999999993E-2</v>
      </c>
      <c r="K285" s="48">
        <v>3.45437E-3</v>
      </c>
      <c r="L285" s="48">
        <v>5.2418059999999999E-3</v>
      </c>
      <c r="M285" s="48">
        <v>8.8400000000000002E-4</v>
      </c>
      <c r="N285" s="48">
        <v>3.374036E-3</v>
      </c>
      <c r="O285" s="48">
        <v>2.861906E-3</v>
      </c>
      <c r="P285" s="48">
        <v>7.4409539999999996E-3</v>
      </c>
      <c r="Q285" s="48">
        <v>5.5932680000000002E-3</v>
      </c>
      <c r="R285" s="48">
        <v>0.34949087200000001</v>
      </c>
      <c r="S285" s="48">
        <v>0.57333654700000003</v>
      </c>
      <c r="T285" s="48">
        <v>1.0915627000000001E-2</v>
      </c>
      <c r="U285" s="48">
        <v>1.3556670000000001E-3</v>
      </c>
      <c r="V285" s="48">
        <v>5.0199999999999995E-4</v>
      </c>
      <c r="W285" s="48">
        <v>5.22E-4</v>
      </c>
      <c r="X285" s="48">
        <v>2.0184370000000001E-3</v>
      </c>
      <c r="Y285" s="48">
        <v>9.9567761089765977E-2</v>
      </c>
      <c r="Z285" s="48">
        <v>0.19015527705525301</v>
      </c>
      <c r="AA285" s="48">
        <v>8.3702369945009458E-2</v>
      </c>
      <c r="AB285" s="48">
        <v>0.29898048566840207</v>
      </c>
      <c r="AC285" s="48">
        <v>0.1665838434034301</v>
      </c>
      <c r="AD285" s="48">
        <v>0.29524271256287499</v>
      </c>
      <c r="AE285" s="47">
        <v>0.22</v>
      </c>
      <c r="AF285" s="48">
        <v>0.33356000000000002</v>
      </c>
      <c r="AG285" s="48">
        <v>0.20406099999999999</v>
      </c>
      <c r="AH285" s="48">
        <v>0.33452900000000002</v>
      </c>
      <c r="AI285" s="48">
        <v>0.202322738</v>
      </c>
      <c r="AJ285" s="48">
        <v>0.105396438</v>
      </c>
      <c r="AK285" s="48">
        <v>0.67737076500000004</v>
      </c>
      <c r="AM285" s="48"/>
      <c r="AN285" s="48"/>
      <c r="AO285" s="48"/>
      <c r="AP285" s="48"/>
      <c r="AQ285" s="48"/>
      <c r="AR285" s="48"/>
      <c r="AS285" s="48"/>
      <c r="AT285" s="48"/>
      <c r="AU285" s="48"/>
      <c r="AV285" s="48"/>
      <c r="AW285" s="48"/>
      <c r="AX285" s="52"/>
      <c r="AY285" s="52"/>
      <c r="AZ285" s="52"/>
      <c r="BA285" s="52"/>
      <c r="BB285" s="52"/>
      <c r="BC285" s="52"/>
      <c r="BD285" s="52"/>
      <c r="BE285" s="52"/>
      <c r="BF285" s="52"/>
      <c r="BG285" s="52"/>
      <c r="BH285" s="52"/>
      <c r="BI285" s="52"/>
      <c r="BJ285" s="52"/>
      <c r="BK285" s="52"/>
      <c r="BL285" s="52"/>
      <c r="BM285" s="52"/>
    </row>
    <row r="286" spans="2:65">
      <c r="B286" t="s">
        <v>453</v>
      </c>
      <c r="C286">
        <v>0</v>
      </c>
      <c r="E286" s="64">
        <v>2.5764460999999999E-2</v>
      </c>
      <c r="F286" s="48">
        <v>0.97719194300000001</v>
      </c>
      <c r="G286" s="48">
        <v>9.0951939999999992E-3</v>
      </c>
      <c r="H286" s="48">
        <v>2.655691E-3</v>
      </c>
      <c r="I286" s="48">
        <v>0.93323240299999999</v>
      </c>
      <c r="J286" s="49">
        <v>4.3959540000000019E-2</v>
      </c>
      <c r="K286" s="48">
        <v>2.2051079999999999E-3</v>
      </c>
      <c r="L286" s="48">
        <v>1.4042480000000001E-3</v>
      </c>
      <c r="M286" s="48">
        <v>5.5999999999999995E-4</v>
      </c>
      <c r="N286" s="48">
        <v>2.1283130000000002E-3</v>
      </c>
      <c r="O286" s="48">
        <v>1.097069E-3</v>
      </c>
      <c r="P286" s="48">
        <v>7.6794799999999998E-3</v>
      </c>
      <c r="Q286" s="48">
        <v>3.3789720000000001E-3</v>
      </c>
      <c r="R286" s="48">
        <v>0.42569532100000002</v>
      </c>
      <c r="S286" s="48">
        <v>0.485512096</v>
      </c>
      <c r="T286" s="48">
        <v>3.774206E-3</v>
      </c>
      <c r="U286" s="48">
        <v>9.9799999999999997E-4</v>
      </c>
      <c r="V286" s="48">
        <v>7.7899999999999996E-4</v>
      </c>
      <c r="W286" s="48">
        <v>5.2700000000000002E-4</v>
      </c>
      <c r="X286" s="48">
        <v>3.0391139999999999E-3</v>
      </c>
      <c r="Y286" s="48">
        <v>9.6913120927191149E-2</v>
      </c>
      <c r="Z286" s="48">
        <v>0.15880075512750699</v>
      </c>
      <c r="AA286" s="48">
        <v>7.4210726511981573E-2</v>
      </c>
      <c r="AB286" s="48">
        <v>0.32928870292886991</v>
      </c>
      <c r="AC286" s="48">
        <v>0.15464896853618151</v>
      </c>
      <c r="AD286" s="48">
        <v>0.34104417258244651</v>
      </c>
      <c r="AE286" s="47">
        <v>0.27</v>
      </c>
      <c r="AF286" s="48">
        <v>0.34351700000000002</v>
      </c>
      <c r="AG286" s="48">
        <v>0.24501000000000001</v>
      </c>
      <c r="AH286" s="48">
        <v>0.32127099999999997</v>
      </c>
      <c r="AI286" s="48">
        <v>0.19027646200000001</v>
      </c>
      <c r="AJ286" s="48">
        <v>0.114666487</v>
      </c>
      <c r="AK286" s="48">
        <v>0.67137960600000002</v>
      </c>
      <c r="AM286" s="48"/>
      <c r="AN286" s="48"/>
      <c r="AO286" s="48"/>
      <c r="AP286" s="48"/>
      <c r="AQ286" s="48"/>
      <c r="AR286" s="48"/>
      <c r="AS286" s="48"/>
      <c r="AT286" s="48"/>
      <c r="AU286" s="48"/>
      <c r="AV286" s="48"/>
      <c r="AW286" s="48"/>
      <c r="AX286" s="52"/>
      <c r="AY286" s="52"/>
      <c r="AZ286" s="52"/>
      <c r="BA286" s="52"/>
      <c r="BB286" s="52"/>
      <c r="BC286" s="52"/>
      <c r="BD286" s="52"/>
      <c r="BE286" s="52"/>
      <c r="BF286" s="52"/>
      <c r="BG286" s="52"/>
      <c r="BH286" s="52"/>
      <c r="BI286" s="52"/>
      <c r="BJ286" s="52"/>
      <c r="BK286" s="52"/>
      <c r="BL286" s="52"/>
      <c r="BM286" s="52"/>
    </row>
    <row r="287" spans="2:65">
      <c r="B287" t="s">
        <v>455</v>
      </c>
      <c r="C287">
        <v>0</v>
      </c>
      <c r="D287">
        <v>5.4</v>
      </c>
      <c r="E287" s="64">
        <v>2.5203356999999999E-2</v>
      </c>
      <c r="F287" s="48">
        <v>0.95738805999999999</v>
      </c>
      <c r="G287" s="48">
        <v>1.4796293E-2</v>
      </c>
      <c r="H287" s="48">
        <v>9.7136429999999992E-3</v>
      </c>
      <c r="I287" s="48">
        <v>0.92040706800000005</v>
      </c>
      <c r="J287" s="49">
        <v>3.6980991999999928E-2</v>
      </c>
      <c r="K287" s="48">
        <v>6.5038250000000004E-3</v>
      </c>
      <c r="L287" s="48">
        <v>1.473359E-3</v>
      </c>
      <c r="M287" s="48">
        <v>4.0999999999999999E-4</v>
      </c>
      <c r="N287" s="48">
        <v>2.6309969999999999E-3</v>
      </c>
      <c r="O287" s="48">
        <v>7.7899999999999996E-4</v>
      </c>
      <c r="P287" s="48">
        <v>1.3660138E-2</v>
      </c>
      <c r="Q287" s="48">
        <v>4.4413480000000003E-3</v>
      </c>
      <c r="R287" s="48">
        <v>0.42058071400000002</v>
      </c>
      <c r="S287" s="48">
        <v>0.502488924</v>
      </c>
      <c r="T287" s="48">
        <v>6.293346E-3</v>
      </c>
      <c r="U287" s="48">
        <v>3.2413889999999999E-3</v>
      </c>
      <c r="V287" s="48">
        <v>3.0499999999999999E-4</v>
      </c>
      <c r="W287" s="48">
        <v>2.1047980000000002E-3</v>
      </c>
      <c r="X287" s="48">
        <v>1.8522219999999999E-3</v>
      </c>
      <c r="Y287" s="48">
        <v>7.7195553926957303E-2</v>
      </c>
      <c r="Z287" s="48">
        <v>0.20795780417861501</v>
      </c>
      <c r="AA287" s="48">
        <v>8.5161957716428413E-2</v>
      </c>
      <c r="AB287" s="48">
        <v>0.25710221762461921</v>
      </c>
      <c r="AC287" s="48">
        <v>0.24409296320206589</v>
      </c>
      <c r="AD287" s="48">
        <v>0.2082117495158167</v>
      </c>
      <c r="AE287" s="47">
        <v>0.28000000000000003</v>
      </c>
      <c r="AF287" s="48">
        <v>0.23828299999999999</v>
      </c>
      <c r="AG287" s="48">
        <v>0.16334299999999999</v>
      </c>
      <c r="AH287" s="48">
        <v>0.42743700000000001</v>
      </c>
      <c r="AI287" s="48">
        <v>0.154398651</v>
      </c>
      <c r="AJ287" s="48">
        <v>0.169154472</v>
      </c>
      <c r="AK287" s="48">
        <v>0.67024161500000001</v>
      </c>
      <c r="AM287" s="48"/>
      <c r="AN287" s="48"/>
      <c r="AO287" s="48"/>
      <c r="AP287" s="48"/>
      <c r="AQ287" s="48"/>
      <c r="AR287" s="48"/>
      <c r="AS287" s="48"/>
      <c r="AT287" s="48"/>
      <c r="AU287" s="48"/>
      <c r="AV287" s="48"/>
      <c r="AW287" s="48"/>
      <c r="AX287" s="52"/>
      <c r="AY287" s="52"/>
      <c r="AZ287" s="52"/>
      <c r="BA287" s="52"/>
      <c r="BB287" s="52"/>
      <c r="BC287" s="52"/>
      <c r="BD287" s="52"/>
      <c r="BE287" s="52"/>
      <c r="BF287" s="52"/>
      <c r="BG287" s="52"/>
      <c r="BH287" s="52"/>
      <c r="BI287" s="52"/>
      <c r="BJ287" s="52"/>
      <c r="BK287" s="52"/>
      <c r="BL287" s="52"/>
      <c r="BM287" s="52"/>
    </row>
    <row r="288" spans="2:65">
      <c r="B288" t="s">
        <v>456</v>
      </c>
      <c r="C288">
        <v>0</v>
      </c>
      <c r="D288">
        <v>0.3</v>
      </c>
      <c r="E288" s="64">
        <v>3.3278373E-2</v>
      </c>
      <c r="F288" s="48">
        <v>0.79494834199999997</v>
      </c>
      <c r="G288" s="48">
        <v>0.13630820199999999</v>
      </c>
      <c r="H288" s="48">
        <v>3.2627600999999999E-2</v>
      </c>
      <c r="I288" s="48">
        <v>0.75575281400000005</v>
      </c>
      <c r="J288" s="49">
        <v>3.9195527999999917E-2</v>
      </c>
      <c r="K288" s="48">
        <v>2.8739079000000001E-2</v>
      </c>
      <c r="L288" s="48">
        <v>7.5841179999999994E-2</v>
      </c>
      <c r="M288" s="48">
        <v>1.5644055E-2</v>
      </c>
      <c r="N288" s="48">
        <v>8.5067670000000001E-3</v>
      </c>
      <c r="O288" s="48">
        <v>3.1987840000000001E-3</v>
      </c>
      <c r="P288" s="48">
        <v>2.405086E-2</v>
      </c>
      <c r="Q288" s="48">
        <v>1.2065414999999999E-2</v>
      </c>
      <c r="R288" s="48">
        <v>0.46672331099999997</v>
      </c>
      <c r="S288" s="48">
        <v>0.34998000800000001</v>
      </c>
      <c r="T288" s="48">
        <v>0.10562774900000001</v>
      </c>
      <c r="U288" s="48">
        <v>2.4470212000000002E-2</v>
      </c>
      <c r="V288" s="48">
        <v>4.4999999999999999E-4</v>
      </c>
      <c r="W288" s="48">
        <v>1.2095160000000001E-3</v>
      </c>
      <c r="X288" s="48">
        <v>2.479008E-3</v>
      </c>
      <c r="Y288" s="48">
        <v>6.09605911330049E-2</v>
      </c>
      <c r="Z288" s="48">
        <v>0.23005844485044399</v>
      </c>
      <c r="AA288" s="48">
        <v>9.7922774934154785E-2</v>
      </c>
      <c r="AB288" s="48">
        <v>0.21108930080007871</v>
      </c>
      <c r="AC288" s="48">
        <v>0.23374155139645819</v>
      </c>
      <c r="AD288" s="48">
        <v>0.23502536154359291</v>
      </c>
      <c r="AE288" s="47">
        <v>0.33</v>
      </c>
      <c r="AF288" s="48">
        <v>0.243697</v>
      </c>
      <c r="AG288" s="48">
        <v>0.17711099999999999</v>
      </c>
      <c r="AH288" s="48">
        <v>0.35854799999999998</v>
      </c>
      <c r="AI288" s="48">
        <v>0.224990527</v>
      </c>
      <c r="AJ288" s="48">
        <v>0.195481243</v>
      </c>
      <c r="AK288" s="48">
        <v>0.57566786599999997</v>
      </c>
      <c r="AM288" s="48"/>
      <c r="AN288" s="48"/>
      <c r="AO288" s="48"/>
      <c r="AP288" s="48"/>
      <c r="AQ288" s="48"/>
      <c r="AR288" s="48"/>
      <c r="AS288" s="48"/>
      <c r="AT288" s="48"/>
      <c r="AU288" s="48"/>
      <c r="AV288" s="48"/>
      <c r="AW288" s="48"/>
      <c r="AX288" s="52"/>
      <c r="AY288" s="52"/>
      <c r="AZ288" s="52"/>
      <c r="BA288" s="52"/>
      <c r="BB288" s="52"/>
      <c r="BC288" s="52"/>
      <c r="BD288" s="52"/>
      <c r="BE288" s="52"/>
      <c r="BF288" s="52"/>
      <c r="BG288" s="52"/>
      <c r="BH288" s="52"/>
      <c r="BI288" s="52"/>
      <c r="BJ288" s="52"/>
      <c r="BK288" s="52"/>
      <c r="BL288" s="52"/>
      <c r="BM288" s="52"/>
    </row>
    <row r="289" spans="2:65">
      <c r="B289" t="s">
        <v>457</v>
      </c>
      <c r="C289">
        <v>0</v>
      </c>
      <c r="E289" s="64">
        <v>2.6821682999999999E-2</v>
      </c>
      <c r="F289" s="48">
        <v>0.97845446899999999</v>
      </c>
      <c r="G289" s="48">
        <v>1.07394739999999E-2</v>
      </c>
      <c r="H289" s="48">
        <v>2.0592639999999999E-3</v>
      </c>
      <c r="I289" s="48">
        <v>0.95377597700000005</v>
      </c>
      <c r="J289" s="49">
        <v>2.4678491999999941E-2</v>
      </c>
      <c r="K289" s="48">
        <v>3.3768449999999998E-3</v>
      </c>
      <c r="L289" s="48">
        <v>2.0814649999999998E-3</v>
      </c>
      <c r="M289" s="48">
        <v>0</v>
      </c>
      <c r="N289" s="48">
        <v>2.7789770000000002E-3</v>
      </c>
      <c r="O289" s="48">
        <v>1.3064509999999999E-3</v>
      </c>
      <c r="P289" s="48">
        <v>5.1261609999999997E-3</v>
      </c>
      <c r="Q289" s="48">
        <v>3.6204200000000001E-3</v>
      </c>
      <c r="R289" s="48">
        <v>0.40510827700000002</v>
      </c>
      <c r="S289" s="48">
        <v>0.51752579600000004</v>
      </c>
      <c r="T289" s="48">
        <v>4.2292190000000002E-3</v>
      </c>
      <c r="U289" s="48">
        <v>1.7160439999999999E-3</v>
      </c>
      <c r="V289" s="48">
        <v>4.6500000000000003E-4</v>
      </c>
      <c r="W289" s="48">
        <v>1.4171209999999999E-3</v>
      </c>
      <c r="X289" s="48">
        <v>1.6717590000000001E-3</v>
      </c>
      <c r="Y289" s="48">
        <v>7.5723252631082164E-2</v>
      </c>
      <c r="Z289" s="48">
        <v>0.17516514592492699</v>
      </c>
      <c r="AA289" s="48">
        <v>8.4452717995419715E-2</v>
      </c>
      <c r="AB289" s="48">
        <v>0.31533835996196469</v>
      </c>
      <c r="AC289" s="48">
        <v>0.21035021191166631</v>
      </c>
      <c r="AD289" s="48">
        <v>0.26065791027541962</v>
      </c>
      <c r="AE289" s="47">
        <v>0.34</v>
      </c>
      <c r="AF289" s="48">
        <v>0.294628</v>
      </c>
      <c r="AG289" s="48">
        <v>0.20979400000000001</v>
      </c>
      <c r="AH289" s="48">
        <v>0.35746899999999998</v>
      </c>
      <c r="AI289" s="48">
        <v>0.23153523100000001</v>
      </c>
      <c r="AJ289" s="48">
        <v>0.10524328600000001</v>
      </c>
      <c r="AK289" s="48">
        <v>0.64587757800000001</v>
      </c>
      <c r="AM289" s="48"/>
      <c r="AN289" s="48"/>
      <c r="AO289" s="48"/>
      <c r="AP289" s="48"/>
      <c r="AQ289" s="48"/>
      <c r="AR289" s="48"/>
      <c r="AS289" s="48"/>
      <c r="AT289" s="48"/>
      <c r="AU289" s="48"/>
      <c r="AV289" s="48"/>
      <c r="AW289" s="48"/>
      <c r="AX289" s="52"/>
      <c r="AY289" s="52"/>
      <c r="AZ289" s="52"/>
      <c r="BA289" s="52"/>
      <c r="BB289" s="52"/>
      <c r="BC289" s="52"/>
      <c r="BD289" s="52"/>
      <c r="BE289" s="52"/>
      <c r="BF289" s="52"/>
      <c r="BG289" s="52"/>
      <c r="BH289" s="52"/>
      <c r="BI289" s="52"/>
      <c r="BJ289" s="52"/>
      <c r="BK289" s="52"/>
      <c r="BL289" s="52"/>
      <c r="BM289" s="52"/>
    </row>
    <row r="290" spans="2:65">
      <c r="B290" t="s">
        <v>459</v>
      </c>
      <c r="C290">
        <v>0</v>
      </c>
      <c r="D290">
        <v>43.2</v>
      </c>
      <c r="E290" s="64">
        <v>3.7978096000000003E-2</v>
      </c>
      <c r="F290" s="48">
        <v>0.95234333699999996</v>
      </c>
      <c r="G290" s="48">
        <v>2.2804127E-2</v>
      </c>
      <c r="H290" s="48">
        <v>5.5817469999999998E-3</v>
      </c>
      <c r="I290" s="48">
        <v>0.91518902300000005</v>
      </c>
      <c r="J290" s="49">
        <v>3.7154313999999911E-2</v>
      </c>
      <c r="K290" s="48">
        <v>5.6685160000000002E-3</v>
      </c>
      <c r="L290" s="48">
        <v>2.4278160000000002E-3</v>
      </c>
      <c r="M290" s="48">
        <v>2.2002079999999999E-3</v>
      </c>
      <c r="N290" s="48">
        <v>6.9799709999999997E-3</v>
      </c>
      <c r="O290" s="48">
        <v>3.5441779999999998E-3</v>
      </c>
      <c r="P290" s="48">
        <v>1.2615971E-2</v>
      </c>
      <c r="Q290" s="48">
        <v>6.6548170000000004E-3</v>
      </c>
      <c r="R290" s="48">
        <v>0.48230078900000001</v>
      </c>
      <c r="S290" s="48">
        <v>0.42302523199999997</v>
      </c>
      <c r="T290" s="48">
        <v>1.3168733E-2</v>
      </c>
      <c r="U290" s="48">
        <v>3.045608E-3</v>
      </c>
      <c r="V290" s="48">
        <v>4.8799999999999999E-4</v>
      </c>
      <c r="W290" s="48">
        <v>3.0299999999999999E-4</v>
      </c>
      <c r="X290" s="48">
        <v>3.7067549999999999E-3</v>
      </c>
      <c r="Y290" s="48">
        <v>8.9467920959633601E-2</v>
      </c>
      <c r="Z290" s="48">
        <v>0.17437978868836301</v>
      </c>
      <c r="AA290" s="48">
        <v>0.1233249473738251</v>
      </c>
      <c r="AB290" s="48">
        <v>0.29279406479437248</v>
      </c>
      <c r="AC290" s="48">
        <v>0.16027937192671621</v>
      </c>
      <c r="AD290" s="48">
        <v>0.34736612358612901</v>
      </c>
      <c r="AE290" s="47">
        <v>0.31</v>
      </c>
      <c r="AF290" s="48">
        <v>0.30243799999999998</v>
      </c>
      <c r="AG290" s="48">
        <v>0.19179099999999999</v>
      </c>
      <c r="AH290" s="48">
        <v>0.289663</v>
      </c>
      <c r="AI290" s="48">
        <v>0.14272559900000001</v>
      </c>
      <c r="AJ290" s="48">
        <v>0.19588372900000001</v>
      </c>
      <c r="AK290" s="48">
        <v>0.65601513099999997</v>
      </c>
      <c r="AM290" s="48"/>
      <c r="AN290" s="48"/>
      <c r="AO290" s="48"/>
      <c r="AP290" s="48"/>
      <c r="AQ290" s="48"/>
      <c r="AR290" s="48"/>
      <c r="AS290" s="48"/>
      <c r="AT290" s="48"/>
      <c r="AU290" s="48"/>
      <c r="AV290" s="48"/>
      <c r="AW290" s="48"/>
      <c r="AX290" s="52"/>
      <c r="AY290" s="52"/>
      <c r="AZ290" s="52"/>
      <c r="BA290" s="52"/>
      <c r="BB290" s="52"/>
      <c r="BC290" s="52"/>
      <c r="BD290" s="52"/>
      <c r="BE290" s="52"/>
      <c r="BF290" s="52"/>
      <c r="BG290" s="52"/>
      <c r="BH290" s="52"/>
      <c r="BI290" s="52"/>
      <c r="BJ290" s="52"/>
      <c r="BK290" s="52"/>
      <c r="BL290" s="52"/>
      <c r="BM290" s="52"/>
    </row>
    <row r="291" spans="2:65">
      <c r="B291" t="s">
        <v>461</v>
      </c>
      <c r="C291">
        <v>0</v>
      </c>
      <c r="D291">
        <v>10.1</v>
      </c>
      <c r="E291" s="64">
        <v>2.6361152999999998E-2</v>
      </c>
      <c r="F291" s="48">
        <v>0.96773267499999904</v>
      </c>
      <c r="G291" s="48">
        <v>1.0038271E-2</v>
      </c>
      <c r="H291" s="48">
        <v>7.1959789999999999E-3</v>
      </c>
      <c r="I291" s="48">
        <v>0.92436508399999995</v>
      </c>
      <c r="J291" s="49">
        <v>4.3367590999999088E-2</v>
      </c>
      <c r="K291" s="48">
        <v>1.980823E-3</v>
      </c>
      <c r="L291" s="48">
        <v>1.31098E-3</v>
      </c>
      <c r="M291" s="48">
        <v>1.8200000000000001E-4</v>
      </c>
      <c r="N291" s="48">
        <v>2.7846360000000001E-3</v>
      </c>
      <c r="O291" s="48">
        <v>1.0143350000000001E-3</v>
      </c>
      <c r="P291" s="48">
        <v>9.186428E-3</v>
      </c>
      <c r="Q291" s="48">
        <v>5.84677799999999E-3</v>
      </c>
      <c r="R291" s="48">
        <v>0.51311004800000004</v>
      </c>
      <c r="S291" s="48">
        <v>0.42026794299999998</v>
      </c>
      <c r="T291" s="48">
        <v>5.7894740000000002E-3</v>
      </c>
      <c r="U291" s="48">
        <v>1.7416269999999999E-3</v>
      </c>
      <c r="V291" s="48">
        <v>2.2000000000000001E-4</v>
      </c>
      <c r="W291" s="48">
        <v>9.3800000000000003E-4</v>
      </c>
      <c r="X291" s="48">
        <v>1.732057E-3</v>
      </c>
      <c r="Y291" s="48">
        <v>7.5158709452995895E-2</v>
      </c>
      <c r="Z291" s="48">
        <v>0.206902633508776</v>
      </c>
      <c r="AA291" s="48">
        <v>8.3955616938598668E-2</v>
      </c>
      <c r="AB291" s="48">
        <v>0.2440366113438982</v>
      </c>
      <c r="AC291" s="48">
        <v>0.25627675168572273</v>
      </c>
      <c r="AD291" s="48">
        <v>0.2269950161243037</v>
      </c>
      <c r="AE291" s="47">
        <v>0.26</v>
      </c>
      <c r="AF291" s="48">
        <v>0.240152</v>
      </c>
      <c r="AG291" s="48">
        <v>0.16861200000000001</v>
      </c>
      <c r="AH291" s="48">
        <v>0.406719</v>
      </c>
      <c r="AI291" s="48">
        <v>0.195751435</v>
      </c>
      <c r="AJ291" s="48">
        <v>0.172964863</v>
      </c>
      <c r="AK291" s="48">
        <v>0.62399982600000004</v>
      </c>
      <c r="AM291" s="48"/>
      <c r="AN291" s="48"/>
      <c r="AO291" s="48"/>
      <c r="AP291" s="48"/>
      <c r="AQ291" s="48"/>
      <c r="AR291" s="48"/>
      <c r="AS291" s="48"/>
      <c r="AT291" s="48"/>
      <c r="AU291" s="48"/>
      <c r="AV291" s="48"/>
      <c r="AW291" s="48"/>
      <c r="AX291" s="52"/>
      <c r="AY291" s="52"/>
      <c r="AZ291" s="52"/>
      <c r="BA291" s="52"/>
      <c r="BB291" s="52"/>
      <c r="BC291" s="52"/>
      <c r="BD291" s="52"/>
      <c r="BE291" s="52"/>
      <c r="BF291" s="52"/>
      <c r="BG291" s="52"/>
      <c r="BH291" s="52"/>
      <c r="BI291" s="52"/>
      <c r="BJ291" s="52"/>
      <c r="BK291" s="52"/>
      <c r="BL291" s="52"/>
      <c r="BM291" s="52"/>
    </row>
    <row r="292" spans="2:65">
      <c r="B292" t="s">
        <v>462</v>
      </c>
      <c r="C292">
        <v>0</v>
      </c>
      <c r="D292">
        <v>1.8</v>
      </c>
      <c r="E292" s="64">
        <v>2.8180088999999998E-2</v>
      </c>
      <c r="F292" s="48">
        <v>0.96785371199999903</v>
      </c>
      <c r="G292" s="48">
        <v>8.3824669999999993E-3</v>
      </c>
      <c r="H292" s="48">
        <v>8.0007120000000001E-3</v>
      </c>
      <c r="I292" s="48">
        <v>0.91689156299999997</v>
      </c>
      <c r="J292" s="49">
        <v>5.0962148999999068E-2</v>
      </c>
      <c r="K292" s="48">
        <v>1.6783799999999999E-3</v>
      </c>
      <c r="L292" s="48">
        <v>1.5830180000000001E-3</v>
      </c>
      <c r="M292" s="48">
        <v>1.05E-4</v>
      </c>
      <c r="N292" s="48">
        <v>1.7355980000000001E-3</v>
      </c>
      <c r="O292" s="48">
        <v>9.1500000000000001E-4</v>
      </c>
      <c r="P292" s="48">
        <v>9.6983680000000006E-3</v>
      </c>
      <c r="Q292" s="48">
        <v>6.0645760000000003E-3</v>
      </c>
      <c r="R292" s="48">
        <v>0.49719162700000002</v>
      </c>
      <c r="S292" s="48">
        <v>0.43744814799999998</v>
      </c>
      <c r="T292" s="48">
        <v>6.0363320000000002E-3</v>
      </c>
      <c r="U292" s="48">
        <v>1.630668E-3</v>
      </c>
      <c r="V292" s="48">
        <v>3.0499999999999999E-4</v>
      </c>
      <c r="W292" s="48">
        <v>8.6799999999999996E-4</v>
      </c>
      <c r="X292" s="48">
        <v>1.792781E-3</v>
      </c>
      <c r="Y292" s="48">
        <v>7.1705717164355004E-2</v>
      </c>
      <c r="Z292" s="48">
        <v>0.211286393152575</v>
      </c>
      <c r="AA292" s="48">
        <v>8.6206896551724033E-2</v>
      </c>
      <c r="AB292" s="48">
        <v>0.23880719721882901</v>
      </c>
      <c r="AC292" s="48">
        <v>0.2737259688739701</v>
      </c>
      <c r="AD292" s="48">
        <v>0.2019201427196545</v>
      </c>
      <c r="AE292" s="47">
        <v>0.15</v>
      </c>
      <c r="AF292" s="48">
        <v>0.21196000000000001</v>
      </c>
      <c r="AG292" s="48">
        <v>0.16782900000000001</v>
      </c>
      <c r="AH292" s="48">
        <v>0.42332199999999998</v>
      </c>
      <c r="AI292" s="48">
        <v>0.22337027600000001</v>
      </c>
      <c r="AJ292" s="48">
        <v>0.19091513299999999</v>
      </c>
      <c r="AK292" s="48">
        <v>0.57707560700000005</v>
      </c>
      <c r="AM292" s="48"/>
      <c r="AN292" s="48"/>
      <c r="AO292" s="48"/>
      <c r="AP292" s="48"/>
      <c r="AQ292" s="48"/>
      <c r="AR292" s="48"/>
      <c r="AS292" s="48"/>
      <c r="AT292" s="48"/>
      <c r="AU292" s="48"/>
      <c r="AV292" s="48"/>
      <c r="AW292" s="48"/>
      <c r="AX292" s="52"/>
      <c r="AY292" s="52"/>
      <c r="AZ292" s="52"/>
      <c r="BA292" s="52"/>
      <c r="BB292" s="52"/>
      <c r="BC292" s="52"/>
      <c r="BD292" s="52"/>
      <c r="BE292" s="52"/>
      <c r="BF292" s="52"/>
      <c r="BG292" s="52"/>
      <c r="BH292" s="52"/>
      <c r="BI292" s="52"/>
      <c r="BJ292" s="52"/>
      <c r="BK292" s="52"/>
      <c r="BL292" s="52"/>
      <c r="BM292" s="52"/>
    </row>
    <row r="293" spans="2:65">
      <c r="B293" t="s">
        <v>463</v>
      </c>
      <c r="C293">
        <v>0</v>
      </c>
      <c r="D293">
        <v>31.3</v>
      </c>
      <c r="E293" s="64">
        <v>2.3702391999999999E-2</v>
      </c>
      <c r="F293" s="48">
        <v>0.97378457500000004</v>
      </c>
      <c r="G293" s="48">
        <v>1.1946913E-2</v>
      </c>
      <c r="H293" s="48">
        <v>2.9561689999999998E-3</v>
      </c>
      <c r="I293" s="48">
        <v>0.957762381</v>
      </c>
      <c r="J293" s="49">
        <v>1.6022194000000049E-2</v>
      </c>
      <c r="K293" s="48">
        <v>2.88427E-3</v>
      </c>
      <c r="L293" s="48">
        <v>6.7699999999999998E-4</v>
      </c>
      <c r="M293" s="48">
        <v>7.4899999999999999E-4</v>
      </c>
      <c r="N293" s="48">
        <v>2.7918909999999999E-3</v>
      </c>
      <c r="O293" s="48">
        <v>1.036695E-3</v>
      </c>
      <c r="P293" s="48">
        <v>8.108802E-3</v>
      </c>
      <c r="Q293" s="48">
        <v>3.2024639999999999E-3</v>
      </c>
      <c r="R293" s="48">
        <v>0.54352668299999995</v>
      </c>
      <c r="S293" s="48">
        <v>0.38451905600000003</v>
      </c>
      <c r="T293" s="48">
        <v>4.0134259999999996E-3</v>
      </c>
      <c r="U293" s="48">
        <v>1.3754450000000001E-3</v>
      </c>
      <c r="V293" s="48">
        <v>3.8999999999999999E-4</v>
      </c>
      <c r="W293" s="48">
        <v>2.7700000000000001E-4</v>
      </c>
      <c r="X293" s="48">
        <v>4.0955419999999998E-3</v>
      </c>
      <c r="Y293" s="48">
        <v>8.3168316831683103E-2</v>
      </c>
      <c r="Z293" s="48">
        <v>0.18476352825383199</v>
      </c>
      <c r="AA293" s="48">
        <v>8.2159215373892203E-2</v>
      </c>
      <c r="AB293" s="48">
        <v>0.28887035746290868</v>
      </c>
      <c r="AC293" s="48">
        <v>0.17594846450788029</v>
      </c>
      <c r="AD293" s="48">
        <v>0.27685574487964398</v>
      </c>
      <c r="AE293" s="47">
        <v>0.19</v>
      </c>
      <c r="AF293" s="48">
        <v>0.303423</v>
      </c>
      <c r="AG293" s="48">
        <v>0.16370499999999999</v>
      </c>
      <c r="AH293" s="48">
        <v>0.37445600000000001</v>
      </c>
      <c r="AI293" s="48">
        <v>0.108206132</v>
      </c>
      <c r="AJ293" s="48">
        <v>0.16145253900000001</v>
      </c>
      <c r="AK293" s="48">
        <v>0.72715945000000004</v>
      </c>
      <c r="AM293" s="48"/>
      <c r="AN293" s="48"/>
      <c r="AO293" s="48"/>
      <c r="AP293" s="48"/>
      <c r="AQ293" s="48"/>
      <c r="AR293" s="48"/>
      <c r="AS293" s="48"/>
      <c r="AT293" s="48"/>
      <c r="AU293" s="48"/>
      <c r="AV293" s="48"/>
      <c r="AW293" s="48"/>
      <c r="AX293" s="52"/>
      <c r="AY293" s="52"/>
      <c r="AZ293" s="52"/>
      <c r="BA293" s="52"/>
      <c r="BB293" s="52"/>
      <c r="BC293" s="52"/>
      <c r="BD293" s="52"/>
      <c r="BE293" s="52"/>
      <c r="BF293" s="52"/>
      <c r="BG293" s="52"/>
      <c r="BH293" s="52"/>
      <c r="BI293" s="52"/>
      <c r="BJ293" s="52"/>
      <c r="BK293" s="52"/>
      <c r="BL293" s="52"/>
      <c r="BM293" s="52"/>
    </row>
    <row r="294" spans="2:65">
      <c r="B294" t="s">
        <v>465</v>
      </c>
      <c r="C294">
        <v>0</v>
      </c>
      <c r="D294">
        <v>33</v>
      </c>
      <c r="E294" s="64">
        <v>2.1838383999999999E-2</v>
      </c>
      <c r="F294" s="48">
        <v>0.96273659099999997</v>
      </c>
      <c r="G294" s="48">
        <v>1.3003387999999999E-2</v>
      </c>
      <c r="H294" s="48">
        <v>6.6120929999999899E-3</v>
      </c>
      <c r="I294" s="48">
        <v>0.91458019400000001</v>
      </c>
      <c r="J294" s="49">
        <v>4.8156396999999962E-2</v>
      </c>
      <c r="K294" s="48">
        <v>4.6351830000000002E-3</v>
      </c>
      <c r="L294" s="48">
        <v>1.8233640000000001E-3</v>
      </c>
      <c r="M294" s="48">
        <v>3.5500000000000001E-4</v>
      </c>
      <c r="N294" s="48">
        <v>2.1400540000000002E-3</v>
      </c>
      <c r="O294" s="48">
        <v>8.0599999999999997E-4</v>
      </c>
      <c r="P294" s="48">
        <v>1.2302908E-2</v>
      </c>
      <c r="Q294" s="48">
        <v>5.3452170000000002E-3</v>
      </c>
      <c r="R294" s="48">
        <v>0.549058559</v>
      </c>
      <c r="S294" s="48">
        <v>0.37915778999999999</v>
      </c>
      <c r="T294" s="48">
        <v>6.3146579999999999E-3</v>
      </c>
      <c r="U294" s="48">
        <v>2.4183799999999999E-3</v>
      </c>
      <c r="V294" s="48">
        <v>3.9300000000000001E-4</v>
      </c>
      <c r="W294" s="48">
        <v>1.602656E-3</v>
      </c>
      <c r="X294" s="48">
        <v>2.1400740000000001E-3</v>
      </c>
      <c r="Y294" s="48">
        <v>8.8427182765566104E-2</v>
      </c>
      <c r="Z294" s="48">
        <v>0.20022032995313399</v>
      </c>
      <c r="AA294" s="48">
        <v>7.6165744608783836E-2</v>
      </c>
      <c r="AB294" s="48">
        <v>0.27149147566896181</v>
      </c>
      <c r="AC294" s="48">
        <v>0.21950850221290469</v>
      </c>
      <c r="AD294" s="48">
        <v>0.24870719776380151</v>
      </c>
      <c r="AE294" s="47">
        <v>0.16</v>
      </c>
      <c r="AF294" s="48">
        <v>0.27419700000000002</v>
      </c>
      <c r="AG294" s="48">
        <v>0.16583200000000001</v>
      </c>
      <c r="AH294" s="48">
        <v>0.396457</v>
      </c>
      <c r="AI294" s="48">
        <v>0.15783942400000001</v>
      </c>
      <c r="AJ294" s="48">
        <v>0.165918595</v>
      </c>
      <c r="AK294" s="48">
        <v>0.67046176099999999</v>
      </c>
      <c r="AM294" s="48"/>
      <c r="AN294" s="48"/>
      <c r="AO294" s="48"/>
      <c r="AP294" s="48"/>
      <c r="AQ294" s="48"/>
      <c r="AR294" s="48"/>
      <c r="AS294" s="48"/>
      <c r="AT294" s="48"/>
      <c r="AU294" s="48"/>
      <c r="AV294" s="48"/>
      <c r="AW294" s="48"/>
      <c r="AX294" s="52"/>
      <c r="AY294" s="52"/>
      <c r="AZ294" s="52"/>
      <c r="BA294" s="52"/>
      <c r="BB294" s="52"/>
      <c r="BC294" s="52"/>
      <c r="BD294" s="52"/>
      <c r="BE294" s="52"/>
      <c r="BF294" s="52"/>
      <c r="BG294" s="52"/>
      <c r="BH294" s="52"/>
      <c r="BI294" s="52"/>
      <c r="BJ294" s="52"/>
      <c r="BK294" s="52"/>
      <c r="BL294" s="52"/>
      <c r="BM294" s="52"/>
    </row>
    <row r="295" spans="2:65">
      <c r="B295" t="s">
        <v>466</v>
      </c>
      <c r="C295">
        <v>0</v>
      </c>
      <c r="E295" s="64">
        <v>3.1793336999999998E-2</v>
      </c>
      <c r="F295" s="48">
        <v>0.96502409</v>
      </c>
      <c r="G295" s="48">
        <v>1.5836491000000001E-2</v>
      </c>
      <c r="H295" s="48">
        <v>6.4784459999999997E-3</v>
      </c>
      <c r="I295" s="48">
        <v>0.90499126600000002</v>
      </c>
      <c r="J295" s="49">
        <v>6.0032823999999978E-2</v>
      </c>
      <c r="K295" s="48">
        <v>4.467263E-3</v>
      </c>
      <c r="L295" s="48">
        <v>6.3409729999999997E-3</v>
      </c>
      <c r="M295" s="48">
        <v>2.5399999999999999E-4</v>
      </c>
      <c r="N295" s="48">
        <v>2.614725E-3</v>
      </c>
      <c r="O295" s="48">
        <v>9.3199999999999999E-4</v>
      </c>
      <c r="P295" s="48">
        <v>9.1885879999999993E-3</v>
      </c>
      <c r="Q295" s="48">
        <v>3.4726240000000001E-3</v>
      </c>
      <c r="R295" s="48">
        <v>0.39060432499999997</v>
      </c>
      <c r="S295" s="48">
        <v>0.53621823000000002</v>
      </c>
      <c r="T295" s="48">
        <v>8.680096E-3</v>
      </c>
      <c r="U295" s="48">
        <v>2.5511010000000001E-3</v>
      </c>
      <c r="V295" s="48">
        <v>4.0200000000000001E-4</v>
      </c>
      <c r="W295" s="48">
        <v>5.9299999999999999E-4</v>
      </c>
      <c r="X295" s="48">
        <v>1.5243100000000001E-3</v>
      </c>
      <c r="Y295" s="48">
        <v>6.8057080131723374E-2</v>
      </c>
      <c r="Z295" s="48">
        <v>0.20683828437917201</v>
      </c>
      <c r="AA295" s="48">
        <v>8.4860997869598276E-2</v>
      </c>
      <c r="AB295" s="48">
        <v>0.23963073038583879</v>
      </c>
      <c r="AC295" s="48">
        <v>0.1647080258722784</v>
      </c>
      <c r="AD295" s="48">
        <v>0.28456903395411193</v>
      </c>
      <c r="AE295" s="47">
        <v>0.16</v>
      </c>
      <c r="AF295" s="48">
        <v>0.33660400000000001</v>
      </c>
      <c r="AG295" s="48">
        <v>0.200877</v>
      </c>
      <c r="AH295" s="48">
        <v>0.34734100000000001</v>
      </c>
      <c r="AI295" s="48">
        <v>0.25077073999999999</v>
      </c>
      <c r="AJ295" s="48">
        <v>8.7911060999999999E-2</v>
      </c>
      <c r="AK295" s="48">
        <v>0.64884622599999997</v>
      </c>
      <c r="AM295" s="48"/>
      <c r="AN295" s="48"/>
      <c r="AO295" s="48"/>
      <c r="AP295" s="48"/>
      <c r="AQ295" s="48"/>
      <c r="AR295" s="48"/>
      <c r="AS295" s="48"/>
      <c r="AT295" s="48"/>
      <c r="AU295" s="48"/>
      <c r="AV295" s="48"/>
      <c r="AW295" s="48"/>
      <c r="AX295" s="52"/>
      <c r="AY295" s="52"/>
      <c r="AZ295" s="52"/>
      <c r="BA295" s="52"/>
      <c r="BB295" s="52"/>
      <c r="BC295" s="52"/>
      <c r="BD295" s="52"/>
      <c r="BE295" s="52"/>
      <c r="BF295" s="52"/>
      <c r="BG295" s="52"/>
      <c r="BH295" s="52"/>
      <c r="BI295" s="52"/>
      <c r="BJ295" s="52"/>
      <c r="BK295" s="52"/>
      <c r="BL295" s="52"/>
      <c r="BM295" s="52"/>
    </row>
    <row r="296" spans="2:65">
      <c r="B296" t="s">
        <v>468</v>
      </c>
      <c r="C296">
        <v>0</v>
      </c>
      <c r="D296">
        <v>0</v>
      </c>
      <c r="E296" s="64">
        <v>2.9558711000000001E-2</v>
      </c>
      <c r="F296" s="48">
        <v>0.69298764099999999</v>
      </c>
      <c r="G296" s="48">
        <v>0.16801105799999999</v>
      </c>
      <c r="H296" s="48">
        <v>6.6422341999999995E-2</v>
      </c>
      <c r="I296" s="48">
        <v>0.54190955100000004</v>
      </c>
      <c r="J296" s="49">
        <v>0.15107808999999989</v>
      </c>
      <c r="K296" s="48">
        <v>6.7168046999999995E-2</v>
      </c>
      <c r="L296" s="48">
        <v>4.2214199000000001E-2</v>
      </c>
      <c r="M296" s="48">
        <v>3.6166710999999997E-2</v>
      </c>
      <c r="N296" s="48">
        <v>4.6197360000000002E-3</v>
      </c>
      <c r="O296" s="48">
        <v>4.074098E-3</v>
      </c>
      <c r="P296" s="48">
        <v>4.8525413000000003E-2</v>
      </c>
      <c r="Q296" s="48">
        <v>2.4053545999999999E-2</v>
      </c>
      <c r="R296" s="48">
        <v>0.46585308199999997</v>
      </c>
      <c r="S296" s="48">
        <v>0.307713293</v>
      </c>
      <c r="T296" s="48">
        <v>0.101722351</v>
      </c>
      <c r="U296" s="48">
        <v>1.9251404999999999E-2</v>
      </c>
      <c r="V296" s="48">
        <v>1.0094030000000001E-3</v>
      </c>
      <c r="W296" s="48">
        <v>2.5917102000000001E-2</v>
      </c>
      <c r="X296" s="48">
        <v>3.4192390000000001E-3</v>
      </c>
      <c r="Y296" s="48">
        <v>5.1570756504871598E-2</v>
      </c>
      <c r="Z296" s="48">
        <v>0.22282346544118301</v>
      </c>
      <c r="AA296" s="48">
        <v>9.8447233005326332E-2</v>
      </c>
      <c r="AB296" s="48">
        <v>0.20693779904306231</v>
      </c>
      <c r="AC296" s="48">
        <v>0.19758556766288379</v>
      </c>
      <c r="AD296" s="48">
        <v>0.32018356920016278</v>
      </c>
      <c r="AE296" s="47">
        <v>0.24</v>
      </c>
      <c r="AF296" s="48">
        <v>0.29433999999999999</v>
      </c>
      <c r="AG296" s="48">
        <v>0.17002500000000001</v>
      </c>
      <c r="AH296" s="48">
        <v>0.33407199999999998</v>
      </c>
      <c r="AI296" s="48">
        <v>0.197988897</v>
      </c>
      <c r="AJ296" s="48">
        <v>0.24579162099999999</v>
      </c>
      <c r="AK296" s="48">
        <v>0.54362221499999996</v>
      </c>
      <c r="AM296" s="48"/>
      <c r="AN296" s="48"/>
      <c r="AO296" s="48"/>
      <c r="AP296" s="48"/>
      <c r="AQ296" s="48"/>
      <c r="AR296" s="48"/>
      <c r="AS296" s="48"/>
      <c r="AT296" s="48"/>
      <c r="AU296" s="48"/>
      <c r="AV296" s="48"/>
      <c r="AW296" s="48"/>
      <c r="AX296" s="52"/>
      <c r="AY296" s="52"/>
      <c r="AZ296" s="52"/>
      <c r="BA296" s="52"/>
      <c r="BB296" s="52"/>
      <c r="BC296" s="52"/>
      <c r="BD296" s="52"/>
      <c r="BE296" s="52"/>
      <c r="BF296" s="52"/>
      <c r="BG296" s="52"/>
      <c r="BH296" s="52"/>
      <c r="BI296" s="52"/>
      <c r="BJ296" s="52"/>
      <c r="BK296" s="52"/>
      <c r="BL296" s="52"/>
      <c r="BM296" s="52"/>
    </row>
    <row r="297" spans="2:65">
      <c r="B297" t="s">
        <v>469</v>
      </c>
      <c r="C297">
        <v>0</v>
      </c>
      <c r="E297" s="64">
        <v>2.6557325E-2</v>
      </c>
      <c r="F297" s="48">
        <v>0.98067221999999998</v>
      </c>
      <c r="G297" s="48">
        <v>7.29868599999999E-3</v>
      </c>
      <c r="H297" s="48">
        <v>2.174507E-3</v>
      </c>
      <c r="I297" s="48">
        <v>0.93892086600000002</v>
      </c>
      <c r="J297" s="49">
        <v>4.1751353999999963E-2</v>
      </c>
      <c r="K297" s="48">
        <v>1.552859E-3</v>
      </c>
      <c r="L297" s="48">
        <v>1.5321550000000001E-3</v>
      </c>
      <c r="M297" s="48">
        <v>2.2800000000000001E-4</v>
      </c>
      <c r="N297" s="48">
        <v>1.801317E-3</v>
      </c>
      <c r="O297" s="48">
        <v>8.4900000000000004E-4</v>
      </c>
      <c r="P297" s="48">
        <v>6.8843430000000002E-3</v>
      </c>
      <c r="Q297" s="48">
        <v>2.9712409999999999E-3</v>
      </c>
      <c r="R297" s="48">
        <v>0.37110317300000001</v>
      </c>
      <c r="S297" s="48">
        <v>0.54718641599999995</v>
      </c>
      <c r="T297" s="48">
        <v>3.27173E-3</v>
      </c>
      <c r="U297" s="48">
        <v>9.8400000000000007E-4</v>
      </c>
      <c r="V297" s="48">
        <v>5.4900000000000001E-4</v>
      </c>
      <c r="W297" s="48">
        <v>3.7300000000000001E-4</v>
      </c>
      <c r="X297" s="48">
        <v>2.8265260000000002E-3</v>
      </c>
      <c r="Y297" s="48">
        <v>8.7541287968739875E-2</v>
      </c>
      <c r="Z297" s="48">
        <v>0.17084449778090399</v>
      </c>
      <c r="AA297" s="48">
        <v>7.6409597364842027E-2</v>
      </c>
      <c r="AB297" s="48">
        <v>0.33397382310005308</v>
      </c>
      <c r="AC297" s="48">
        <v>0.1813670972709385</v>
      </c>
      <c r="AD297" s="48">
        <v>0.29730027009520549</v>
      </c>
      <c r="AE297" s="47">
        <v>0.28000000000000003</v>
      </c>
      <c r="AF297" s="48">
        <v>0.31434800000000002</v>
      </c>
      <c r="AG297" s="48">
        <v>0.23411100000000001</v>
      </c>
      <c r="AH297" s="48">
        <v>0.34747600000000001</v>
      </c>
      <c r="AI297" s="48">
        <v>0.21927419500000001</v>
      </c>
      <c r="AJ297" s="48">
        <v>0.142462382</v>
      </c>
      <c r="AK297" s="48">
        <v>0.61006886699999996</v>
      </c>
      <c r="AM297" s="48"/>
      <c r="AN297" s="48"/>
      <c r="AO297" s="48"/>
      <c r="AP297" s="48"/>
      <c r="AQ297" s="48"/>
      <c r="AR297" s="48"/>
      <c r="AS297" s="48"/>
      <c r="AT297" s="48"/>
      <c r="AU297" s="48"/>
      <c r="AV297" s="48"/>
      <c r="AW297" s="48"/>
      <c r="AX297" s="52"/>
      <c r="AY297" s="52"/>
      <c r="AZ297" s="52"/>
      <c r="BA297" s="52"/>
      <c r="BB297" s="52"/>
      <c r="BC297" s="52"/>
      <c r="BD297" s="52"/>
      <c r="BE297" s="52"/>
      <c r="BF297" s="52"/>
      <c r="BG297" s="52"/>
      <c r="BH297" s="52"/>
      <c r="BI297" s="52"/>
      <c r="BJ297" s="52"/>
      <c r="BK297" s="52"/>
      <c r="BL297" s="52"/>
      <c r="BM297" s="52"/>
    </row>
    <row r="298" spans="2:65">
      <c r="B298" t="s">
        <v>471</v>
      </c>
      <c r="C298">
        <v>0</v>
      </c>
      <c r="D298">
        <v>51.8</v>
      </c>
      <c r="E298" s="64">
        <v>1.9651490000000001E-2</v>
      </c>
      <c r="F298" s="48">
        <v>0.97789964900000004</v>
      </c>
      <c r="G298" s="48">
        <v>8.860883E-3</v>
      </c>
      <c r="H298" s="48">
        <v>2.4584189999999999E-3</v>
      </c>
      <c r="I298" s="48">
        <v>0.96075977700000004</v>
      </c>
      <c r="J298" s="49">
        <v>1.7139872E-2</v>
      </c>
      <c r="K298" s="48">
        <v>2.03352E-3</v>
      </c>
      <c r="L298" s="48">
        <v>8.9400000000000005E-4</v>
      </c>
      <c r="M298" s="48">
        <v>1.6799999999999999E-4</v>
      </c>
      <c r="N298" s="48">
        <v>1.698324E-3</v>
      </c>
      <c r="O298" s="48">
        <v>6.8199999999999999E-4</v>
      </c>
      <c r="P298" s="48">
        <v>8.1675970000000004E-3</v>
      </c>
      <c r="Q298" s="48">
        <v>2.6149609999999998E-3</v>
      </c>
      <c r="R298" s="48">
        <v>0.52752949599999999</v>
      </c>
      <c r="S298" s="48">
        <v>0.39820566699999999</v>
      </c>
      <c r="T298" s="48">
        <v>3.9998209999999998E-3</v>
      </c>
      <c r="U298" s="48">
        <v>1.9887379999999999E-3</v>
      </c>
      <c r="V298" s="48">
        <v>8.2700000000000004E-4</v>
      </c>
      <c r="W298" s="48">
        <v>4.8000000000000001E-4</v>
      </c>
      <c r="X298" s="48">
        <v>2.7596529999999999E-3</v>
      </c>
      <c r="Y298" s="48">
        <v>0.11918924322703101</v>
      </c>
      <c r="Z298" s="48">
        <v>0.171069100249235</v>
      </c>
      <c r="AA298" s="48">
        <v>7.0257211506899619E-2</v>
      </c>
      <c r="AB298" s="48">
        <v>0.33772304137179388</v>
      </c>
      <c r="AC298" s="48">
        <v>0.17083097348629531</v>
      </c>
      <c r="AD298" s="48">
        <v>0.31666293481553681</v>
      </c>
      <c r="AE298" s="47">
        <v>0.28000000000000003</v>
      </c>
      <c r="AF298" s="48">
        <v>0.345771</v>
      </c>
      <c r="AG298" s="48">
        <v>0.20005999999999999</v>
      </c>
      <c r="AH298" s="48">
        <v>0.29890800000000001</v>
      </c>
      <c r="AI298" s="48">
        <v>9.6098573000000007E-2</v>
      </c>
      <c r="AJ298" s="48">
        <v>0.15765664500000001</v>
      </c>
      <c r="AK298" s="48">
        <v>0.74062132899999999</v>
      </c>
      <c r="AM298" s="48"/>
      <c r="AN298" s="48"/>
      <c r="AO298" s="48"/>
      <c r="AP298" s="48"/>
      <c r="AQ298" s="48"/>
      <c r="AR298" s="48"/>
      <c r="AS298" s="48"/>
      <c r="AT298" s="48"/>
      <c r="AU298" s="48"/>
      <c r="AV298" s="48"/>
      <c r="AW298" s="48"/>
      <c r="AX298" s="52"/>
      <c r="AY298" s="52"/>
      <c r="AZ298" s="52"/>
      <c r="BA298" s="52"/>
      <c r="BB298" s="52"/>
      <c r="BC298" s="52"/>
      <c r="BD298" s="52"/>
      <c r="BE298" s="52"/>
      <c r="BF298" s="52"/>
      <c r="BG298" s="52"/>
      <c r="BH298" s="52"/>
      <c r="BI298" s="52"/>
      <c r="BJ298" s="52"/>
      <c r="BK298" s="52"/>
      <c r="BL298" s="52"/>
      <c r="BM298" s="52"/>
    </row>
    <row r="299" spans="2:65">
      <c r="B299" t="s">
        <v>473</v>
      </c>
      <c r="C299">
        <v>0</v>
      </c>
      <c r="D299">
        <v>0.2</v>
      </c>
      <c r="E299" s="64">
        <v>3.4505040000000001E-2</v>
      </c>
      <c r="F299" s="48">
        <v>0.93539641799999995</v>
      </c>
      <c r="G299" s="48">
        <v>3.3197773999999999E-2</v>
      </c>
      <c r="H299" s="48">
        <v>6.1139769999999996E-3</v>
      </c>
      <c r="I299" s="48">
        <v>0.89959142700000005</v>
      </c>
      <c r="J299" s="49">
        <v>3.5804990999999897E-2</v>
      </c>
      <c r="K299" s="48">
        <v>7.9913550000000003E-3</v>
      </c>
      <c r="L299" s="48">
        <v>1.810615E-3</v>
      </c>
      <c r="M299" s="48">
        <v>8.8350440000000002E-3</v>
      </c>
      <c r="N299" s="48">
        <v>7.7069649999999996E-3</v>
      </c>
      <c r="O299" s="48">
        <v>3.4031980000000001E-3</v>
      </c>
      <c r="P299" s="48">
        <v>1.6636806000000001E-2</v>
      </c>
      <c r="Q299" s="48">
        <v>8.6549299999999999E-3</v>
      </c>
      <c r="R299" s="48">
        <v>0.52898296600000005</v>
      </c>
      <c r="S299" s="48">
        <v>0.38534310300000002</v>
      </c>
      <c r="T299" s="48">
        <v>1.8304531999999998E-2</v>
      </c>
      <c r="U299" s="48">
        <v>4.531106E-3</v>
      </c>
      <c r="V299" s="48">
        <v>6.7299999999999999E-4</v>
      </c>
      <c r="W299" s="48">
        <v>1.592523E-3</v>
      </c>
      <c r="X299" s="48">
        <v>4.0192240000000001E-3</v>
      </c>
      <c r="Y299" s="48">
        <v>7.9536921151439302E-2</v>
      </c>
      <c r="Z299" s="48">
        <v>0.21453359687394599</v>
      </c>
      <c r="AA299" s="48">
        <v>9.7583319804253457E-2</v>
      </c>
      <c r="AB299" s="48">
        <v>0.23519725398334629</v>
      </c>
      <c r="AC299" s="48">
        <v>0.20567917479264081</v>
      </c>
      <c r="AD299" s="48">
        <v>0.27958833619210982</v>
      </c>
      <c r="AE299" s="47">
        <v>0.25</v>
      </c>
      <c r="AF299" s="48">
        <v>0.27559400000000001</v>
      </c>
      <c r="AG299" s="48">
        <v>0.16380400000000001</v>
      </c>
      <c r="AH299" s="48">
        <v>0.34459200000000001</v>
      </c>
      <c r="AI299" s="48">
        <v>0.225144979</v>
      </c>
      <c r="AJ299" s="48">
        <v>0.22994284300000001</v>
      </c>
      <c r="AK299" s="48">
        <v>0.53546247199999997</v>
      </c>
      <c r="AM299" s="48"/>
      <c r="AN299" s="48"/>
      <c r="AO299" s="48"/>
      <c r="AP299" s="48"/>
      <c r="AQ299" s="48"/>
      <c r="AR299" s="48"/>
      <c r="AS299" s="48"/>
      <c r="AT299" s="48"/>
      <c r="AU299" s="48"/>
      <c r="AV299" s="48"/>
      <c r="AW299" s="48"/>
      <c r="AX299" s="52"/>
      <c r="AY299" s="52"/>
      <c r="AZ299" s="52"/>
      <c r="BA299" s="52"/>
      <c r="BB299" s="52"/>
      <c r="BC299" s="52"/>
      <c r="BD299" s="52"/>
      <c r="BE299" s="52"/>
      <c r="BF299" s="52"/>
      <c r="BG299" s="52"/>
      <c r="BH299" s="52"/>
      <c r="BI299" s="52"/>
      <c r="BJ299" s="52"/>
      <c r="BK299" s="52"/>
      <c r="BL299" s="52"/>
      <c r="BM299" s="52"/>
    </row>
    <row r="300" spans="2:65">
      <c r="B300" t="s">
        <v>475</v>
      </c>
      <c r="C300">
        <v>0</v>
      </c>
      <c r="D300">
        <v>0</v>
      </c>
      <c r="E300" s="64">
        <v>2.6231303000000001E-2</v>
      </c>
      <c r="F300" s="48">
        <v>0.63076871199999995</v>
      </c>
      <c r="G300" s="48">
        <v>0.15287989899999899</v>
      </c>
      <c r="H300" s="48">
        <v>0.133154786</v>
      </c>
      <c r="I300" s="48">
        <v>0.548302293</v>
      </c>
      <c r="J300" s="49">
        <v>8.2466418999999958E-2</v>
      </c>
      <c r="K300" s="48">
        <v>2.9830024E-2</v>
      </c>
      <c r="L300" s="48">
        <v>7.9508391999999997E-2</v>
      </c>
      <c r="M300" s="48">
        <v>1.7630192999999999E-2</v>
      </c>
      <c r="N300" s="48">
        <v>8.0592819999999992E-3</v>
      </c>
      <c r="O300" s="48">
        <v>7.6649439999999999E-3</v>
      </c>
      <c r="P300" s="48">
        <v>5.8485247999999997E-2</v>
      </c>
      <c r="Q300" s="48">
        <v>2.4711845999999999E-2</v>
      </c>
      <c r="R300" s="48">
        <v>0.45823645899999998</v>
      </c>
      <c r="S300" s="48">
        <v>0.305608728</v>
      </c>
      <c r="T300" s="48">
        <v>0.14217760300000001</v>
      </c>
      <c r="U300" s="48">
        <v>1.1353834E-2</v>
      </c>
      <c r="V300" s="48">
        <v>7.0699999999999995E-4</v>
      </c>
      <c r="W300" s="48">
        <v>1.1386696E-2</v>
      </c>
      <c r="X300" s="48">
        <v>3.7627030000000001E-3</v>
      </c>
      <c r="Y300" s="48">
        <v>4.3708877416742502E-2</v>
      </c>
      <c r="Z300" s="48">
        <v>0.249381776678714</v>
      </c>
      <c r="AA300" s="48">
        <v>0.1219906234161178</v>
      </c>
      <c r="AB300" s="48">
        <v>0.18524032775806709</v>
      </c>
      <c r="AC300" s="48">
        <v>0.26572351869980321</v>
      </c>
      <c r="AD300" s="48">
        <v>0.24176587614867209</v>
      </c>
      <c r="AE300" s="47">
        <v>0.16</v>
      </c>
      <c r="AF300" s="48">
        <v>0.210787</v>
      </c>
      <c r="AG300" s="48">
        <v>0.14524899999999999</v>
      </c>
      <c r="AH300" s="48">
        <v>0.37409100000000001</v>
      </c>
      <c r="AI300" s="48">
        <v>0.25156392300000002</v>
      </c>
      <c r="AJ300" s="48">
        <v>0.21783581299999999</v>
      </c>
      <c r="AK300" s="48">
        <v>0.51719809699999997</v>
      </c>
      <c r="AM300" s="48"/>
      <c r="AN300" s="48"/>
      <c r="AO300" s="48"/>
      <c r="AP300" s="48"/>
      <c r="AQ300" s="48"/>
      <c r="AR300" s="48"/>
      <c r="AS300" s="48"/>
      <c r="AT300" s="48"/>
      <c r="AU300" s="48"/>
      <c r="AV300" s="48"/>
      <c r="AW300" s="48"/>
      <c r="AX300" s="52"/>
      <c r="AY300" s="52"/>
      <c r="AZ300" s="52"/>
      <c r="BA300" s="52"/>
      <c r="BB300" s="52"/>
      <c r="BC300" s="52"/>
      <c r="BD300" s="52"/>
      <c r="BE300" s="52"/>
      <c r="BF300" s="52"/>
      <c r="BG300" s="52"/>
      <c r="BH300" s="52"/>
      <c r="BI300" s="52"/>
      <c r="BJ300" s="52"/>
      <c r="BK300" s="52"/>
      <c r="BL300" s="52"/>
      <c r="BM300" s="52"/>
    </row>
    <row r="301" spans="2:65">
      <c r="B301" t="s">
        <v>476</v>
      </c>
      <c r="C301">
        <v>0</v>
      </c>
      <c r="D301">
        <v>0</v>
      </c>
      <c r="E301" s="64">
        <v>2.4835622000000002E-2</v>
      </c>
      <c r="F301" s="48">
        <v>0.29598722</v>
      </c>
      <c r="G301" s="48">
        <v>0.54237461499999995</v>
      </c>
      <c r="H301" s="48">
        <v>5.6991107999999999E-2</v>
      </c>
      <c r="I301" s="48">
        <v>0.24584182299999999</v>
      </c>
      <c r="J301" s="49">
        <v>5.0145397000000008E-2</v>
      </c>
      <c r="K301" s="48">
        <v>6.7724362999999996E-2</v>
      </c>
      <c r="L301" s="48">
        <v>0.38540823000000002</v>
      </c>
      <c r="M301" s="48">
        <v>5.0921149999999998E-2</v>
      </c>
      <c r="N301" s="48">
        <v>4.4501660000000002E-3</v>
      </c>
      <c r="O301" s="48">
        <v>3.4996036000000001E-2</v>
      </c>
      <c r="P301" s="48">
        <v>3.8474325999999899E-2</v>
      </c>
      <c r="Q301" s="48">
        <v>6.6172772000000005E-2</v>
      </c>
      <c r="R301" s="48">
        <v>0.189253014</v>
      </c>
      <c r="S301" s="48">
        <v>0.14587631500000001</v>
      </c>
      <c r="T301" s="48">
        <v>0.54422070300000003</v>
      </c>
      <c r="U301" s="48">
        <v>2.8099371000000001E-2</v>
      </c>
      <c r="V301" s="48">
        <v>1.6709579999999999E-3</v>
      </c>
      <c r="W301" s="48">
        <v>2.6624495000000001E-2</v>
      </c>
      <c r="X301" s="48">
        <v>2.5916899999999998E-3</v>
      </c>
      <c r="Y301" s="48">
        <v>2.8348725336351702E-2</v>
      </c>
      <c r="Z301" s="48">
        <v>0.26234134922677199</v>
      </c>
      <c r="AA301" s="48">
        <v>0.14652562876272959</v>
      </c>
      <c r="AB301" s="48">
        <v>0.16540820345467749</v>
      </c>
      <c r="AC301" s="48">
        <v>0.24985463165898819</v>
      </c>
      <c r="AD301" s="48">
        <v>0.33056760746075048</v>
      </c>
      <c r="AE301" s="47">
        <v>0.18</v>
      </c>
      <c r="AF301" s="48">
        <v>0.25837500000000002</v>
      </c>
      <c r="AG301" s="48">
        <v>0.138374</v>
      </c>
      <c r="AH301" s="48">
        <v>0.23725199999999999</v>
      </c>
      <c r="AI301" s="48">
        <v>0.16432577000000001</v>
      </c>
      <c r="AJ301" s="48">
        <v>0.244019139</v>
      </c>
      <c r="AK301" s="48">
        <v>0.58535267800000002</v>
      </c>
      <c r="AM301" s="48"/>
      <c r="AN301" s="48"/>
      <c r="AO301" s="48"/>
      <c r="AP301" s="48"/>
      <c r="AQ301" s="48"/>
      <c r="AR301" s="48"/>
      <c r="AS301" s="48"/>
      <c r="AT301" s="48"/>
      <c r="AU301" s="48"/>
      <c r="AV301" s="48"/>
      <c r="AW301" s="48"/>
      <c r="AX301" s="52"/>
      <c r="AY301" s="52"/>
      <c r="AZ301" s="52"/>
      <c r="BA301" s="52"/>
      <c r="BB301" s="52"/>
      <c r="BC301" s="52"/>
      <c r="BD301" s="52"/>
      <c r="BE301" s="52"/>
      <c r="BF301" s="52"/>
      <c r="BG301" s="52"/>
      <c r="BH301" s="52"/>
      <c r="BI301" s="52"/>
      <c r="BJ301" s="52"/>
      <c r="BK301" s="52"/>
      <c r="BL301" s="52"/>
      <c r="BM301" s="52"/>
    </row>
    <row r="302" spans="2:65">
      <c r="B302" t="s">
        <v>477</v>
      </c>
      <c r="C302">
        <v>0</v>
      </c>
      <c r="D302">
        <v>0</v>
      </c>
      <c r="E302" s="64">
        <v>1.8723986000000001E-2</v>
      </c>
      <c r="F302" s="48">
        <v>0.496627182</v>
      </c>
      <c r="G302" s="48">
        <v>0.34097618000000002</v>
      </c>
      <c r="H302" s="48">
        <v>7.8712599999999994E-2</v>
      </c>
      <c r="I302" s="48">
        <v>0.45954388200000001</v>
      </c>
      <c r="J302" s="49">
        <v>3.7083299999999993E-2</v>
      </c>
      <c r="K302" s="48">
        <v>1.1914009999999999E-2</v>
      </c>
      <c r="L302" s="48">
        <v>0.26393988200000001</v>
      </c>
      <c r="M302" s="48">
        <v>2.7630363000000002E-2</v>
      </c>
      <c r="N302" s="48">
        <v>2.8619790000000002E-3</v>
      </c>
      <c r="O302" s="48">
        <v>9.5835409999999992E-3</v>
      </c>
      <c r="P302" s="48">
        <v>4.8874424E-2</v>
      </c>
      <c r="Q302" s="48">
        <v>3.4809842000000001E-2</v>
      </c>
      <c r="R302" s="48">
        <v>0.32175740400000002</v>
      </c>
      <c r="S302" s="48">
        <v>0.23378088899999999</v>
      </c>
      <c r="T302" s="48">
        <v>0.37485894600000003</v>
      </c>
      <c r="U302" s="48">
        <v>3.5242939999999999E-3</v>
      </c>
      <c r="V302" s="48">
        <v>4.9100000000000001E-4</v>
      </c>
      <c r="W302" s="48">
        <v>4.0721539999999997E-3</v>
      </c>
      <c r="X302" s="48">
        <v>1.586341E-3</v>
      </c>
      <c r="Y302" s="48">
        <v>4.4967479294370803E-2</v>
      </c>
      <c r="Z302" s="48">
        <v>0.28514030612244801</v>
      </c>
      <c r="AA302" s="48">
        <v>0.14712507806227099</v>
      </c>
      <c r="AB302" s="48">
        <v>0.17340976001427311</v>
      </c>
      <c r="AC302" s="48">
        <v>0.29495147989092629</v>
      </c>
      <c r="AD302" s="48">
        <v>0.20447996820525269</v>
      </c>
      <c r="AE302" s="47">
        <v>0.49</v>
      </c>
      <c r="AF302" s="48">
        <v>0.17460400000000001</v>
      </c>
      <c r="AG302" s="48">
        <v>0.139957</v>
      </c>
      <c r="AH302" s="48">
        <v>0.35259800000000002</v>
      </c>
      <c r="AI302" s="48">
        <v>0.285206242</v>
      </c>
      <c r="AJ302" s="48">
        <v>0.15830233299999999</v>
      </c>
      <c r="AK302" s="48">
        <v>0.54163449600000002</v>
      </c>
      <c r="AM302" s="48"/>
      <c r="AN302" s="48"/>
      <c r="AO302" s="48"/>
      <c r="AP302" s="48"/>
      <c r="AQ302" s="48"/>
      <c r="AR302" s="48"/>
      <c r="AS302" s="48"/>
      <c r="AT302" s="48"/>
      <c r="AU302" s="48"/>
      <c r="AV302" s="48"/>
      <c r="AW302" s="48"/>
      <c r="AX302" s="52"/>
      <c r="AY302" s="52"/>
      <c r="AZ302" s="52"/>
      <c r="BA302" s="52"/>
      <c r="BB302" s="52"/>
      <c r="BC302" s="52"/>
      <c r="BD302" s="52"/>
      <c r="BE302" s="52"/>
      <c r="BF302" s="52"/>
      <c r="BG302" s="52"/>
      <c r="BH302" s="52"/>
      <c r="BI302" s="52"/>
      <c r="BJ302" s="52"/>
      <c r="BK302" s="52"/>
      <c r="BL302" s="52"/>
      <c r="BM302" s="52"/>
    </row>
    <row r="303" spans="2:65">
      <c r="B303" t="s">
        <v>478</v>
      </c>
      <c r="C303">
        <v>0</v>
      </c>
      <c r="D303">
        <v>0</v>
      </c>
      <c r="E303" s="64">
        <v>2.9948025E-2</v>
      </c>
      <c r="F303" s="48">
        <v>0.77832382099999997</v>
      </c>
      <c r="G303" s="48">
        <v>6.3717668000000005E-2</v>
      </c>
      <c r="H303" s="48">
        <v>7.5954651999999998E-2</v>
      </c>
      <c r="I303" s="48">
        <v>0.73418191300000002</v>
      </c>
      <c r="J303" s="49">
        <v>4.4141907999999952E-2</v>
      </c>
      <c r="K303" s="48">
        <v>1.6532452999999999E-2</v>
      </c>
      <c r="L303" s="48">
        <v>1.6263406000000001E-2</v>
      </c>
      <c r="M303" s="48">
        <v>3.8315950000000001E-3</v>
      </c>
      <c r="N303" s="48">
        <v>9.6578470000000007E-3</v>
      </c>
      <c r="O303" s="48">
        <v>7.8580179999999996E-3</v>
      </c>
      <c r="P303" s="48">
        <v>5.8809885999999999E-2</v>
      </c>
      <c r="Q303" s="48">
        <v>2.3193676999999999E-2</v>
      </c>
      <c r="R303" s="48">
        <v>0.46779789999999999</v>
      </c>
      <c r="S303" s="48">
        <v>0.39902400999999998</v>
      </c>
      <c r="T303" s="48">
        <v>5.2631090999999998E-2</v>
      </c>
      <c r="U303" s="48">
        <v>7.7281329999999999E-3</v>
      </c>
      <c r="V303" s="48">
        <v>7.8899999999999999E-4</v>
      </c>
      <c r="W303" s="48">
        <v>5.176829E-3</v>
      </c>
      <c r="X303" s="48">
        <v>3.404832E-3</v>
      </c>
      <c r="Y303" s="48">
        <v>5.5118283352387602E-2</v>
      </c>
      <c r="Z303" s="48">
        <v>0.24544207735210699</v>
      </c>
      <c r="AA303" s="48">
        <v>0.1076024525604051</v>
      </c>
      <c r="AB303" s="48">
        <v>0.22296003683687479</v>
      </c>
      <c r="AC303" s="48">
        <v>0.23405368760332551</v>
      </c>
      <c r="AD303" s="48">
        <v>0.27409935893623849</v>
      </c>
      <c r="AE303" s="47">
        <v>0.11</v>
      </c>
      <c r="AF303" s="48">
        <v>0.26852100000000001</v>
      </c>
      <c r="AG303" s="48">
        <v>0.15242</v>
      </c>
      <c r="AH303" s="48">
        <v>0.33651700000000001</v>
      </c>
      <c r="AI303" s="48">
        <v>0.28654662199999997</v>
      </c>
      <c r="AJ303" s="48">
        <v>0.14847305599999999</v>
      </c>
      <c r="AK303" s="48">
        <v>0.54457709499999996</v>
      </c>
      <c r="AM303" s="48"/>
      <c r="AN303" s="48"/>
      <c r="AO303" s="48"/>
      <c r="AP303" s="48"/>
      <c r="AQ303" s="48"/>
      <c r="AR303" s="48"/>
      <c r="AS303" s="48"/>
      <c r="AT303" s="48"/>
      <c r="AU303" s="48"/>
      <c r="AV303" s="48"/>
      <c r="AW303" s="48"/>
      <c r="AX303" s="52"/>
      <c r="AY303" s="52"/>
      <c r="AZ303" s="52"/>
      <c r="BA303" s="52"/>
      <c r="BB303" s="52"/>
      <c r="BC303" s="52"/>
      <c r="BD303" s="52"/>
      <c r="BE303" s="52"/>
      <c r="BF303" s="52"/>
      <c r="BG303" s="52"/>
      <c r="BH303" s="52"/>
      <c r="BI303" s="52"/>
      <c r="BJ303" s="52"/>
      <c r="BK303" s="52"/>
      <c r="BL303" s="52"/>
      <c r="BM303" s="52"/>
    </row>
    <row r="304" spans="2:65">
      <c r="B304" t="s">
        <v>479</v>
      </c>
      <c r="C304">
        <v>0</v>
      </c>
      <c r="D304">
        <v>0</v>
      </c>
      <c r="E304" s="64">
        <v>1.8168667999999999E-2</v>
      </c>
      <c r="F304" s="48">
        <v>0.21025137499999999</v>
      </c>
      <c r="G304" s="48">
        <v>0.52993213400000005</v>
      </c>
      <c r="H304" s="48">
        <v>0.17156713900000001</v>
      </c>
      <c r="I304" s="48">
        <v>0.16418155400000001</v>
      </c>
      <c r="J304" s="49">
        <v>4.6069820999999983E-2</v>
      </c>
      <c r="K304" s="48">
        <v>0.16005383300000001</v>
      </c>
      <c r="L304" s="48">
        <v>0.194019317</v>
      </c>
      <c r="M304" s="48">
        <v>0.13651843499999999</v>
      </c>
      <c r="N304" s="48">
        <v>4.7513929999999996E-3</v>
      </c>
      <c r="O304" s="48">
        <v>7.5907400000000003E-3</v>
      </c>
      <c r="P304" s="48">
        <v>3.7855225999999999E-2</v>
      </c>
      <c r="Q304" s="48">
        <v>5.0394307999999999E-2</v>
      </c>
      <c r="R304" s="48">
        <v>0.25593723800000001</v>
      </c>
      <c r="S304" s="48">
        <v>0.109652218</v>
      </c>
      <c r="T304" s="48">
        <v>0.428900852</v>
      </c>
      <c r="U304" s="48">
        <v>3.3366706000000003E-2</v>
      </c>
      <c r="V304" s="48">
        <v>4.5100000000000001E-4</v>
      </c>
      <c r="W304" s="48">
        <v>9.5036845999999994E-2</v>
      </c>
      <c r="X304" s="48">
        <v>5.1535390000000004E-3</v>
      </c>
      <c r="Y304" s="48">
        <v>2.5174293319812299E-2</v>
      </c>
      <c r="Z304" s="48">
        <v>0.26543904599985602</v>
      </c>
      <c r="AA304" s="48">
        <v>0.15801712522275749</v>
      </c>
      <c r="AB304" s="48">
        <v>0.15047594210457629</v>
      </c>
      <c r="AC304" s="48">
        <v>0.2890438612589466</v>
      </c>
      <c r="AD304" s="48">
        <v>0.24905811104034201</v>
      </c>
      <c r="AE304" s="47">
        <v>0.17</v>
      </c>
      <c r="AF304" s="48">
        <v>0.17408499999999999</v>
      </c>
      <c r="AG304" s="48">
        <v>0.13209299999999999</v>
      </c>
      <c r="AH304" s="48">
        <v>0.31108799999999998</v>
      </c>
      <c r="AI304" s="48">
        <v>0.23046696699999999</v>
      </c>
      <c r="AJ304" s="48">
        <v>0.23987223099999999</v>
      </c>
      <c r="AK304" s="48">
        <v>0.521142828</v>
      </c>
      <c r="AM304" s="48"/>
      <c r="AN304" s="48"/>
      <c r="AO304" s="48"/>
      <c r="AP304" s="48"/>
      <c r="AQ304" s="48"/>
      <c r="AR304" s="48"/>
      <c r="AS304" s="48"/>
      <c r="AT304" s="48"/>
      <c r="AU304" s="48"/>
      <c r="AV304" s="48"/>
      <c r="AW304" s="48"/>
      <c r="AX304" s="52"/>
      <c r="AY304" s="52"/>
      <c r="AZ304" s="52"/>
      <c r="BA304" s="52"/>
      <c r="BB304" s="52"/>
      <c r="BC304" s="52"/>
      <c r="BD304" s="52"/>
      <c r="BE304" s="52"/>
      <c r="BF304" s="52"/>
      <c r="BG304" s="52"/>
      <c r="BH304" s="52"/>
      <c r="BI304" s="52"/>
      <c r="BJ304" s="52"/>
      <c r="BK304" s="52"/>
      <c r="BL304" s="52"/>
      <c r="BM304" s="52"/>
    </row>
    <row r="305" spans="2:65">
      <c r="B305" t="s">
        <v>480</v>
      </c>
      <c r="C305">
        <v>0</v>
      </c>
      <c r="D305">
        <v>0</v>
      </c>
      <c r="E305" s="64">
        <v>5.0251766000000003E-2</v>
      </c>
      <c r="F305" s="48">
        <v>0.68869882999999998</v>
      </c>
      <c r="G305" s="48">
        <v>0.16392425699999999</v>
      </c>
      <c r="H305" s="48">
        <v>6.1678780999999898E-2</v>
      </c>
      <c r="I305" s="48">
        <v>0.627130886</v>
      </c>
      <c r="J305" s="49">
        <v>6.1567943999999993E-2</v>
      </c>
      <c r="K305" s="48">
        <v>4.0844484E-2</v>
      </c>
      <c r="L305" s="48">
        <v>7.122552E-2</v>
      </c>
      <c r="M305" s="48">
        <v>1.3685819E-2</v>
      </c>
      <c r="N305" s="48">
        <v>1.8260104999999999E-2</v>
      </c>
      <c r="O305" s="48">
        <v>1.2120931999999999E-2</v>
      </c>
      <c r="P305" s="48">
        <v>5.576184E-2</v>
      </c>
      <c r="Q305" s="48">
        <v>2.9936572000000002E-2</v>
      </c>
      <c r="R305" s="48">
        <v>0.38890483599999998</v>
      </c>
      <c r="S305" s="48">
        <v>0.36817201100000002</v>
      </c>
      <c r="T305" s="48">
        <v>0.12900836199999999</v>
      </c>
      <c r="U305" s="48">
        <v>1.8093765000000001E-2</v>
      </c>
      <c r="V305" s="48">
        <v>4.7225280000000001E-3</v>
      </c>
      <c r="W305" s="48">
        <v>1.5306548E-2</v>
      </c>
      <c r="X305" s="48">
        <v>4.4539920000000004E-3</v>
      </c>
      <c r="Y305" s="48">
        <v>4.6435736904445302E-2</v>
      </c>
      <c r="Z305" s="48">
        <v>0.20434592546719599</v>
      </c>
      <c r="AA305" s="48">
        <v>0.23796442552022501</v>
      </c>
      <c r="AB305" s="48">
        <v>0.18018451113705469</v>
      </c>
      <c r="AC305" s="48">
        <v>0.17837264177571041</v>
      </c>
      <c r="AD305" s="48">
        <v>0.32472649678796017</v>
      </c>
      <c r="AE305" s="47">
        <v>0.24</v>
      </c>
      <c r="AF305" s="48">
        <v>0.27002300000000001</v>
      </c>
      <c r="AG305" s="48">
        <v>0.133156</v>
      </c>
      <c r="AH305" s="48">
        <v>0.241256</v>
      </c>
      <c r="AI305" s="48">
        <v>0.21049069400000001</v>
      </c>
      <c r="AJ305" s="48">
        <v>0.22690355300000001</v>
      </c>
      <c r="AK305" s="48">
        <v>0.54648295899999999</v>
      </c>
      <c r="AM305" s="48"/>
      <c r="AN305" s="48"/>
      <c r="AO305" s="48"/>
      <c r="AP305" s="48"/>
      <c r="AQ305" s="48"/>
      <c r="AR305" s="48"/>
      <c r="AS305" s="48"/>
      <c r="AT305" s="48"/>
      <c r="AU305" s="48"/>
      <c r="AV305" s="48"/>
      <c r="AW305" s="48"/>
      <c r="AX305" s="52"/>
      <c r="AY305" s="52"/>
      <c r="AZ305" s="52"/>
      <c r="BA305" s="52"/>
      <c r="BB305" s="52"/>
      <c r="BC305" s="52"/>
      <c r="BD305" s="52"/>
      <c r="BE305" s="52"/>
      <c r="BF305" s="52"/>
      <c r="BG305" s="52"/>
      <c r="BH305" s="52"/>
      <c r="BI305" s="52"/>
      <c r="BJ305" s="52"/>
      <c r="BK305" s="52"/>
      <c r="BL305" s="52"/>
      <c r="BM305" s="52"/>
    </row>
    <row r="306" spans="2:65">
      <c r="B306" t="s">
        <v>481</v>
      </c>
      <c r="C306">
        <v>0</v>
      </c>
      <c r="D306">
        <v>0</v>
      </c>
      <c r="E306" s="64">
        <v>2.0235733999999998E-2</v>
      </c>
      <c r="F306" s="48">
        <v>0.440850148</v>
      </c>
      <c r="G306" s="48">
        <v>0.40873173200000001</v>
      </c>
      <c r="H306" s="48">
        <v>6.4263502E-2</v>
      </c>
      <c r="I306" s="48">
        <v>0.38780975499999998</v>
      </c>
      <c r="J306" s="49">
        <v>5.3040393000000019E-2</v>
      </c>
      <c r="K306" s="48">
        <v>3.7254332000000001E-2</v>
      </c>
      <c r="L306" s="48">
        <v>0.26761630400000003</v>
      </c>
      <c r="M306" s="48">
        <v>6.9258348999999997E-2</v>
      </c>
      <c r="N306" s="48">
        <v>2.9863369999999999E-3</v>
      </c>
      <c r="O306" s="48">
        <v>1.6878529E-2</v>
      </c>
      <c r="P306" s="48">
        <v>4.1200876999999997E-2</v>
      </c>
      <c r="Q306" s="48">
        <v>4.4953619E-2</v>
      </c>
      <c r="R306" s="48">
        <v>0.29986698000000001</v>
      </c>
      <c r="S306" s="48">
        <v>0.183003427</v>
      </c>
      <c r="T306" s="48">
        <v>0.42557502400000002</v>
      </c>
      <c r="U306" s="48">
        <v>1.4226944E-2</v>
      </c>
      <c r="V306" s="48">
        <v>4.3199999999999998E-4</v>
      </c>
      <c r="W306" s="48">
        <v>1.7865165999999998E-2</v>
      </c>
      <c r="X306" s="48">
        <v>1.858752E-3</v>
      </c>
      <c r="Y306" s="48">
        <v>3.9367078962740901E-2</v>
      </c>
      <c r="Z306" s="48">
        <v>0.27423707525713698</v>
      </c>
      <c r="AA306" s="48">
        <v>0.1441751148840632</v>
      </c>
      <c r="AB306" s="48">
        <v>0.16917482255820121</v>
      </c>
      <c r="AC306" s="48">
        <v>0.27660170381608118</v>
      </c>
      <c r="AD306" s="48">
        <v>0.2356634379740927</v>
      </c>
      <c r="AE306" s="47">
        <v>0.15</v>
      </c>
      <c r="AF306" s="48">
        <v>0.19487699999999999</v>
      </c>
      <c r="AG306" s="48">
        <v>0.14887800000000001</v>
      </c>
      <c r="AH306" s="48">
        <v>0.32530100000000001</v>
      </c>
      <c r="AI306" s="48">
        <v>0.18560942799999999</v>
      </c>
      <c r="AJ306" s="48">
        <v>0.22266527799999999</v>
      </c>
      <c r="AK306" s="48">
        <v>0.58349630399999997</v>
      </c>
      <c r="AM306" s="48"/>
      <c r="AN306" s="48"/>
      <c r="AO306" s="48"/>
      <c r="AP306" s="48"/>
      <c r="AQ306" s="48"/>
      <c r="AR306" s="48"/>
      <c r="AS306" s="48"/>
      <c r="AT306" s="48"/>
      <c r="AU306" s="48"/>
      <c r="AV306" s="48"/>
      <c r="AW306" s="48"/>
      <c r="AX306" s="52"/>
      <c r="AY306" s="52"/>
      <c r="AZ306" s="52"/>
      <c r="BA306" s="52"/>
      <c r="BB306" s="52"/>
      <c r="BC306" s="52"/>
      <c r="BD306" s="52"/>
      <c r="BE306" s="52"/>
      <c r="BF306" s="52"/>
      <c r="BG306" s="52"/>
      <c r="BH306" s="52"/>
      <c r="BI306" s="52"/>
      <c r="BJ306" s="52"/>
      <c r="BK306" s="52"/>
      <c r="BL306" s="52"/>
      <c r="BM306" s="52"/>
    </row>
    <row r="307" spans="2:65">
      <c r="B307" t="s">
        <v>482</v>
      </c>
      <c r="C307">
        <v>0</v>
      </c>
      <c r="D307">
        <v>70.2</v>
      </c>
      <c r="E307" s="64">
        <v>2.3427930999999999E-2</v>
      </c>
      <c r="F307" s="48">
        <v>0.98033191599999903</v>
      </c>
      <c r="G307" s="48">
        <v>7.4331550000000003E-3</v>
      </c>
      <c r="H307" s="48">
        <v>3.055688E-3</v>
      </c>
      <c r="I307" s="48">
        <v>0.96326477499999996</v>
      </c>
      <c r="J307" s="49">
        <v>1.7067140999999061E-2</v>
      </c>
      <c r="K307" s="48">
        <v>1.8855250000000001E-3</v>
      </c>
      <c r="L307" s="48">
        <v>5.8500000000000002E-4</v>
      </c>
      <c r="M307" s="48">
        <v>3.0299999999999999E-4</v>
      </c>
      <c r="N307" s="48">
        <v>2.243124E-3</v>
      </c>
      <c r="O307" s="48">
        <v>5.7399999999999997E-4</v>
      </c>
      <c r="P307" s="48">
        <v>7.3253720000000001E-3</v>
      </c>
      <c r="Q307" s="48">
        <v>1.8526889999999901E-3</v>
      </c>
      <c r="R307" s="48">
        <v>0.58115166200000001</v>
      </c>
      <c r="S307" s="48">
        <v>0.35776516000000003</v>
      </c>
      <c r="T307" s="48">
        <v>2.9474229999999998E-3</v>
      </c>
      <c r="U307" s="48">
        <v>1.1269559999999999E-3</v>
      </c>
      <c r="V307" s="48">
        <v>2.8200000000000002E-4</v>
      </c>
      <c r="W307" s="48">
        <v>7.6900000000000004E-4</v>
      </c>
      <c r="X307" s="48">
        <v>2.3406009999999999E-3</v>
      </c>
      <c r="Y307" s="48">
        <v>9.4821332459691501E-2</v>
      </c>
      <c r="Z307" s="48">
        <v>0.183374160577775</v>
      </c>
      <c r="AA307" s="48">
        <v>8.8116264335863004E-2</v>
      </c>
      <c r="AB307" s="48">
        <v>0.30612482383211909</v>
      </c>
      <c r="AC307" s="48">
        <v>0.22554921429129859</v>
      </c>
      <c r="AD307" s="48">
        <v>0.25758997211581058</v>
      </c>
      <c r="AE307" s="47">
        <v>0.18</v>
      </c>
      <c r="AF307" s="48">
        <v>0.25785999999999998</v>
      </c>
      <c r="AG307" s="48">
        <v>0.17884800000000001</v>
      </c>
      <c r="AH307" s="48">
        <v>0.36552600000000002</v>
      </c>
      <c r="AI307" s="48">
        <v>0.17763373399999999</v>
      </c>
      <c r="AJ307" s="48">
        <v>0.186151542</v>
      </c>
      <c r="AK307" s="48">
        <v>0.63291524300000002</v>
      </c>
      <c r="AM307" s="48"/>
      <c r="AN307" s="48"/>
      <c r="AO307" s="48"/>
      <c r="AP307" s="48"/>
      <c r="AQ307" s="48"/>
      <c r="AR307" s="48"/>
      <c r="AS307" s="48"/>
      <c r="AT307" s="48"/>
      <c r="AU307" s="48"/>
      <c r="AV307" s="48"/>
      <c r="AW307" s="48"/>
      <c r="AX307" s="52"/>
      <c r="AY307" s="52"/>
      <c r="AZ307" s="52"/>
      <c r="BA307" s="52"/>
      <c r="BB307" s="52"/>
      <c r="BC307" s="52"/>
      <c r="BD307" s="52"/>
      <c r="BE307" s="52"/>
      <c r="BF307" s="52"/>
      <c r="BG307" s="52"/>
      <c r="BH307" s="52"/>
      <c r="BI307" s="52"/>
      <c r="BJ307" s="52"/>
      <c r="BK307" s="52"/>
      <c r="BL307" s="52"/>
      <c r="BM307" s="52"/>
    </row>
    <row r="308" spans="2:65">
      <c r="B308" t="s">
        <v>484</v>
      </c>
      <c r="C308">
        <v>0</v>
      </c>
      <c r="D308">
        <v>0.4</v>
      </c>
      <c r="E308" s="64">
        <v>1.8503922999999999E-2</v>
      </c>
      <c r="F308" s="48">
        <v>0.47823652899999902</v>
      </c>
      <c r="G308" s="48">
        <v>0.47472267499999998</v>
      </c>
      <c r="H308" s="48">
        <v>1.0959586E-2</v>
      </c>
      <c r="I308" s="48">
        <v>0.43951322399999998</v>
      </c>
      <c r="J308" s="49">
        <v>3.8723304999999042E-2</v>
      </c>
      <c r="K308" s="48">
        <v>0.213720833</v>
      </c>
      <c r="L308" s="48">
        <v>0.23483938700000001</v>
      </c>
      <c r="M308" s="48">
        <v>1.2498554E-2</v>
      </c>
      <c r="N308" s="48">
        <v>2.3217960000000001E-3</v>
      </c>
      <c r="O308" s="48">
        <v>7.1077190000000002E-3</v>
      </c>
      <c r="P308" s="48">
        <v>1.8298595000000001E-2</v>
      </c>
      <c r="Q308" s="48">
        <v>1.7782640999999998E-2</v>
      </c>
      <c r="R308" s="48">
        <v>0.31296426399999999</v>
      </c>
      <c r="S308" s="48">
        <v>0.16093907099999999</v>
      </c>
      <c r="T308" s="48">
        <v>0.46757821900000002</v>
      </c>
      <c r="U308" s="48">
        <v>3.5495380000000001E-3</v>
      </c>
      <c r="V308" s="48">
        <v>2.14E-4</v>
      </c>
      <c r="W308" s="48">
        <v>8.4500000000000005E-4</v>
      </c>
      <c r="X308" s="48">
        <v>1.690256E-3</v>
      </c>
      <c r="Y308" s="48">
        <v>4.7741935483870901E-2</v>
      </c>
      <c r="Z308" s="48">
        <v>0.27480518170431301</v>
      </c>
      <c r="AA308" s="48">
        <v>0.13253039980525569</v>
      </c>
      <c r="AB308" s="48">
        <v>0.17729838756418989</v>
      </c>
      <c r="AC308" s="48">
        <v>0.26686272203270212</v>
      </c>
      <c r="AD308" s="48">
        <v>0.25411128102576169</v>
      </c>
      <c r="AE308" s="47">
        <v>0.31</v>
      </c>
      <c r="AF308" s="48">
        <v>0.20671700000000001</v>
      </c>
      <c r="AG308" s="48">
        <v>0.147095</v>
      </c>
      <c r="AH308" s="48">
        <v>0.33294899999999999</v>
      </c>
      <c r="AI308" s="48">
        <v>0.22275434199999999</v>
      </c>
      <c r="AJ308" s="48">
        <v>0.201066997</v>
      </c>
      <c r="AK308" s="48">
        <v>0.57017369699999998</v>
      </c>
      <c r="AM308" s="48"/>
      <c r="AN308" s="48"/>
      <c r="AO308" s="48"/>
      <c r="AP308" s="48"/>
      <c r="AQ308" s="48"/>
      <c r="AR308" s="48"/>
      <c r="AS308" s="48"/>
      <c r="AT308" s="48"/>
      <c r="AU308" s="48"/>
      <c r="AV308" s="48"/>
      <c r="AW308" s="48"/>
      <c r="AX308" s="52"/>
      <c r="AY308" s="52"/>
      <c r="AZ308" s="52"/>
      <c r="BA308" s="52"/>
      <c r="BB308" s="52"/>
      <c r="BC308" s="52"/>
      <c r="BD308" s="52"/>
      <c r="BE308" s="52"/>
      <c r="BF308" s="52"/>
      <c r="BG308" s="52"/>
      <c r="BH308" s="52"/>
      <c r="BI308" s="52"/>
      <c r="BJ308" s="52"/>
      <c r="BK308" s="52"/>
      <c r="BL308" s="52"/>
      <c r="BM308" s="52"/>
    </row>
    <row r="309" spans="2:65">
      <c r="B309" t="s">
        <v>485</v>
      </c>
      <c r="C309">
        <v>0</v>
      </c>
      <c r="D309">
        <v>2.2999999999999998</v>
      </c>
      <c r="E309" s="64">
        <v>3.1636651000000002E-2</v>
      </c>
      <c r="F309" s="48">
        <v>0.633007035</v>
      </c>
      <c r="G309" s="48">
        <v>0.14931464799999999</v>
      </c>
      <c r="H309" s="48">
        <v>0.143553718</v>
      </c>
      <c r="I309" s="48">
        <v>0.56831849499999998</v>
      </c>
      <c r="J309" s="49">
        <v>6.4688540000000017E-2</v>
      </c>
      <c r="K309" s="48">
        <v>1.3670923E-2</v>
      </c>
      <c r="L309" s="48">
        <v>9.6427862000000003E-2</v>
      </c>
      <c r="M309" s="48">
        <v>3.205533E-3</v>
      </c>
      <c r="N309" s="48">
        <v>1.6000578000000001E-2</v>
      </c>
      <c r="O309" s="48">
        <v>1.3887635000000001E-2</v>
      </c>
      <c r="P309" s="48">
        <v>4.1021797999999998E-2</v>
      </c>
      <c r="Q309" s="48">
        <v>3.3102776E-2</v>
      </c>
      <c r="R309" s="48">
        <v>0.51200064999999995</v>
      </c>
      <c r="S309" s="48">
        <v>0.24735425799999999</v>
      </c>
      <c r="T309" s="48">
        <v>0.16315105099999999</v>
      </c>
      <c r="U309" s="48">
        <v>4.2711119999999997E-3</v>
      </c>
      <c r="V309" s="48">
        <v>1.0853860999999999E-2</v>
      </c>
      <c r="W309" s="48">
        <v>5.2463340000000001E-3</v>
      </c>
      <c r="X309" s="48">
        <v>4.0995449999999996E-3</v>
      </c>
      <c r="Y309" s="48">
        <v>4.70814096996846E-2</v>
      </c>
      <c r="Z309" s="48">
        <v>0.27193294210448699</v>
      </c>
      <c r="AA309" s="48">
        <v>0.1192137346413944</v>
      </c>
      <c r="AB309" s="48">
        <v>0.1837794075626239</v>
      </c>
      <c r="AC309" s="48">
        <v>0.25544899738448118</v>
      </c>
      <c r="AD309" s="48">
        <v>0.27086742066856961</v>
      </c>
      <c r="AE309" s="47">
        <v>0.46</v>
      </c>
      <c r="AF309" s="48">
        <v>0.21833</v>
      </c>
      <c r="AG309" s="48">
        <v>0.15787000000000001</v>
      </c>
      <c r="AH309" s="48">
        <v>0.33998200000000001</v>
      </c>
      <c r="AI309" s="48">
        <v>0.288283964</v>
      </c>
      <c r="AJ309" s="48">
        <v>0.22677820400000001</v>
      </c>
      <c r="AK309" s="48">
        <v>0.475246846</v>
      </c>
      <c r="AM309" s="48"/>
      <c r="AN309" s="48"/>
      <c r="AO309" s="48"/>
      <c r="AP309" s="48"/>
      <c r="AQ309" s="48"/>
      <c r="AR309" s="48"/>
      <c r="AS309" s="48"/>
      <c r="AT309" s="48"/>
      <c r="AU309" s="48"/>
      <c r="AV309" s="48"/>
      <c r="AW309" s="48"/>
      <c r="AX309" s="52"/>
      <c r="AY309" s="52"/>
      <c r="AZ309" s="52"/>
      <c r="BA309" s="52"/>
      <c r="BB309" s="52"/>
      <c r="BC309" s="52"/>
      <c r="BD309" s="52"/>
      <c r="BE309" s="52"/>
      <c r="BF309" s="52"/>
      <c r="BG309" s="52"/>
      <c r="BH309" s="52"/>
      <c r="BI309" s="52"/>
      <c r="BJ309" s="52"/>
      <c r="BK309" s="52"/>
      <c r="BL309" s="52"/>
      <c r="BM309" s="52"/>
    </row>
    <row r="310" spans="2:65">
      <c r="B310" t="s">
        <v>486</v>
      </c>
      <c r="C310">
        <v>0</v>
      </c>
      <c r="D310">
        <v>0</v>
      </c>
      <c r="E310" s="64">
        <v>2.9108087000000001E-2</v>
      </c>
      <c r="F310" s="48">
        <v>0.97275870499999995</v>
      </c>
      <c r="G310" s="48">
        <v>1.0177637999999999E-2</v>
      </c>
      <c r="H310" s="48">
        <v>2.6520879999999999E-3</v>
      </c>
      <c r="I310" s="48">
        <v>0.95191781399999997</v>
      </c>
      <c r="J310" s="49">
        <v>2.0840890999999969E-2</v>
      </c>
      <c r="K310" s="48">
        <v>1.7999240000000001E-3</v>
      </c>
      <c r="L310" s="48">
        <v>7.8899999999999999E-4</v>
      </c>
      <c r="M310" s="48">
        <v>7.8899999999999999E-4</v>
      </c>
      <c r="N310" s="48">
        <v>3.041977E-3</v>
      </c>
      <c r="O310" s="48">
        <v>9.7900000000000005E-4</v>
      </c>
      <c r="P310" s="48">
        <v>1.1241632E-2</v>
      </c>
      <c r="Q310" s="48">
        <v>3.1683809999999901E-3</v>
      </c>
      <c r="R310" s="48">
        <v>0.55892723700000002</v>
      </c>
      <c r="S310" s="48">
        <v>0.37429873600000002</v>
      </c>
      <c r="T310" s="48">
        <v>5.041734E-3</v>
      </c>
      <c r="U310" s="48">
        <v>1.3472689999999999E-3</v>
      </c>
      <c r="V310" s="48">
        <v>9.7900000000000005E-4</v>
      </c>
      <c r="W310" s="48">
        <v>4.5300000000000001E-4</v>
      </c>
      <c r="X310" s="48">
        <v>3.02083E-3</v>
      </c>
      <c r="Y310" s="48">
        <v>0.101754306127556</v>
      </c>
      <c r="Z310" s="48">
        <v>0.17713408393039901</v>
      </c>
      <c r="AA310" s="48">
        <v>7.7306764186381938E-2</v>
      </c>
      <c r="AB310" s="48">
        <v>0.32815881782222439</v>
      </c>
      <c r="AC310" s="48">
        <v>0.22087311730947551</v>
      </c>
      <c r="AD310" s="48">
        <v>0.24228754730220789</v>
      </c>
      <c r="AE310" s="47">
        <v>0.28999999999999998</v>
      </c>
      <c r="AF310" s="48">
        <v>0.26630799999999999</v>
      </c>
      <c r="AG310" s="48">
        <v>0.21295500000000001</v>
      </c>
      <c r="AH310" s="48">
        <v>0.33051399999999997</v>
      </c>
      <c r="AI310" s="48">
        <v>9.1310381999999995E-2</v>
      </c>
      <c r="AJ310" s="48">
        <v>0.21051673600000001</v>
      </c>
      <c r="AK310" s="48">
        <v>0.69305331199999998</v>
      </c>
      <c r="AM310" s="48"/>
      <c r="AN310" s="48"/>
      <c r="AO310" s="48"/>
      <c r="AP310" s="48"/>
      <c r="AQ310" s="48"/>
      <c r="AR310" s="48"/>
      <c r="AS310" s="48"/>
      <c r="AT310" s="48"/>
      <c r="AU310" s="48"/>
      <c r="AV310" s="48"/>
      <c r="AW310" s="48"/>
      <c r="AX310" s="52"/>
      <c r="AY310" s="52"/>
      <c r="AZ310" s="52"/>
      <c r="BA310" s="52"/>
      <c r="BB310" s="52"/>
      <c r="BC310" s="52"/>
      <c r="BD310" s="52"/>
      <c r="BE310" s="52"/>
      <c r="BF310" s="52"/>
      <c r="BG310" s="52"/>
      <c r="BH310" s="52"/>
      <c r="BI310" s="52"/>
      <c r="BJ310" s="52"/>
      <c r="BK310" s="52"/>
      <c r="BL310" s="52"/>
      <c r="BM310" s="52"/>
    </row>
    <row r="311" spans="2:65">
      <c r="B311" t="s">
        <v>487</v>
      </c>
      <c r="C311">
        <v>0</v>
      </c>
      <c r="D311">
        <v>0</v>
      </c>
      <c r="E311" s="64">
        <v>5.2873768000000002E-2</v>
      </c>
      <c r="F311" s="48">
        <v>0.94027232099999902</v>
      </c>
      <c r="G311" s="48">
        <v>3.0302477000000001E-2</v>
      </c>
      <c r="H311" s="48">
        <v>5.5930759999999998E-3</v>
      </c>
      <c r="I311" s="48">
        <v>0.89174814999999996</v>
      </c>
      <c r="J311" s="49">
        <v>4.8524170999999061E-2</v>
      </c>
      <c r="K311" s="48">
        <v>7.4385450000000004E-3</v>
      </c>
      <c r="L311" s="48">
        <v>5.0260440000000003E-3</v>
      </c>
      <c r="M311" s="48">
        <v>3.7192729999999999E-3</v>
      </c>
      <c r="N311" s="48">
        <v>4.0665270000000003E-3</v>
      </c>
      <c r="O311" s="48">
        <v>1.772823E-3</v>
      </c>
      <c r="P311" s="48">
        <v>1.6723018999999999E-2</v>
      </c>
      <c r="Q311" s="48">
        <v>7.1095680000000001E-3</v>
      </c>
      <c r="R311" s="48">
        <v>0.496102496</v>
      </c>
      <c r="S311" s="48">
        <v>0.419194181</v>
      </c>
      <c r="T311" s="48">
        <v>1.6558682000000002E-2</v>
      </c>
      <c r="U311" s="48">
        <v>4.3589910000000004E-3</v>
      </c>
      <c r="V311" s="48">
        <v>1.681456E-3</v>
      </c>
      <c r="W311" s="48">
        <v>7.3999999999999999E-4</v>
      </c>
      <c r="X311" s="48">
        <v>3.5274009999999999E-3</v>
      </c>
      <c r="Y311" s="48">
        <v>8.2875816993463997E-2</v>
      </c>
      <c r="Z311" s="48">
        <v>0.20904827880208801</v>
      </c>
      <c r="AA311" s="48">
        <v>9.4331783781355857E-2</v>
      </c>
      <c r="AB311" s="48">
        <v>0.2388218913517027</v>
      </c>
      <c r="AC311" s="48">
        <v>0.25192664239283402</v>
      </c>
      <c r="AD311" s="48">
        <v>0.22115620881452849</v>
      </c>
      <c r="AE311" s="47">
        <v>0.35</v>
      </c>
      <c r="AF311" s="48">
        <v>0.211004</v>
      </c>
      <c r="AG311" s="48">
        <v>0.18931000000000001</v>
      </c>
      <c r="AH311" s="48">
        <v>0.37031700000000001</v>
      </c>
      <c r="AI311" s="48">
        <v>0.10757164399999999</v>
      </c>
      <c r="AJ311" s="48">
        <v>0.34867772699999999</v>
      </c>
      <c r="AK311" s="48">
        <v>0.53962795299999999</v>
      </c>
      <c r="AM311" s="48"/>
      <c r="AN311" s="48"/>
      <c r="AO311" s="48"/>
      <c r="AP311" s="48"/>
      <c r="AQ311" s="48"/>
      <c r="AR311" s="48"/>
      <c r="AS311" s="48"/>
      <c r="AT311" s="48"/>
      <c r="AU311" s="48"/>
      <c r="AV311" s="48"/>
      <c r="AW311" s="48"/>
      <c r="AX311" s="52"/>
      <c r="AY311" s="52"/>
      <c r="AZ311" s="52"/>
      <c r="BA311" s="52"/>
      <c r="BB311" s="52"/>
      <c r="BC311" s="52"/>
      <c r="BD311" s="52"/>
      <c r="BE311" s="52"/>
      <c r="BF311" s="52"/>
      <c r="BG311" s="52"/>
      <c r="BH311" s="52"/>
      <c r="BI311" s="52"/>
      <c r="BJ311" s="52"/>
      <c r="BK311" s="52"/>
      <c r="BL311" s="52"/>
      <c r="BM311" s="52"/>
    </row>
    <row r="312" spans="2:65">
      <c r="B312" t="s">
        <v>488</v>
      </c>
      <c r="C312">
        <v>0</v>
      </c>
      <c r="D312">
        <v>23.2</v>
      </c>
      <c r="E312" s="64">
        <v>2.4255559999999999E-2</v>
      </c>
      <c r="F312" s="48">
        <v>0.97947003499999996</v>
      </c>
      <c r="G312" s="48">
        <v>8.8352599999999993E-3</v>
      </c>
      <c r="H312" s="48">
        <v>1.7585529999999999E-3</v>
      </c>
      <c r="I312" s="48">
        <v>0.96148264299999997</v>
      </c>
      <c r="J312" s="49">
        <v>1.7987391999999991E-2</v>
      </c>
      <c r="K312" s="48">
        <v>2.9449459999999999E-3</v>
      </c>
      <c r="L312" s="48">
        <v>1.006367E-3</v>
      </c>
      <c r="M312" s="48">
        <v>3.5E-4</v>
      </c>
      <c r="N312" s="48">
        <v>1.9915470000000002E-3</v>
      </c>
      <c r="O312" s="48">
        <v>6.2500000000000001E-4</v>
      </c>
      <c r="P312" s="48">
        <v>7.8498860000000004E-3</v>
      </c>
      <c r="Q312" s="48">
        <v>2.0868800000000002E-3</v>
      </c>
      <c r="R312" s="48">
        <v>0.35459062099999999</v>
      </c>
      <c r="S312" s="48">
        <v>0.57430693099999996</v>
      </c>
      <c r="T312" s="48">
        <v>4.0360600000000002E-3</v>
      </c>
      <c r="U312" s="48">
        <v>1.0275530000000001E-3</v>
      </c>
      <c r="V312" s="48">
        <v>2.7500000000000002E-4</v>
      </c>
      <c r="W312" s="48">
        <v>1.6101869999999999E-3</v>
      </c>
      <c r="X312" s="48">
        <v>1.800867E-3</v>
      </c>
      <c r="Y312" s="48">
        <v>6.8265726043503797E-2</v>
      </c>
      <c r="Z312" s="48">
        <v>0.200870165456941</v>
      </c>
      <c r="AA312" s="48">
        <v>8.6103549366558257E-2</v>
      </c>
      <c r="AB312" s="48">
        <v>0.25633441524447609</v>
      </c>
      <c r="AC312" s="48">
        <v>0.28738968880631682</v>
      </c>
      <c r="AD312" s="48">
        <v>0.208546214584301</v>
      </c>
      <c r="AE312" s="47">
        <v>0.22</v>
      </c>
      <c r="AF312" s="48">
        <v>0.198792</v>
      </c>
      <c r="AG312" s="48">
        <v>0.14715200000000001</v>
      </c>
      <c r="AH312" s="48">
        <v>0.44850899999999999</v>
      </c>
      <c r="AI312" s="48">
        <v>0.23757230900000001</v>
      </c>
      <c r="AJ312" s="48">
        <v>0.15994920700000001</v>
      </c>
      <c r="AK312" s="48">
        <v>0.60003292100000005</v>
      </c>
      <c r="AM312" s="48"/>
      <c r="AN312" s="48"/>
      <c r="AO312" s="48"/>
      <c r="AP312" s="48"/>
      <c r="AQ312" s="48"/>
      <c r="AR312" s="48"/>
      <c r="AS312" s="48"/>
      <c r="AT312" s="48"/>
      <c r="AU312" s="48"/>
      <c r="AV312" s="48"/>
      <c r="AW312" s="48"/>
      <c r="AX312" s="52"/>
      <c r="AY312" s="52"/>
      <c r="AZ312" s="52"/>
      <c r="BA312" s="52"/>
      <c r="BB312" s="52"/>
      <c r="BC312" s="52"/>
      <c r="BD312" s="52"/>
      <c r="BE312" s="52"/>
      <c r="BF312" s="52"/>
      <c r="BG312" s="52"/>
      <c r="BH312" s="52"/>
      <c r="BI312" s="52"/>
      <c r="BJ312" s="52"/>
      <c r="BK312" s="52"/>
      <c r="BL312" s="52"/>
      <c r="BM312" s="52"/>
    </row>
    <row r="313" spans="2:65">
      <c r="B313" t="s">
        <v>490</v>
      </c>
      <c r="C313">
        <v>0</v>
      </c>
      <c r="D313">
        <v>26.1</v>
      </c>
      <c r="E313" s="64">
        <v>2.7358714999999999E-2</v>
      </c>
      <c r="F313" s="48">
        <v>0.97802898599999999</v>
      </c>
      <c r="G313" s="48">
        <v>8.0840329999999992E-3</v>
      </c>
      <c r="H313" s="48">
        <v>2.108852E-3</v>
      </c>
      <c r="I313" s="48">
        <v>0.95797006399999995</v>
      </c>
      <c r="J313" s="49">
        <v>2.0058922000000031E-2</v>
      </c>
      <c r="K313" s="48">
        <v>2.589315E-3</v>
      </c>
      <c r="L313" s="48">
        <v>9.7199999999999999E-4</v>
      </c>
      <c r="M313" s="48">
        <v>3.8200000000000002E-4</v>
      </c>
      <c r="N313" s="48">
        <v>1.9993440000000001E-3</v>
      </c>
      <c r="O313" s="48">
        <v>1.2564189999999999E-3</v>
      </c>
      <c r="P313" s="48">
        <v>8.5327219999999995E-3</v>
      </c>
      <c r="Q313" s="48">
        <v>3.2448379999999999E-3</v>
      </c>
      <c r="R313" s="48">
        <v>0.55497405099999997</v>
      </c>
      <c r="S313" s="48">
        <v>0.38871346600000001</v>
      </c>
      <c r="T313" s="48">
        <v>4.3157610000000004E-3</v>
      </c>
      <c r="U313" s="48">
        <v>1.00519E-3</v>
      </c>
      <c r="V313" s="48">
        <v>7.54E-4</v>
      </c>
      <c r="W313" s="48">
        <v>1.4968589999999999E-3</v>
      </c>
      <c r="X313" s="48">
        <v>1.9011200000000001E-3</v>
      </c>
      <c r="Y313" s="48">
        <v>8.4912667417399404E-2</v>
      </c>
      <c r="Z313" s="48">
        <v>0.19091808826502901</v>
      </c>
      <c r="AA313" s="48">
        <v>8.1326370894550581E-2</v>
      </c>
      <c r="AB313" s="48">
        <v>0.27608612729688098</v>
      </c>
      <c r="AC313" s="48">
        <v>0.18523606964516889</v>
      </c>
      <c r="AD313" s="48">
        <v>0.29157969827472319</v>
      </c>
      <c r="AE313" s="47">
        <v>0.14000000000000001</v>
      </c>
      <c r="AF313" s="48">
        <v>0.30526999999999999</v>
      </c>
      <c r="AG313" s="48">
        <v>0.16905600000000001</v>
      </c>
      <c r="AH313" s="48">
        <v>0.34767599999999999</v>
      </c>
      <c r="AI313" s="48">
        <v>0.174861031</v>
      </c>
      <c r="AJ313" s="48">
        <v>0.15209890700000001</v>
      </c>
      <c r="AK313" s="48">
        <v>0.66918248000000002</v>
      </c>
      <c r="AM313" s="48"/>
      <c r="AN313" s="48"/>
      <c r="AO313" s="48"/>
      <c r="AP313" s="48"/>
      <c r="AQ313" s="48"/>
      <c r="AR313" s="48"/>
      <c r="AS313" s="48"/>
      <c r="AT313" s="48"/>
      <c r="AU313" s="48"/>
      <c r="AV313" s="48"/>
      <c r="AW313" s="48"/>
      <c r="AX313" s="52"/>
      <c r="AY313" s="52"/>
      <c r="AZ313" s="52"/>
      <c r="BA313" s="52"/>
      <c r="BB313" s="52"/>
      <c r="BC313" s="52"/>
      <c r="BD313" s="52"/>
      <c r="BE313" s="52"/>
      <c r="BF313" s="52"/>
      <c r="BG313" s="52"/>
      <c r="BH313" s="52"/>
      <c r="BI313" s="52"/>
      <c r="BJ313" s="52"/>
      <c r="BK313" s="52"/>
      <c r="BL313" s="52"/>
      <c r="BM313" s="52"/>
    </row>
    <row r="314" spans="2:65">
      <c r="B314" t="s">
        <v>492</v>
      </c>
      <c r="C314">
        <v>0</v>
      </c>
      <c r="D314">
        <v>16.100000000000001</v>
      </c>
      <c r="E314" s="64">
        <v>2.5993865000000001E-2</v>
      </c>
      <c r="F314" s="48">
        <v>0.97481669199999998</v>
      </c>
      <c r="G314" s="48">
        <v>1.1424745E-2</v>
      </c>
      <c r="H314" s="48">
        <v>2.1668270000000001E-3</v>
      </c>
      <c r="I314" s="48">
        <v>0.96319459500000004</v>
      </c>
      <c r="J314" s="49">
        <v>1.1622096999999941E-2</v>
      </c>
      <c r="K314" s="48">
        <v>2.875884E-3</v>
      </c>
      <c r="L314" s="48">
        <v>1.6250710000000001E-3</v>
      </c>
      <c r="M314" s="48">
        <v>1.2212659999999999E-3</v>
      </c>
      <c r="N314" s="48">
        <v>1.7038629999999999E-3</v>
      </c>
      <c r="O314" s="48">
        <v>1.2606609999999999E-3</v>
      </c>
      <c r="P314" s="48">
        <v>7.4162350000000002E-3</v>
      </c>
      <c r="Q314" s="48">
        <v>4.1759409999999999E-3</v>
      </c>
      <c r="R314" s="48">
        <v>0.488260321</v>
      </c>
      <c r="S314" s="48">
        <v>0.44921013199999998</v>
      </c>
      <c r="T314" s="48">
        <v>6.6675859999999997E-3</v>
      </c>
      <c r="U314" s="48">
        <v>6.8900000000000005E-4</v>
      </c>
      <c r="V314" s="48">
        <v>3.7399999999999998E-4</v>
      </c>
      <c r="W314" s="48">
        <v>1.9894420000000001E-3</v>
      </c>
      <c r="X314" s="48">
        <v>1.9500469999999999E-3</v>
      </c>
      <c r="Y314" s="48">
        <v>9.5408174177128505E-2</v>
      </c>
      <c r="Z314" s="48">
        <v>0.20216701902748399</v>
      </c>
      <c r="AA314" s="48">
        <v>8.7978517011309293E-2</v>
      </c>
      <c r="AB314" s="48">
        <v>0.26711777788293201</v>
      </c>
      <c r="AC314" s="48">
        <v>0.21718890960485959</v>
      </c>
      <c r="AD314" s="48">
        <v>0.22588560774643651</v>
      </c>
      <c r="AE314" s="47">
        <v>0.27</v>
      </c>
      <c r="AF314" s="48">
        <v>0.246082</v>
      </c>
      <c r="AG314" s="48">
        <v>0.16733300000000001</v>
      </c>
      <c r="AH314" s="48">
        <v>0.38070599999999999</v>
      </c>
      <c r="AI314" s="48">
        <v>0.22567261199999999</v>
      </c>
      <c r="AJ314" s="48">
        <v>0.17817271900000001</v>
      </c>
      <c r="AK314" s="48">
        <v>0.59040164299999998</v>
      </c>
      <c r="AM314" s="48"/>
      <c r="AN314" s="48"/>
      <c r="AO314" s="48"/>
      <c r="AP314" s="48"/>
      <c r="AQ314" s="48"/>
      <c r="AR314" s="48"/>
      <c r="AS314" s="48"/>
      <c r="AT314" s="48"/>
      <c r="AU314" s="48"/>
      <c r="AV314" s="48"/>
      <c r="AW314" s="48"/>
      <c r="AX314" s="52"/>
      <c r="AY314" s="52"/>
      <c r="AZ314" s="52"/>
      <c r="BA314" s="52"/>
      <c r="BB314" s="52"/>
      <c r="BC314" s="52"/>
      <c r="BD314" s="52"/>
      <c r="BE314" s="52"/>
      <c r="BF314" s="52"/>
      <c r="BG314" s="52"/>
      <c r="BH314" s="52"/>
      <c r="BI314" s="52"/>
      <c r="BJ314" s="52"/>
      <c r="BK314" s="52"/>
      <c r="BL314" s="52"/>
      <c r="BM314" s="52"/>
    </row>
    <row r="315" spans="2:65">
      <c r="B315" t="s">
        <v>494</v>
      </c>
      <c r="C315">
        <v>0</v>
      </c>
      <c r="D315">
        <v>0.3</v>
      </c>
      <c r="E315" s="64">
        <v>2.8448745000000001E-2</v>
      </c>
      <c r="F315" s="48">
        <v>0.954968755</v>
      </c>
      <c r="G315" s="48">
        <v>1.7457730000000001E-2</v>
      </c>
      <c r="H315" s="48">
        <v>5.968671E-3</v>
      </c>
      <c r="I315" s="48">
        <v>0.87116449799999995</v>
      </c>
      <c r="J315" s="49">
        <v>8.3804257000000049E-2</v>
      </c>
      <c r="K315" s="48">
        <v>4.8944970000000003E-3</v>
      </c>
      <c r="L315" s="48">
        <v>7.6599999999999997E-4</v>
      </c>
      <c r="M315" s="48">
        <v>3.596148E-3</v>
      </c>
      <c r="N315" s="48">
        <v>2.7554900000000002E-3</v>
      </c>
      <c r="O315" s="48">
        <v>7.5699999999999997E-4</v>
      </c>
      <c r="P315" s="48">
        <v>1.5580194E-2</v>
      </c>
      <c r="Q315" s="48">
        <v>6.0251230000000003E-3</v>
      </c>
      <c r="R315" s="48">
        <v>0.51114328399999998</v>
      </c>
      <c r="S315" s="48">
        <v>0.40542686300000003</v>
      </c>
      <c r="T315" s="48">
        <v>7.8180460000000004E-3</v>
      </c>
      <c r="U315" s="48">
        <v>2.5593130000000001E-3</v>
      </c>
      <c r="V315" s="48">
        <v>1.391743E-3</v>
      </c>
      <c r="W315" s="48">
        <v>6.0700000000000001E-4</v>
      </c>
      <c r="X315" s="48">
        <v>3.0823840000000001E-3</v>
      </c>
      <c r="Y315" s="48">
        <v>9.2251390857360394E-2</v>
      </c>
      <c r="Z315" s="48">
        <v>0.17544808617923399</v>
      </c>
      <c r="AA315" s="48">
        <v>7.6497142475927829E-2</v>
      </c>
      <c r="AB315" s="48">
        <v>0.33836643020747492</v>
      </c>
      <c r="AC315" s="48">
        <v>0.20509264395872631</v>
      </c>
      <c r="AD315" s="48">
        <v>0.24828580938644179</v>
      </c>
      <c r="AE315" s="47">
        <v>0.14000000000000001</v>
      </c>
      <c r="AF315" s="48">
        <v>0.288661</v>
      </c>
      <c r="AG315" s="48">
        <v>0.20966000000000001</v>
      </c>
      <c r="AH315" s="48">
        <v>0.33881099999999997</v>
      </c>
      <c r="AI315" s="48">
        <v>0.102912868</v>
      </c>
      <c r="AJ315" s="48">
        <v>0.21056416999999999</v>
      </c>
      <c r="AK315" s="48">
        <v>0.67393649600000005</v>
      </c>
      <c r="AM315" s="48"/>
      <c r="AN315" s="48"/>
      <c r="AO315" s="48"/>
      <c r="AP315" s="48"/>
      <c r="AQ315" s="48"/>
      <c r="AR315" s="48"/>
      <c r="AS315" s="48"/>
      <c r="AT315" s="48"/>
      <c r="AU315" s="48"/>
      <c r="AV315" s="48"/>
      <c r="AW315" s="48"/>
      <c r="AX315" s="52"/>
      <c r="AY315" s="52"/>
      <c r="AZ315" s="52"/>
      <c r="BA315" s="52"/>
      <c r="BB315" s="52"/>
      <c r="BC315" s="52"/>
      <c r="BD315" s="52"/>
      <c r="BE315" s="52"/>
      <c r="BF315" s="52"/>
      <c r="BG315" s="52"/>
      <c r="BH315" s="52"/>
      <c r="BI315" s="52"/>
      <c r="BJ315" s="52"/>
      <c r="BK315" s="52"/>
      <c r="BL315" s="52"/>
      <c r="BM315" s="52"/>
    </row>
    <row r="316" spans="2:65">
      <c r="B316" t="s">
        <v>495</v>
      </c>
      <c r="C316">
        <v>0</v>
      </c>
      <c r="D316">
        <v>51.2</v>
      </c>
      <c r="E316" s="64">
        <v>2.5796478000000001E-2</v>
      </c>
      <c r="F316" s="48">
        <v>0.97381223800000005</v>
      </c>
      <c r="G316" s="48">
        <v>8.8463550000000002E-3</v>
      </c>
      <c r="H316" s="48">
        <v>4.8322950000000003E-3</v>
      </c>
      <c r="I316" s="48">
        <v>0.93772151400000003</v>
      </c>
      <c r="J316" s="49">
        <v>3.6090724000000018E-2</v>
      </c>
      <c r="K316" s="48">
        <v>3.3844830000000002E-3</v>
      </c>
      <c r="L316" s="48">
        <v>8.8900000000000003E-4</v>
      </c>
      <c r="M316" s="48">
        <v>2.0000000000000001E-4</v>
      </c>
      <c r="N316" s="48">
        <v>1.866957E-3</v>
      </c>
      <c r="O316" s="48">
        <v>4.5899999999999999E-4</v>
      </c>
      <c r="P316" s="48">
        <v>9.6442809999999993E-3</v>
      </c>
      <c r="Q316" s="48">
        <v>2.8650780000000001E-3</v>
      </c>
      <c r="R316" s="48">
        <v>0.48362169700000002</v>
      </c>
      <c r="S316" s="48">
        <v>0.44775016699999998</v>
      </c>
      <c r="T316" s="48">
        <v>2.9451989999999999E-3</v>
      </c>
      <c r="U316" s="48">
        <v>1.587413E-3</v>
      </c>
      <c r="V316" s="48">
        <v>4.9899999999999999E-4</v>
      </c>
      <c r="W316" s="48">
        <v>1.417689E-3</v>
      </c>
      <c r="X316" s="48">
        <v>1.7371680000000001E-3</v>
      </c>
      <c r="Y316" s="48">
        <v>7.4464714136978805E-2</v>
      </c>
      <c r="Z316" s="48">
        <v>0.192562714637696</v>
      </c>
      <c r="AA316" s="48">
        <v>7.7948089588463318E-2</v>
      </c>
      <c r="AB316" s="48">
        <v>0.26011758191264889</v>
      </c>
      <c r="AC316" s="48">
        <v>0.23998212603560301</v>
      </c>
      <c r="AD316" s="48">
        <v>0.2221202386415787</v>
      </c>
      <c r="AE316" s="47">
        <v>0.09</v>
      </c>
      <c r="AF316" s="48">
        <v>0.25166100000000002</v>
      </c>
      <c r="AG316" s="48">
        <v>0.16753899999999999</v>
      </c>
      <c r="AH316" s="48">
        <v>0.41852899999999998</v>
      </c>
      <c r="AI316" s="48">
        <v>0.17485967799999999</v>
      </c>
      <c r="AJ316" s="48">
        <v>0.15903947199999999</v>
      </c>
      <c r="AK316" s="48">
        <v>0.66046532700000005</v>
      </c>
      <c r="AM316" s="48"/>
      <c r="AN316" s="48"/>
      <c r="AO316" s="48"/>
      <c r="AP316" s="48"/>
      <c r="AQ316" s="48"/>
      <c r="AR316" s="48"/>
      <c r="AS316" s="48"/>
      <c r="AT316" s="48"/>
      <c r="AU316" s="48"/>
      <c r="AV316" s="48"/>
      <c r="AW316" s="48"/>
      <c r="AX316" s="52"/>
      <c r="AY316" s="52"/>
      <c r="AZ316" s="52"/>
      <c r="BA316" s="52"/>
      <c r="BB316" s="52"/>
      <c r="BC316" s="52"/>
      <c r="BD316" s="52"/>
      <c r="BE316" s="52"/>
      <c r="BF316" s="52"/>
      <c r="BG316" s="52"/>
      <c r="BH316" s="52"/>
      <c r="BI316" s="52"/>
      <c r="BJ316" s="52"/>
      <c r="BK316" s="52"/>
      <c r="BL316" s="52"/>
      <c r="BM316" s="52"/>
    </row>
    <row r="317" spans="2:65">
      <c r="B317" t="s">
        <v>496</v>
      </c>
      <c r="C317">
        <v>0</v>
      </c>
      <c r="D317">
        <v>0.3</v>
      </c>
      <c r="E317" s="64">
        <v>2.4844721E-2</v>
      </c>
      <c r="F317" s="48">
        <v>0.75510454900000001</v>
      </c>
      <c r="G317" s="48">
        <v>0.16771712999999999</v>
      </c>
      <c r="H317" s="48">
        <v>3.8194139000000002E-2</v>
      </c>
      <c r="I317" s="48">
        <v>0.72086939699999997</v>
      </c>
      <c r="J317" s="49">
        <v>3.4235152000000053E-2</v>
      </c>
      <c r="K317" s="48">
        <v>8.1216312999999998E-2</v>
      </c>
      <c r="L317" s="48">
        <v>7.4097157999999996E-2</v>
      </c>
      <c r="M317" s="48">
        <v>1.632753E-3</v>
      </c>
      <c r="N317" s="48">
        <v>3.9063190000000001E-3</v>
      </c>
      <c r="O317" s="48">
        <v>6.8645870000000001E-3</v>
      </c>
      <c r="P317" s="48">
        <v>2.3121895E-2</v>
      </c>
      <c r="Q317" s="48">
        <v>1.5862286999999999E-2</v>
      </c>
      <c r="R317" s="48">
        <v>0.48703453400000002</v>
      </c>
      <c r="S317" s="48">
        <v>0.27642690399999997</v>
      </c>
      <c r="T317" s="48">
        <v>0.17039449400000001</v>
      </c>
      <c r="U317" s="48">
        <v>1.1701398999999999E-2</v>
      </c>
      <c r="V317" s="48">
        <v>4.5600000000000003E-4</v>
      </c>
      <c r="W317" s="48">
        <v>7.7200000000000001E-4</v>
      </c>
      <c r="X317" s="48">
        <v>1.8609880000000001E-3</v>
      </c>
      <c r="Y317" s="48">
        <v>6.0799085791679003E-2</v>
      </c>
      <c r="Z317" s="48">
        <v>0.23798886434827801</v>
      </c>
      <c r="AA317" s="48">
        <v>0.1050607242831007</v>
      </c>
      <c r="AB317" s="48">
        <v>0.2329674447309828</v>
      </c>
      <c r="AC317" s="48">
        <v>0.22631987577639751</v>
      </c>
      <c r="AD317" s="48">
        <v>0.26459627329192548</v>
      </c>
      <c r="AE317" s="47">
        <v>0.17</v>
      </c>
      <c r="AF317" s="48">
        <v>0.26233099999999998</v>
      </c>
      <c r="AG317" s="48">
        <v>0.17116500000000001</v>
      </c>
      <c r="AH317" s="48">
        <v>0.32208999999999999</v>
      </c>
      <c r="AI317" s="48">
        <v>0.214495821</v>
      </c>
      <c r="AJ317" s="48">
        <v>0.180383028</v>
      </c>
      <c r="AK317" s="48">
        <v>0.59972489699999998</v>
      </c>
      <c r="AM317" s="48"/>
      <c r="AN317" s="48"/>
      <c r="AO317" s="48"/>
      <c r="AP317" s="48"/>
      <c r="AQ317" s="48"/>
      <c r="AR317" s="48"/>
      <c r="AS317" s="48"/>
      <c r="AT317" s="48"/>
      <c r="AU317" s="48"/>
      <c r="AV317" s="48"/>
      <c r="AW317" s="48"/>
      <c r="AX317" s="52"/>
      <c r="AY317" s="52"/>
      <c r="AZ317" s="52"/>
      <c r="BA317" s="52"/>
      <c r="BB317" s="52"/>
      <c r="BC317" s="52"/>
      <c r="BD317" s="52"/>
      <c r="BE317" s="52"/>
      <c r="BF317" s="52"/>
      <c r="BG317" s="52"/>
      <c r="BH317" s="52"/>
      <c r="BI317" s="52"/>
      <c r="BJ317" s="52"/>
      <c r="BK317" s="52"/>
      <c r="BL317" s="52"/>
      <c r="BM317" s="52"/>
    </row>
    <row r="318" spans="2:65">
      <c r="B318" t="s">
        <v>497</v>
      </c>
      <c r="C318">
        <v>0</v>
      </c>
      <c r="D318">
        <v>0</v>
      </c>
      <c r="E318" s="64">
        <v>3.0005567E-2</v>
      </c>
      <c r="F318" s="48">
        <v>0.64594145599999997</v>
      </c>
      <c r="G318" s="48">
        <v>0.24336226</v>
      </c>
      <c r="H318" s="48">
        <v>6.1714803999999998E-2</v>
      </c>
      <c r="I318" s="48">
        <v>0.60194599100000001</v>
      </c>
      <c r="J318" s="49">
        <v>4.3995464999999963E-2</v>
      </c>
      <c r="K318" s="48">
        <v>8.9860445999999997E-2</v>
      </c>
      <c r="L318" s="48">
        <v>0.124603354</v>
      </c>
      <c r="M318" s="48">
        <v>5.7473130000000004E-3</v>
      </c>
      <c r="N318" s="48">
        <v>4.5735660000000003E-3</v>
      </c>
      <c r="O318" s="48">
        <v>6.6539310000000001E-3</v>
      </c>
      <c r="P318" s="48">
        <v>2.3936342999999999E-2</v>
      </c>
      <c r="Q318" s="48">
        <v>2.50453309999999E-2</v>
      </c>
      <c r="R318" s="48">
        <v>0.40845583499999999</v>
      </c>
      <c r="S318" s="48">
        <v>0.26823759899999999</v>
      </c>
      <c r="T318" s="48">
        <v>0.25059092100000002</v>
      </c>
      <c r="U318" s="48">
        <v>1.9913224E-2</v>
      </c>
      <c r="V318" s="48">
        <v>1.157557E-3</v>
      </c>
      <c r="W318" s="48">
        <v>8.6600000000000002E-4</v>
      </c>
      <c r="X318" s="48">
        <v>2.2179769999999999E-3</v>
      </c>
      <c r="Y318" s="48">
        <v>5.1019325823627899E-2</v>
      </c>
      <c r="Z318" s="48">
        <v>0.27346378777775199</v>
      </c>
      <c r="AA318" s="48">
        <v>0.1213537435778413</v>
      </c>
      <c r="AB318" s="48">
        <v>0.1780269862536788</v>
      </c>
      <c r="AC318" s="48">
        <v>0.26418952191320361</v>
      </c>
      <c r="AD318" s="48">
        <v>0.23533945661249919</v>
      </c>
      <c r="AE318" s="47">
        <v>0.25</v>
      </c>
      <c r="AF318" s="48">
        <v>0.20575099999999999</v>
      </c>
      <c r="AG318" s="48">
        <v>0.15204500000000001</v>
      </c>
      <c r="AH318" s="48">
        <v>0.35161799999999999</v>
      </c>
      <c r="AI318" s="48">
        <v>0.280840953</v>
      </c>
      <c r="AJ318" s="48">
        <v>0.20368288200000001</v>
      </c>
      <c r="AK318" s="48">
        <v>0.50542037100000003</v>
      </c>
      <c r="AM318" s="48"/>
      <c r="AN318" s="48"/>
      <c r="AO318" s="48"/>
      <c r="AP318" s="48"/>
      <c r="AQ318" s="48"/>
      <c r="AR318" s="48"/>
      <c r="AS318" s="48"/>
      <c r="AT318" s="48"/>
      <c r="AU318" s="48"/>
      <c r="AV318" s="48"/>
      <c r="AW318" s="48"/>
      <c r="AX318" s="52"/>
      <c r="AY318" s="52"/>
      <c r="AZ318" s="52"/>
      <c r="BA318" s="52"/>
      <c r="BB318" s="52"/>
      <c r="BC318" s="52"/>
      <c r="BD318" s="52"/>
      <c r="BE318" s="52"/>
      <c r="BF318" s="52"/>
      <c r="BG318" s="52"/>
      <c r="BH318" s="52"/>
      <c r="BI318" s="52"/>
      <c r="BJ318" s="52"/>
      <c r="BK318" s="52"/>
      <c r="BL318" s="52"/>
      <c r="BM318" s="52"/>
    </row>
    <row r="319" spans="2:65">
      <c r="B319" t="s">
        <v>498</v>
      </c>
      <c r="C319">
        <v>0</v>
      </c>
      <c r="D319">
        <v>1</v>
      </c>
      <c r="E319" s="64">
        <v>2.2120384E-2</v>
      </c>
      <c r="F319" s="48">
        <v>0.83068282199999999</v>
      </c>
      <c r="G319" s="48">
        <v>0.11934344799999901</v>
      </c>
      <c r="H319" s="48">
        <v>1.7024351E-2</v>
      </c>
      <c r="I319" s="48">
        <v>0.80550721999999997</v>
      </c>
      <c r="J319" s="49">
        <v>2.5175602000000019E-2</v>
      </c>
      <c r="K319" s="48">
        <v>6.2938201999999999E-2</v>
      </c>
      <c r="L319" s="48">
        <v>4.4092356999999999E-2</v>
      </c>
      <c r="M319" s="48">
        <v>1.4958630000000001E-3</v>
      </c>
      <c r="N319" s="48">
        <v>4.3654790000000002E-3</v>
      </c>
      <c r="O319" s="48">
        <v>3.5514040000000002E-3</v>
      </c>
      <c r="P319" s="48">
        <v>2.1705283999999998E-2</v>
      </c>
      <c r="Q319" s="48">
        <v>1.1244416E-2</v>
      </c>
      <c r="R319" s="48">
        <v>0.55120586100000002</v>
      </c>
      <c r="S319" s="48">
        <v>0.27418337199999998</v>
      </c>
      <c r="T319" s="48">
        <v>9.7628981000000004E-2</v>
      </c>
      <c r="U319" s="48">
        <v>2.3384552999999999E-2</v>
      </c>
      <c r="V319" s="48">
        <v>6.8199999999999999E-4</v>
      </c>
      <c r="W319" s="48">
        <v>8.6499999999999999E-4</v>
      </c>
      <c r="X319" s="48">
        <v>2.1369700000000002E-3</v>
      </c>
      <c r="Y319" s="48">
        <v>6.5595229437859004E-2</v>
      </c>
      <c r="Z319" s="48">
        <v>0.219805916052846</v>
      </c>
      <c r="AA319" s="48">
        <v>8.7566811529047259E-2</v>
      </c>
      <c r="AB319" s="48">
        <v>0.25433338328587801</v>
      </c>
      <c r="AC319" s="48">
        <v>0.17664387959360961</v>
      </c>
      <c r="AD319" s="48">
        <v>0.33056363384572768</v>
      </c>
      <c r="AE319" s="47">
        <v>0.09</v>
      </c>
      <c r="AF319" s="48">
        <v>0.345584</v>
      </c>
      <c r="AG319" s="48">
        <v>0.18551699999999999</v>
      </c>
      <c r="AH319" s="48">
        <v>0.28255599999999997</v>
      </c>
      <c r="AI319" s="48">
        <v>0.128354302</v>
      </c>
      <c r="AJ319" s="48">
        <v>0.150098175</v>
      </c>
      <c r="AK319" s="48">
        <v>0.71587520900000001</v>
      </c>
      <c r="AM319" s="48"/>
      <c r="AN319" s="48"/>
      <c r="AO319" s="48"/>
      <c r="AP319" s="48"/>
      <c r="AQ319" s="48"/>
      <c r="AR319" s="48"/>
      <c r="AS319" s="48"/>
      <c r="AT319" s="48"/>
      <c r="AU319" s="48"/>
      <c r="AV319" s="48"/>
      <c r="AW319" s="48"/>
      <c r="AX319" s="52"/>
      <c r="AY319" s="52"/>
      <c r="AZ319" s="52"/>
      <c r="BA319" s="52"/>
      <c r="BB319" s="52"/>
      <c r="BC319" s="52"/>
      <c r="BD319" s="52"/>
      <c r="BE319" s="52"/>
      <c r="BF319" s="52"/>
      <c r="BG319" s="52"/>
      <c r="BH319" s="52"/>
      <c r="BI319" s="52"/>
      <c r="BJ319" s="52"/>
      <c r="BK319" s="52"/>
      <c r="BL319" s="52"/>
      <c r="BM319" s="52"/>
    </row>
    <row r="320" spans="2:65">
      <c r="B320" t="s">
        <v>499</v>
      </c>
      <c r="C320">
        <v>0</v>
      </c>
      <c r="D320">
        <v>0</v>
      </c>
      <c r="E320" s="64">
        <v>3.2861231999999997E-2</v>
      </c>
      <c r="F320" s="48">
        <v>0.95368936100000001</v>
      </c>
      <c r="G320" s="48">
        <v>1.5782210000000001E-2</v>
      </c>
      <c r="H320" s="48">
        <v>6.8451359999999999E-3</v>
      </c>
      <c r="I320" s="48">
        <v>0.91503338899999997</v>
      </c>
      <c r="J320" s="49">
        <v>3.8655972000000038E-2</v>
      </c>
      <c r="K320" s="48">
        <v>2.7026760000000002E-3</v>
      </c>
      <c r="L320" s="48">
        <v>7.8899999999999999E-4</v>
      </c>
      <c r="M320" s="48">
        <v>6.7100000000000005E-4</v>
      </c>
      <c r="N320" s="48">
        <v>4.6655680000000001E-3</v>
      </c>
      <c r="O320" s="48">
        <v>2.7224039999999999E-3</v>
      </c>
      <c r="P320" s="48">
        <v>1.4440576E-2</v>
      </c>
      <c r="Q320" s="48">
        <v>9.242363E-3</v>
      </c>
      <c r="R320" s="48">
        <v>0.648556943</v>
      </c>
      <c r="S320" s="48">
        <v>0.283008818</v>
      </c>
      <c r="T320" s="48">
        <v>8.5912690000000003E-3</v>
      </c>
      <c r="U320" s="48">
        <v>4.862796E-3</v>
      </c>
      <c r="V320" s="48">
        <v>8.6799999999999996E-4</v>
      </c>
      <c r="W320" s="48">
        <v>6.8099999999999996E-4</v>
      </c>
      <c r="X320" s="48">
        <v>2.8111500000000001E-3</v>
      </c>
      <c r="Y320" s="48">
        <v>7.7581403641712496E-2</v>
      </c>
      <c r="Z320" s="48">
        <v>0.21299715159826901</v>
      </c>
      <c r="AA320" s="48">
        <v>9.0653180599561067E-2</v>
      </c>
      <c r="AB320" s="48">
        <v>0.22535949305386269</v>
      </c>
      <c r="AC320" s="48">
        <v>0.24307610224571949</v>
      </c>
      <c r="AD320" s="48">
        <v>0.23966871998835909</v>
      </c>
      <c r="AE320" s="47">
        <v>0.31</v>
      </c>
      <c r="AF320" s="48">
        <v>0.24049300000000001</v>
      </c>
      <c r="AG320" s="48">
        <v>0.185664</v>
      </c>
      <c r="AH320" s="48">
        <v>0.35031800000000002</v>
      </c>
      <c r="AI320" s="48">
        <v>0.270565424</v>
      </c>
      <c r="AJ320" s="48">
        <v>0.19697341199999999</v>
      </c>
      <c r="AK320" s="48">
        <v>0.52515099499999995</v>
      </c>
      <c r="AM320" s="48"/>
      <c r="AN320" s="48"/>
      <c r="AO320" s="48"/>
      <c r="AP320" s="48"/>
      <c r="AQ320" s="48"/>
      <c r="AR320" s="48"/>
      <c r="AS320" s="48"/>
      <c r="AT320" s="48"/>
      <c r="AU320" s="48"/>
      <c r="AV320" s="48"/>
      <c r="AW320" s="48"/>
      <c r="AX320" s="52"/>
      <c r="AY320" s="52"/>
      <c r="AZ320" s="52"/>
      <c r="BA320" s="52"/>
      <c r="BB320" s="52"/>
      <c r="BC320" s="52"/>
      <c r="BD320" s="52"/>
      <c r="BE320" s="52"/>
      <c r="BF320" s="52"/>
      <c r="BG320" s="52"/>
      <c r="BH320" s="52"/>
      <c r="BI320" s="52"/>
      <c r="BJ320" s="52"/>
      <c r="BK320" s="52"/>
      <c r="BL320" s="52"/>
      <c r="BM320" s="52"/>
    </row>
    <row r="321" spans="2:65">
      <c r="B321" t="s">
        <v>500</v>
      </c>
      <c r="C321">
        <v>0</v>
      </c>
      <c r="D321">
        <v>40.1</v>
      </c>
      <c r="E321" s="64">
        <v>2.2205215E-2</v>
      </c>
      <c r="F321" s="48">
        <v>0.95733712100000001</v>
      </c>
      <c r="G321" s="48">
        <v>1.643872E-2</v>
      </c>
      <c r="H321" s="48">
        <v>4.8965889999999998E-3</v>
      </c>
      <c r="I321" s="48">
        <v>0.82292796300000004</v>
      </c>
      <c r="J321" s="49">
        <v>0.134409158</v>
      </c>
      <c r="K321" s="48">
        <v>6.2053530000000003E-3</v>
      </c>
      <c r="L321" s="48">
        <v>3.3221449999999999E-3</v>
      </c>
      <c r="M321" s="48">
        <v>8.7799999999999998E-4</v>
      </c>
      <c r="N321" s="48">
        <v>1.9106640000000001E-3</v>
      </c>
      <c r="O321" s="48">
        <v>1.144677E-3</v>
      </c>
      <c r="P321" s="48">
        <v>1.3202512E-2</v>
      </c>
      <c r="Q321" s="48">
        <v>8.1246240000000004E-3</v>
      </c>
      <c r="R321" s="48">
        <v>0.57417161500000002</v>
      </c>
      <c r="S321" s="48">
        <v>0.34300714300000001</v>
      </c>
      <c r="T321" s="48">
        <v>9.8717619999999992E-3</v>
      </c>
      <c r="U321" s="48">
        <v>2.5561580000000002E-3</v>
      </c>
      <c r="V321" s="48">
        <v>5.6800000000000004E-4</v>
      </c>
      <c r="W321" s="48">
        <v>7.3200000000000001E-4</v>
      </c>
      <c r="X321" s="48">
        <v>2.4012389999999999E-3</v>
      </c>
      <c r="Y321" s="48">
        <v>9.6450831712255297E-2</v>
      </c>
      <c r="Z321" s="48">
        <v>0.19348095780296701</v>
      </c>
      <c r="AA321" s="48">
        <v>7.6320114627670771E-2</v>
      </c>
      <c r="AB321" s="48">
        <v>0.31152808799359349</v>
      </c>
      <c r="AC321" s="48">
        <v>0.29116031813339682</v>
      </c>
      <c r="AD321" s="48">
        <v>0.18084787307759931</v>
      </c>
      <c r="AE321" s="47">
        <v>0.2</v>
      </c>
      <c r="AF321" s="48">
        <v>0.20852399999999999</v>
      </c>
      <c r="AG321" s="48">
        <v>0.176703</v>
      </c>
      <c r="AH321" s="48">
        <v>0.44172600000000001</v>
      </c>
      <c r="AI321" s="48">
        <v>0.16693132199999999</v>
      </c>
      <c r="AJ321" s="48">
        <v>0.218797141</v>
      </c>
      <c r="AK321" s="48">
        <v>0.60152838399999997</v>
      </c>
      <c r="AM321" s="48"/>
      <c r="AN321" s="48"/>
      <c r="AO321" s="48"/>
      <c r="AP321" s="48"/>
      <c r="AQ321" s="48"/>
      <c r="AR321" s="48"/>
      <c r="AS321" s="48"/>
      <c r="AT321" s="48"/>
      <c r="AU321" s="48"/>
      <c r="AV321" s="48"/>
      <c r="AW321" s="48"/>
      <c r="AX321" s="52"/>
      <c r="AY321" s="52"/>
      <c r="AZ321" s="52"/>
      <c r="BA321" s="52"/>
      <c r="BB321" s="52"/>
      <c r="BC321" s="52"/>
      <c r="BD321" s="52"/>
      <c r="BE321" s="52"/>
      <c r="BF321" s="52"/>
      <c r="BG321" s="52"/>
      <c r="BH321" s="52"/>
      <c r="BI321" s="52"/>
      <c r="BJ321" s="52"/>
      <c r="BK321" s="52"/>
      <c r="BL321" s="52"/>
      <c r="BM321" s="52"/>
    </row>
    <row r="322" spans="2:65">
      <c r="B322" t="s">
        <v>502</v>
      </c>
      <c r="C322">
        <v>0</v>
      </c>
      <c r="D322">
        <v>0</v>
      </c>
      <c r="E322" s="64">
        <v>2.1662870000000001E-2</v>
      </c>
      <c r="F322" s="48">
        <v>0.45703072500000003</v>
      </c>
      <c r="G322" s="48">
        <v>0.456602124</v>
      </c>
      <c r="H322" s="48">
        <v>2.7371587999999999E-2</v>
      </c>
      <c r="I322" s="48">
        <v>0.40668280200000001</v>
      </c>
      <c r="J322" s="49">
        <v>5.0347923000000017E-2</v>
      </c>
      <c r="K322" s="48">
        <v>2.9623839999999999E-2</v>
      </c>
      <c r="L322" s="48">
        <v>0.35974687399999999</v>
      </c>
      <c r="M322" s="48">
        <v>4.4439962E-2</v>
      </c>
      <c r="N322" s="48">
        <v>2.1345969999999998E-3</v>
      </c>
      <c r="O322" s="48">
        <v>5.9331719999999996E-3</v>
      </c>
      <c r="P322" s="48">
        <v>3.2136615E-2</v>
      </c>
      <c r="Q322" s="48">
        <v>2.6858949E-2</v>
      </c>
      <c r="R322" s="48">
        <v>0.25859286999999997</v>
      </c>
      <c r="S322" s="48">
        <v>0.214128443</v>
      </c>
      <c r="T322" s="48">
        <v>0.44247609100000002</v>
      </c>
      <c r="U322" s="48">
        <v>6.4036839999999998E-3</v>
      </c>
      <c r="V322" s="48">
        <v>5.5500000000000005E-4</v>
      </c>
      <c r="W322" s="48">
        <v>1.7589121999999999E-2</v>
      </c>
      <c r="X322" s="48">
        <v>1.630334E-3</v>
      </c>
      <c r="Y322" s="48">
        <v>4.5897849591831803E-2</v>
      </c>
      <c r="Z322" s="48">
        <v>0.28802361880792698</v>
      </c>
      <c r="AA322" s="48">
        <v>0.14191677146709261</v>
      </c>
      <c r="AB322" s="48">
        <v>0.15176234662315929</v>
      </c>
      <c r="AC322" s="48">
        <v>0.28893267577079468</v>
      </c>
      <c r="AD322" s="48">
        <v>0.21900021640337591</v>
      </c>
      <c r="AE322" s="47">
        <v>0.21</v>
      </c>
      <c r="AF322" s="48">
        <v>0.18807699999999999</v>
      </c>
      <c r="AG322" s="48">
        <v>0.14241300000000001</v>
      </c>
      <c r="AH322" s="48">
        <v>0.326735</v>
      </c>
      <c r="AI322" s="48">
        <v>0.18843162299999999</v>
      </c>
      <c r="AJ322" s="48">
        <v>0.24745346400000001</v>
      </c>
      <c r="AK322" s="48">
        <v>0.55696293900000005</v>
      </c>
      <c r="AM322" s="48"/>
      <c r="AN322" s="48"/>
      <c r="AO322" s="48"/>
      <c r="AP322" s="48"/>
      <c r="AQ322" s="48"/>
      <c r="AR322" s="48"/>
      <c r="AS322" s="48"/>
      <c r="AT322" s="48"/>
      <c r="AU322" s="48"/>
      <c r="AV322" s="48"/>
      <c r="AW322" s="48"/>
      <c r="AX322" s="52"/>
      <c r="AY322" s="52"/>
      <c r="AZ322" s="52"/>
      <c r="BA322" s="52"/>
      <c r="BB322" s="52"/>
      <c r="BC322" s="52"/>
      <c r="BD322" s="52"/>
      <c r="BE322" s="52"/>
      <c r="BF322" s="52"/>
      <c r="BG322" s="52"/>
      <c r="BH322" s="52"/>
      <c r="BI322" s="52"/>
      <c r="BJ322" s="52"/>
      <c r="BK322" s="52"/>
      <c r="BL322" s="52"/>
      <c r="BM322" s="52"/>
    </row>
    <row r="323" spans="2:65">
      <c r="B323" t="s">
        <v>504</v>
      </c>
      <c r="C323">
        <v>0</v>
      </c>
      <c r="D323">
        <v>1.2</v>
      </c>
      <c r="E323" s="64">
        <v>2.4088589000000001E-2</v>
      </c>
      <c r="F323" s="48">
        <v>0.704038952</v>
      </c>
      <c r="G323" s="48">
        <v>0.220270727</v>
      </c>
      <c r="H323" s="48">
        <v>2.4629099000000002E-2</v>
      </c>
      <c r="I323" s="48">
        <v>0.65792002599999999</v>
      </c>
      <c r="J323" s="49">
        <v>4.6118925999999998E-2</v>
      </c>
      <c r="K323" s="48">
        <v>3.1465938999999998E-2</v>
      </c>
      <c r="L323" s="48">
        <v>0.16906306900000001</v>
      </c>
      <c r="M323" s="48">
        <v>5.6195710000000003E-3</v>
      </c>
      <c r="N323" s="48">
        <v>3.3863869999999998E-3</v>
      </c>
      <c r="O323" s="48">
        <v>4.1277309999999999E-3</v>
      </c>
      <c r="P323" s="48">
        <v>3.448623E-2</v>
      </c>
      <c r="Q323" s="48">
        <v>1.6574990000000001E-2</v>
      </c>
      <c r="R323" s="48">
        <v>0.37367062699999998</v>
      </c>
      <c r="S323" s="48">
        <v>0.34358697399999999</v>
      </c>
      <c r="T323" s="48">
        <v>0.20076513300000001</v>
      </c>
      <c r="U323" s="48">
        <v>1.3755926E-2</v>
      </c>
      <c r="V323" s="48">
        <v>3.8400000000000001E-4</v>
      </c>
      <c r="W323" s="48">
        <v>9.0607900000000009E-3</v>
      </c>
      <c r="X323" s="48">
        <v>1.757244E-3</v>
      </c>
      <c r="Y323" s="48">
        <v>6.1709730621220399E-2</v>
      </c>
      <c r="Z323" s="48">
        <v>0.26325170213524401</v>
      </c>
      <c r="AA323" s="48">
        <v>0.11131943100445139</v>
      </c>
      <c r="AB323" s="48">
        <v>0.19654780336752389</v>
      </c>
      <c r="AC323" s="48">
        <v>0.25457203806236672</v>
      </c>
      <c r="AD323" s="48">
        <v>0.22630090362167729</v>
      </c>
      <c r="AE323" s="47">
        <v>0.11</v>
      </c>
      <c r="AF323" s="48">
        <v>0.22259799999999999</v>
      </c>
      <c r="AG323" s="48">
        <v>0.15879299999999999</v>
      </c>
      <c r="AH323" s="48">
        <v>0.36316199999999998</v>
      </c>
      <c r="AI323" s="48">
        <v>0.17305754100000001</v>
      </c>
      <c r="AJ323" s="48">
        <v>0.226314825</v>
      </c>
      <c r="AK323" s="48">
        <v>0.596321239</v>
      </c>
      <c r="AM323" s="48"/>
      <c r="AN323" s="48"/>
      <c r="AO323" s="48"/>
      <c r="AP323" s="48"/>
      <c r="AQ323" s="48"/>
      <c r="AR323" s="48"/>
      <c r="AS323" s="48"/>
      <c r="AT323" s="48"/>
      <c r="AU323" s="48"/>
      <c r="AV323" s="48"/>
      <c r="AW323" s="48"/>
      <c r="AX323" s="52"/>
      <c r="AY323" s="52"/>
      <c r="AZ323" s="52"/>
      <c r="BA323" s="52"/>
      <c r="BB323" s="52"/>
      <c r="BC323" s="52"/>
      <c r="BD323" s="52"/>
      <c r="BE323" s="52"/>
      <c r="BF323" s="52"/>
      <c r="BG323" s="52"/>
      <c r="BH323" s="52"/>
      <c r="BI323" s="52"/>
      <c r="BJ323" s="52"/>
      <c r="BK323" s="52"/>
      <c r="BL323" s="52"/>
      <c r="BM323" s="52"/>
    </row>
    <row r="324" spans="2:65">
      <c r="B324" t="s">
        <v>505</v>
      </c>
      <c r="C324">
        <v>0</v>
      </c>
      <c r="D324">
        <v>0.7</v>
      </c>
      <c r="E324" s="64">
        <v>2.2118229E-2</v>
      </c>
      <c r="F324" s="48">
        <v>0.29531539800000001</v>
      </c>
      <c r="G324" s="48">
        <v>0.61006139000000004</v>
      </c>
      <c r="H324" s="48">
        <v>3.1255406999999999E-2</v>
      </c>
      <c r="I324" s="48">
        <v>0.238927115</v>
      </c>
      <c r="J324" s="49">
        <v>5.6388283000000011E-2</v>
      </c>
      <c r="K324" s="48">
        <v>4.6285690999999997E-2</v>
      </c>
      <c r="L324" s="48">
        <v>0.50353920299999999</v>
      </c>
      <c r="M324" s="48">
        <v>3.2639776000000002E-2</v>
      </c>
      <c r="N324" s="48">
        <v>2.7687359999999999E-3</v>
      </c>
      <c r="O324" s="48">
        <v>1.0893659E-2</v>
      </c>
      <c r="P324" s="48">
        <v>2.8527871999999999E-2</v>
      </c>
      <c r="Q324" s="48">
        <v>3.4839931999999997E-2</v>
      </c>
      <c r="R324" s="48">
        <v>0.19720654300000001</v>
      </c>
      <c r="S324" s="48">
        <v>0.13000700400000001</v>
      </c>
      <c r="T324" s="48">
        <v>0.58737588100000004</v>
      </c>
      <c r="U324" s="48">
        <v>1.4733632999999999E-2</v>
      </c>
      <c r="V324" s="48">
        <v>3.3E-4</v>
      </c>
      <c r="W324" s="48">
        <v>8.2402870000000007E-3</v>
      </c>
      <c r="X324" s="48">
        <v>1.301965E-3</v>
      </c>
      <c r="Y324" s="48">
        <v>3.57088317638075E-2</v>
      </c>
      <c r="Z324" s="48">
        <v>0.27839294849092899</v>
      </c>
      <c r="AA324" s="48">
        <v>0.1560458496471836</v>
      </c>
      <c r="AB324" s="48">
        <v>0.14601214950213179</v>
      </c>
      <c r="AC324" s="48">
        <v>0.29026775268746002</v>
      </c>
      <c r="AD324" s="48">
        <v>0.25294130631525508</v>
      </c>
      <c r="AE324" s="47">
        <v>0.37</v>
      </c>
      <c r="AF324" s="48">
        <v>0.18074999999999999</v>
      </c>
      <c r="AG324" s="48">
        <v>0.13827200000000001</v>
      </c>
      <c r="AH324" s="48">
        <v>0.28479399999999999</v>
      </c>
      <c r="AI324" s="48">
        <v>0.162339646</v>
      </c>
      <c r="AJ324" s="48">
        <v>0.31001832699999998</v>
      </c>
      <c r="AK324" s="48">
        <v>0.52196599499999996</v>
      </c>
      <c r="AM324" s="48"/>
      <c r="AN324" s="48"/>
      <c r="AO324" s="48"/>
      <c r="AP324" s="48"/>
      <c r="AQ324" s="48"/>
      <c r="AR324" s="48"/>
      <c r="AS324" s="48"/>
      <c r="AT324" s="48"/>
      <c r="AU324" s="48"/>
      <c r="AV324" s="48"/>
      <c r="AW324" s="48"/>
      <c r="AX324" s="52"/>
      <c r="AY324" s="52"/>
      <c r="AZ324" s="52"/>
      <c r="BA324" s="52"/>
      <c r="BB324" s="52"/>
      <c r="BC324" s="52"/>
      <c r="BD324" s="52"/>
      <c r="BE324" s="52"/>
      <c r="BF324" s="52"/>
      <c r="BG324" s="52"/>
      <c r="BH324" s="52"/>
      <c r="BI324" s="52"/>
      <c r="BJ324" s="52"/>
      <c r="BK324" s="52"/>
      <c r="BL324" s="52"/>
      <c r="BM324" s="52"/>
    </row>
    <row r="325" spans="2:65">
      <c r="B325" t="s">
        <v>506</v>
      </c>
      <c r="C325">
        <v>0</v>
      </c>
      <c r="D325">
        <v>32.1</v>
      </c>
      <c r="E325" s="64">
        <v>2.1937412999999999E-2</v>
      </c>
      <c r="F325" s="48">
        <v>0.94947839000000001</v>
      </c>
      <c r="G325" s="48">
        <v>1.6229088999999999E-2</v>
      </c>
      <c r="H325" s="48">
        <v>1.1245127000000001E-2</v>
      </c>
      <c r="I325" s="48">
        <v>0.90307680499999998</v>
      </c>
      <c r="J325" s="49">
        <v>4.6401585000000023E-2</v>
      </c>
      <c r="K325" s="48">
        <v>5.2912590000000004E-3</v>
      </c>
      <c r="L325" s="48">
        <v>1.546085E-3</v>
      </c>
      <c r="M325" s="48">
        <v>1.642115E-3</v>
      </c>
      <c r="N325" s="48">
        <v>2.640828E-3</v>
      </c>
      <c r="O325" s="48">
        <v>4.9899999999999999E-4</v>
      </c>
      <c r="P325" s="48">
        <v>1.8293735999999901E-2</v>
      </c>
      <c r="Q325" s="48">
        <v>4.753134E-3</v>
      </c>
      <c r="R325" s="48">
        <v>0.47302514099999998</v>
      </c>
      <c r="S325" s="48">
        <v>0.44818215</v>
      </c>
      <c r="T325" s="48">
        <v>6.8853589999999998E-3</v>
      </c>
      <c r="U325" s="48">
        <v>3.4090689999999998E-3</v>
      </c>
      <c r="V325" s="48">
        <v>2.0454409999999998E-3</v>
      </c>
      <c r="W325" s="48">
        <v>7.5900000000000002E-4</v>
      </c>
      <c r="X325" s="48">
        <v>2.544798E-3</v>
      </c>
      <c r="Y325" s="48">
        <v>7.0055135986656095E-2</v>
      </c>
      <c r="Z325" s="48">
        <v>0.201614091981132</v>
      </c>
      <c r="AA325" s="48">
        <v>8.2864066466651273E-2</v>
      </c>
      <c r="AB325" s="48">
        <v>0.2687283637202858</v>
      </c>
      <c r="AC325" s="48">
        <v>0.1795553777171035</v>
      </c>
      <c r="AD325" s="48">
        <v>0.25847642136728999</v>
      </c>
      <c r="AE325" s="47">
        <v>0.1</v>
      </c>
      <c r="AF325" s="48">
        <v>0.33297199999999999</v>
      </c>
      <c r="AG325" s="48">
        <v>0.210919</v>
      </c>
      <c r="AH325" s="48">
        <v>0.29929</v>
      </c>
      <c r="AI325" s="48">
        <v>0.14930732499999999</v>
      </c>
      <c r="AJ325" s="48">
        <v>0.152272622</v>
      </c>
      <c r="AK325" s="48">
        <v>0.69070564800000001</v>
      </c>
      <c r="AM325" s="48"/>
      <c r="AN325" s="48"/>
      <c r="AO325" s="48"/>
      <c r="AP325" s="48"/>
      <c r="AQ325" s="48"/>
      <c r="AR325" s="48"/>
      <c r="AS325" s="48"/>
      <c r="AT325" s="48"/>
      <c r="AU325" s="48"/>
      <c r="AV325" s="48"/>
      <c r="AW325" s="48"/>
      <c r="AX325" s="52"/>
      <c r="AY325" s="52"/>
      <c r="AZ325" s="52"/>
      <c r="BA325" s="52"/>
      <c r="BB325" s="52"/>
      <c r="BC325" s="52"/>
      <c r="BD325" s="52"/>
      <c r="BE325" s="52"/>
      <c r="BF325" s="52"/>
      <c r="BG325" s="52"/>
      <c r="BH325" s="52"/>
      <c r="BI325" s="52"/>
      <c r="BJ325" s="52"/>
      <c r="BK325" s="52"/>
      <c r="BL325" s="52"/>
      <c r="BM325" s="52"/>
    </row>
    <row r="326" spans="2:65">
      <c r="B326" t="s">
        <v>507</v>
      </c>
      <c r="C326">
        <v>0</v>
      </c>
      <c r="D326">
        <v>73.3</v>
      </c>
      <c r="E326" s="64">
        <v>2.4048120999999999E-2</v>
      </c>
      <c r="F326" s="48">
        <v>0.97420000699999998</v>
      </c>
      <c r="G326" s="48">
        <v>1.1373304000000001E-2</v>
      </c>
      <c r="H326" s="48">
        <v>2.1299999999999999E-3</v>
      </c>
      <c r="I326" s="48">
        <v>0.95254958999999995</v>
      </c>
      <c r="J326" s="49">
        <v>2.1650417000000029E-2</v>
      </c>
      <c r="K326" s="48">
        <v>1.651205E-3</v>
      </c>
      <c r="L326" s="48">
        <v>5.4299999999999997E-4</v>
      </c>
      <c r="M326" s="48">
        <v>5.3200000000000003E-4</v>
      </c>
      <c r="N326" s="48">
        <v>1.542573E-3</v>
      </c>
      <c r="O326" s="48">
        <v>7.7099999999999998E-4</v>
      </c>
      <c r="P326" s="48">
        <v>9.3206160000000003E-3</v>
      </c>
      <c r="Q326" s="48">
        <v>2.9762270000000001E-3</v>
      </c>
      <c r="R326" s="48">
        <v>0.47139784499999998</v>
      </c>
      <c r="S326" s="48">
        <v>0.44275223800000002</v>
      </c>
      <c r="T326" s="48">
        <v>3.193708E-3</v>
      </c>
      <c r="U326" s="48">
        <v>3.095942E-3</v>
      </c>
      <c r="V326" s="48">
        <v>5.6499999999999996E-4</v>
      </c>
      <c r="W326" s="48">
        <v>6.8400000000000004E-4</v>
      </c>
      <c r="X326" s="48">
        <v>4.910055E-3</v>
      </c>
      <c r="Y326" s="48">
        <v>9.5324993396883301E-2</v>
      </c>
      <c r="Z326" s="48">
        <v>0.172091715944347</v>
      </c>
      <c r="AA326" s="48">
        <v>6.6998328632612458E-2</v>
      </c>
      <c r="AB326" s="48">
        <v>0.34418416379400318</v>
      </c>
      <c r="AC326" s="48">
        <v>0.18976221758507869</v>
      </c>
      <c r="AD326" s="48">
        <v>0.32204961743565957</v>
      </c>
      <c r="AE326" s="47">
        <v>0.25</v>
      </c>
      <c r="AF326" s="48">
        <v>0.30447999999999997</v>
      </c>
      <c r="AG326" s="48">
        <v>0.23264599999999999</v>
      </c>
      <c r="AH326" s="48">
        <v>0.30386200000000002</v>
      </c>
      <c r="AI326" s="48">
        <v>0.142695928</v>
      </c>
      <c r="AJ326" s="48">
        <v>0.16336919</v>
      </c>
      <c r="AK326" s="48">
        <v>0.68985305399999997</v>
      </c>
      <c r="AM326" s="48"/>
      <c r="AN326" s="48"/>
      <c r="AO326" s="48"/>
      <c r="AP326" s="48"/>
      <c r="AQ326" s="48"/>
      <c r="AR326" s="48"/>
      <c r="AS326" s="48"/>
      <c r="AT326" s="48"/>
      <c r="AU326" s="48"/>
      <c r="AV326" s="48"/>
      <c r="AW326" s="48"/>
      <c r="AX326" s="52"/>
      <c r="AY326" s="52"/>
      <c r="AZ326" s="52"/>
      <c r="BA326" s="52"/>
      <c r="BB326" s="52"/>
      <c r="BC326" s="52"/>
      <c r="BD326" s="52"/>
      <c r="BE326" s="52"/>
      <c r="BF326" s="52"/>
      <c r="BG326" s="52"/>
      <c r="BH326" s="52"/>
      <c r="BI326" s="52"/>
      <c r="BJ326" s="52"/>
      <c r="BK326" s="52"/>
      <c r="BL326" s="52"/>
      <c r="BM326" s="52"/>
    </row>
    <row r="327" spans="2:65">
      <c r="B327" t="s">
        <v>509</v>
      </c>
      <c r="C327">
        <v>0</v>
      </c>
      <c r="D327">
        <v>13.1</v>
      </c>
      <c r="E327" s="64">
        <v>2.5193945999999998E-2</v>
      </c>
      <c r="F327" s="48">
        <v>0.960792647</v>
      </c>
      <c r="G327" s="48">
        <v>1.8462411000000001E-2</v>
      </c>
      <c r="H327" s="48">
        <v>3.7354160000000001E-3</v>
      </c>
      <c r="I327" s="48">
        <v>0.93471354299999998</v>
      </c>
      <c r="J327" s="49">
        <v>2.607910400000002E-2</v>
      </c>
      <c r="K327" s="48">
        <v>5.1757870000000003E-3</v>
      </c>
      <c r="L327" s="48">
        <v>1.504345E-3</v>
      </c>
      <c r="M327" s="48">
        <v>1.3360259999999999E-3</v>
      </c>
      <c r="N327" s="48">
        <v>3.8923600000000001E-3</v>
      </c>
      <c r="O327" s="48">
        <v>6.4199999999999999E-4</v>
      </c>
      <c r="P327" s="48">
        <v>1.3581182000000001E-2</v>
      </c>
      <c r="Q327" s="48">
        <v>3.4297720000000002E-3</v>
      </c>
      <c r="R327" s="48">
        <v>0.425947356</v>
      </c>
      <c r="S327" s="48">
        <v>0.49906369</v>
      </c>
      <c r="T327" s="48">
        <v>6.6909339999999999E-3</v>
      </c>
      <c r="U327" s="48">
        <v>2.461759E-3</v>
      </c>
      <c r="V327" s="48">
        <v>2.8400000000000002E-4</v>
      </c>
      <c r="W327" s="48">
        <v>8.0000000000000004E-4</v>
      </c>
      <c r="X327" s="48">
        <v>2.945694E-3</v>
      </c>
      <c r="Y327" s="48">
        <v>9.4015619995565305E-2</v>
      </c>
      <c r="Z327" s="48">
        <v>0.18845499097240101</v>
      </c>
      <c r="AA327" s="48">
        <v>7.7028693474364016E-2</v>
      </c>
      <c r="AB327" s="48">
        <v>0.27282319887107631</v>
      </c>
      <c r="AC327" s="48">
        <v>0.18557566354236879</v>
      </c>
      <c r="AD327" s="48">
        <v>0.33653393699685868</v>
      </c>
      <c r="AE327" s="47">
        <v>0.27</v>
      </c>
      <c r="AF327" s="48">
        <v>0.34054400000000001</v>
      </c>
      <c r="AG327" s="48">
        <v>0.17130100000000001</v>
      </c>
      <c r="AH327" s="48">
        <v>0.32047599999999998</v>
      </c>
      <c r="AI327" s="48">
        <v>0.12690005200000001</v>
      </c>
      <c r="AJ327" s="48">
        <v>0.14271636600000001</v>
      </c>
      <c r="AK327" s="48">
        <v>0.72730408199999996</v>
      </c>
      <c r="AM327" s="48"/>
      <c r="AN327" s="48"/>
      <c r="AO327" s="48"/>
      <c r="AP327" s="48"/>
      <c r="AQ327" s="48"/>
      <c r="AR327" s="48"/>
      <c r="AS327" s="48"/>
      <c r="AT327" s="48"/>
      <c r="AU327" s="48"/>
      <c r="AV327" s="48"/>
      <c r="AW327" s="48"/>
      <c r="AX327" s="52"/>
      <c r="AY327" s="52"/>
      <c r="AZ327" s="52"/>
      <c r="BA327" s="52"/>
      <c r="BB327" s="52"/>
      <c r="BC327" s="52"/>
      <c r="BD327" s="52"/>
      <c r="BE327" s="52"/>
      <c r="BF327" s="52"/>
      <c r="BG327" s="52"/>
      <c r="BH327" s="52"/>
      <c r="BI327" s="52"/>
      <c r="BJ327" s="52"/>
      <c r="BK327" s="52"/>
      <c r="BL327" s="52"/>
      <c r="BM327" s="52"/>
    </row>
    <row r="328" spans="2:65">
      <c r="B328" t="s">
        <v>510</v>
      </c>
      <c r="C328">
        <v>0</v>
      </c>
      <c r="D328">
        <v>21</v>
      </c>
      <c r="E328" s="64">
        <v>2.7395246000000002E-2</v>
      </c>
      <c r="F328" s="48">
        <v>0.96263142499999999</v>
      </c>
      <c r="G328" s="48">
        <v>1.6360969E-2</v>
      </c>
      <c r="H328" s="48">
        <v>3.8112829999999999E-3</v>
      </c>
      <c r="I328" s="48">
        <v>0.90102922299999999</v>
      </c>
      <c r="J328" s="49">
        <v>6.1602201999999988E-2</v>
      </c>
      <c r="K328" s="48">
        <v>6.6833999999999999E-3</v>
      </c>
      <c r="L328" s="48">
        <v>5.9500000000000004E-4</v>
      </c>
      <c r="M328" s="48">
        <v>1.8245780000000001E-3</v>
      </c>
      <c r="N328" s="48">
        <v>2.1975580000000001E-3</v>
      </c>
      <c r="O328" s="48">
        <v>6.8499999999999995E-4</v>
      </c>
      <c r="P328" s="48">
        <v>1.1632948000000001E-2</v>
      </c>
      <c r="Q328" s="48">
        <v>5.5639829999999998E-3</v>
      </c>
      <c r="R328" s="48">
        <v>0.49773194599999998</v>
      </c>
      <c r="S328" s="48">
        <v>0.42263416799999998</v>
      </c>
      <c r="T328" s="48">
        <v>5.6348530000000004E-3</v>
      </c>
      <c r="U328" s="48">
        <v>1.2701100000000001E-3</v>
      </c>
      <c r="V328" s="48">
        <v>4.9399999999999997E-4</v>
      </c>
      <c r="W328" s="48">
        <v>6.0499999999999996E-4</v>
      </c>
      <c r="X328" s="48">
        <v>2.469658E-3</v>
      </c>
      <c r="Y328" s="48">
        <v>9.7011966130950894E-2</v>
      </c>
      <c r="Z328" s="48">
        <v>0.20204633204633199</v>
      </c>
      <c r="AA328" s="48">
        <v>8.0962403832196245E-2</v>
      </c>
      <c r="AB328" s="48">
        <v>0.28089466298930582</v>
      </c>
      <c r="AC328" s="48">
        <v>0.2080004900759618</v>
      </c>
      <c r="AD328" s="48">
        <v>0.23464837049742709</v>
      </c>
      <c r="AE328" s="47">
        <v>0.16</v>
      </c>
      <c r="AF328" s="48">
        <v>0.257461</v>
      </c>
      <c r="AG328" s="48">
        <v>0.18471399999999999</v>
      </c>
      <c r="AH328" s="48">
        <v>0.40207100000000001</v>
      </c>
      <c r="AI328" s="48">
        <v>0.14210072100000001</v>
      </c>
      <c r="AJ328" s="48">
        <v>0.195120245</v>
      </c>
      <c r="AK328" s="48">
        <v>0.65267896700000005</v>
      </c>
      <c r="AM328" s="48"/>
      <c r="AN328" s="48"/>
      <c r="AO328" s="48"/>
      <c r="AP328" s="48"/>
      <c r="AQ328" s="48"/>
      <c r="AR328" s="48"/>
      <c r="AS328" s="48"/>
      <c r="AT328" s="48"/>
      <c r="AU328" s="48"/>
      <c r="AV328" s="48"/>
      <c r="AW328" s="48"/>
      <c r="AX328" s="52"/>
      <c r="AY328" s="52"/>
      <c r="AZ328" s="52"/>
      <c r="BA328" s="52"/>
      <c r="BB328" s="52"/>
      <c r="BC328" s="52"/>
      <c r="BD328" s="52"/>
      <c r="BE328" s="52"/>
      <c r="BF328" s="52"/>
      <c r="BG328" s="52"/>
      <c r="BH328" s="52"/>
      <c r="BI328" s="52"/>
      <c r="BJ328" s="52"/>
      <c r="BK328" s="52"/>
      <c r="BL328" s="52"/>
      <c r="BM328" s="52"/>
    </row>
    <row r="329" spans="2:65">
      <c r="B329" t="s">
        <v>511</v>
      </c>
      <c r="C329">
        <v>0</v>
      </c>
      <c r="D329">
        <v>48.1</v>
      </c>
      <c r="E329" s="64">
        <v>2.2050324E-2</v>
      </c>
      <c r="F329" s="48">
        <v>0.98069114899999998</v>
      </c>
      <c r="G329" s="48">
        <v>7.0306739999999998E-3</v>
      </c>
      <c r="H329" s="48">
        <v>1.7390000000000001E-3</v>
      </c>
      <c r="I329" s="48">
        <v>0.96186825099999995</v>
      </c>
      <c r="J329" s="49">
        <v>1.8822898000000029E-2</v>
      </c>
      <c r="K329" s="48">
        <v>1.490281E-3</v>
      </c>
      <c r="L329" s="48">
        <v>1.1231100000000001E-3</v>
      </c>
      <c r="M329" s="48">
        <v>4.5399999999999998E-4</v>
      </c>
      <c r="N329" s="48">
        <v>1.5550760000000001E-3</v>
      </c>
      <c r="O329" s="48">
        <v>6.0499999999999996E-4</v>
      </c>
      <c r="P329" s="48">
        <v>7.9049670000000006E-3</v>
      </c>
      <c r="Q329" s="48">
        <v>2.6352379999999998E-3</v>
      </c>
      <c r="R329" s="48">
        <v>0.53991274499999997</v>
      </c>
      <c r="S329" s="48">
        <v>0.384678517</v>
      </c>
      <c r="T329" s="48">
        <v>4.7731149999999996E-3</v>
      </c>
      <c r="U329" s="48">
        <v>8.8599999999999996E-4</v>
      </c>
      <c r="V329" s="48">
        <v>8.0999999999999996E-4</v>
      </c>
      <c r="W329" s="48">
        <v>2.4800000000000001E-4</v>
      </c>
      <c r="X329" s="48">
        <v>2.6025359999999999E-3</v>
      </c>
      <c r="Y329" s="48">
        <v>0.116104515306724</v>
      </c>
      <c r="Z329" s="48">
        <v>0.1644781727913</v>
      </c>
      <c r="AA329" s="48">
        <v>6.3755480458788108E-2</v>
      </c>
      <c r="AB329" s="48">
        <v>0.3685883343174069</v>
      </c>
      <c r="AC329" s="48">
        <v>0.2199626557597775</v>
      </c>
      <c r="AD329" s="48">
        <v>0.259123299503347</v>
      </c>
      <c r="AE329" s="47">
        <v>0.17</v>
      </c>
      <c r="AF329" s="48">
        <v>0.27785500000000002</v>
      </c>
      <c r="AG329" s="48">
        <v>0.20153099999999999</v>
      </c>
      <c r="AH329" s="48">
        <v>0.352352</v>
      </c>
      <c r="AI329" s="48">
        <v>0.100993651</v>
      </c>
      <c r="AJ329" s="48">
        <v>0.20961080000000001</v>
      </c>
      <c r="AK329" s="48">
        <v>0.68344780400000005</v>
      </c>
      <c r="AM329" s="48"/>
      <c r="AN329" s="48"/>
      <c r="AO329" s="48"/>
      <c r="AP329" s="48"/>
      <c r="AQ329" s="48"/>
      <c r="AR329" s="48"/>
      <c r="AS329" s="48"/>
      <c r="AT329" s="48"/>
      <c r="AU329" s="48"/>
      <c r="AV329" s="48"/>
      <c r="AW329" s="48"/>
      <c r="AX329" s="52"/>
      <c r="AY329" s="52"/>
      <c r="AZ329" s="52"/>
      <c r="BA329" s="52"/>
      <c r="BB329" s="52"/>
      <c r="BC329" s="52"/>
      <c r="BD329" s="52"/>
      <c r="BE329" s="52"/>
      <c r="BF329" s="52"/>
      <c r="BG329" s="52"/>
      <c r="BH329" s="52"/>
      <c r="BI329" s="52"/>
      <c r="BJ329" s="52"/>
      <c r="BK329" s="52"/>
      <c r="BL329" s="52"/>
      <c r="BM329" s="52"/>
    </row>
    <row r="330" spans="2:65">
      <c r="B330" t="s">
        <v>512</v>
      </c>
      <c r="C330">
        <v>0</v>
      </c>
      <c r="D330">
        <v>42.4</v>
      </c>
      <c r="E330" s="64">
        <v>1.9050001E-2</v>
      </c>
      <c r="F330" s="48">
        <v>0.97164125199999996</v>
      </c>
      <c r="G330" s="48">
        <v>1.2964448999999999E-2</v>
      </c>
      <c r="H330" s="48">
        <v>3.277159E-3</v>
      </c>
      <c r="I330" s="48">
        <v>0.950165492</v>
      </c>
      <c r="J330" s="49">
        <v>2.1475759999999951E-2</v>
      </c>
      <c r="K330" s="48">
        <v>3.6617149999999998E-3</v>
      </c>
      <c r="L330" s="48">
        <v>1.814363E-3</v>
      </c>
      <c r="M330" s="48">
        <v>1.1875830000000001E-3</v>
      </c>
      <c r="N330" s="48">
        <v>2.4521389999999999E-3</v>
      </c>
      <c r="O330" s="48">
        <v>1.2205720000000001E-3</v>
      </c>
      <c r="P330" s="48">
        <v>8.4450359999999995E-3</v>
      </c>
      <c r="Q330" s="48">
        <v>3.6727109999999999E-3</v>
      </c>
      <c r="R330" s="48">
        <v>0.529215781</v>
      </c>
      <c r="S330" s="48">
        <v>0.396606703</v>
      </c>
      <c r="T330" s="48">
        <v>7.1362600000000002E-3</v>
      </c>
      <c r="U330" s="48">
        <v>2.8369110000000001E-3</v>
      </c>
      <c r="V330" s="48">
        <v>4.73E-4</v>
      </c>
      <c r="W330" s="48">
        <v>1.0555950000000001E-3</v>
      </c>
      <c r="X330" s="48">
        <v>2.4410629999999998E-3</v>
      </c>
      <c r="Y330" s="48">
        <v>0.109394980317428</v>
      </c>
      <c r="Z330" s="48">
        <v>0.18509168645060101</v>
      </c>
      <c r="AA330" s="48">
        <v>7.0894686194123202E-2</v>
      </c>
      <c r="AB330" s="48">
        <v>0.31844606440896872</v>
      </c>
      <c r="AC330" s="48">
        <v>0.2004133863450854</v>
      </c>
      <c r="AD330" s="48">
        <v>0.26106532557465972</v>
      </c>
      <c r="AE330" s="47">
        <v>0.06</v>
      </c>
      <c r="AF330" s="48">
        <v>0.29555799999999999</v>
      </c>
      <c r="AG330" s="48">
        <v>0.17619199999999999</v>
      </c>
      <c r="AH330" s="48">
        <v>0.36660999999999999</v>
      </c>
      <c r="AI330" s="48">
        <v>9.5559289000000006E-2</v>
      </c>
      <c r="AJ330" s="48">
        <v>0.14202251699999999</v>
      </c>
      <c r="AK330" s="48">
        <v>0.757328051</v>
      </c>
      <c r="AM330" s="48"/>
      <c r="AN330" s="48"/>
      <c r="AO330" s="48"/>
      <c r="AP330" s="48"/>
      <c r="AQ330" s="48"/>
      <c r="AR330" s="48"/>
      <c r="AS330" s="48"/>
      <c r="AT330" s="48"/>
      <c r="AU330" s="48"/>
      <c r="AV330" s="48"/>
      <c r="AW330" s="48"/>
      <c r="AX330" s="52"/>
      <c r="AY330" s="52"/>
      <c r="AZ330" s="52"/>
      <c r="BA330" s="52"/>
      <c r="BB330" s="52"/>
      <c r="BC330" s="52"/>
      <c r="BD330" s="52"/>
      <c r="BE330" s="52"/>
      <c r="BF330" s="52"/>
      <c r="BG330" s="52"/>
      <c r="BH330" s="52"/>
      <c r="BI330" s="52"/>
      <c r="BJ330" s="52"/>
      <c r="BK330" s="52"/>
      <c r="BL330" s="52"/>
      <c r="BM330" s="52"/>
    </row>
    <row r="331" spans="2:65">
      <c r="B331" t="s">
        <v>513</v>
      </c>
      <c r="C331">
        <v>0</v>
      </c>
      <c r="D331">
        <v>0</v>
      </c>
      <c r="E331" s="64">
        <v>5.8388501000000002E-2</v>
      </c>
      <c r="F331" s="48">
        <v>0.76507165499999996</v>
      </c>
      <c r="G331" s="48">
        <v>6.7475353000000002E-2</v>
      </c>
      <c r="H331" s="48">
        <v>9.8078234E-2</v>
      </c>
      <c r="I331" s="48">
        <v>0.67368134099999999</v>
      </c>
      <c r="J331" s="49">
        <v>9.1390313999999973E-2</v>
      </c>
      <c r="K331" s="48">
        <v>1.4692653999999999E-2</v>
      </c>
      <c r="L331" s="48">
        <v>2.8240425E-2</v>
      </c>
      <c r="M331" s="48">
        <v>7.1964020000000002E-3</v>
      </c>
      <c r="N331" s="48">
        <v>6.8056879999999998E-3</v>
      </c>
      <c r="O331" s="48">
        <v>5.5335970000000003E-3</v>
      </c>
      <c r="P331" s="48">
        <v>4.8112307999999999E-2</v>
      </c>
      <c r="Q331" s="48">
        <v>2.1262096000000001E-2</v>
      </c>
      <c r="R331" s="48">
        <v>0.318777372</v>
      </c>
      <c r="S331" s="48">
        <v>0.47909284200000002</v>
      </c>
      <c r="T331" s="48">
        <v>0.10991477199999999</v>
      </c>
      <c r="U331" s="48">
        <v>5.8332879999999998E-3</v>
      </c>
      <c r="V331" s="48">
        <v>1.3992620000000001E-3</v>
      </c>
      <c r="W331" s="48">
        <v>5.7333410000000003E-3</v>
      </c>
      <c r="X331" s="48">
        <v>4.5884899999999998E-3</v>
      </c>
      <c r="Y331" s="48">
        <v>4.4995287877791598E-2</v>
      </c>
      <c r="Z331" s="48">
        <v>0.20086449783875501</v>
      </c>
      <c r="AA331" s="48">
        <v>0.12579656191831781</v>
      </c>
      <c r="AB331" s="48">
        <v>0.1541443118361972</v>
      </c>
      <c r="AC331" s="48">
        <v>0.17724478212491429</v>
      </c>
      <c r="AD331" s="48">
        <v>0.37384375035123008</v>
      </c>
      <c r="AE331" s="47">
        <v>0.14000000000000001</v>
      </c>
      <c r="AF331" s="48">
        <v>0.32820100000000002</v>
      </c>
      <c r="AG331" s="48">
        <v>0.17158399999999999</v>
      </c>
      <c r="AH331" s="48">
        <v>0.30182199999999998</v>
      </c>
      <c r="AI331" s="48">
        <v>0.191614798</v>
      </c>
      <c r="AJ331" s="48">
        <v>0.23682826300000001</v>
      </c>
      <c r="AK331" s="48">
        <v>0.56121241300000002</v>
      </c>
      <c r="AM331" s="48"/>
      <c r="AN331" s="48"/>
      <c r="AO331" s="48"/>
      <c r="AP331" s="48"/>
      <c r="AQ331" s="48"/>
      <c r="AR331" s="48"/>
      <c r="AS331" s="48"/>
      <c r="AT331" s="48"/>
      <c r="AU331" s="48"/>
      <c r="AV331" s="48"/>
      <c r="AW331" s="48"/>
      <c r="AX331" s="52"/>
      <c r="AY331" s="52"/>
      <c r="AZ331" s="52"/>
      <c r="BA331" s="52"/>
      <c r="BB331" s="52"/>
      <c r="BC331" s="52"/>
      <c r="BD331" s="52"/>
      <c r="BE331" s="52"/>
      <c r="BF331" s="52"/>
      <c r="BG331" s="52"/>
      <c r="BH331" s="52"/>
      <c r="BI331" s="52"/>
      <c r="BJ331" s="52"/>
      <c r="BK331" s="52"/>
      <c r="BL331" s="52"/>
      <c r="BM331" s="52"/>
    </row>
    <row r="332" spans="2:65">
      <c r="B332" t="s">
        <v>514</v>
      </c>
      <c r="C332">
        <v>0</v>
      </c>
      <c r="D332">
        <v>0</v>
      </c>
      <c r="E332" s="64">
        <v>4.2686809999999999E-2</v>
      </c>
      <c r="F332" s="48">
        <v>0.78817202500000005</v>
      </c>
      <c r="G332" s="48">
        <v>8.4860758999999994E-2</v>
      </c>
      <c r="H332" s="48">
        <v>6.3382279E-2</v>
      </c>
      <c r="I332" s="48">
        <v>0.71410632900000004</v>
      </c>
      <c r="J332" s="49">
        <v>7.4065696000000014E-2</v>
      </c>
      <c r="K332" s="48">
        <v>2.0820253E-2</v>
      </c>
      <c r="L332" s="48">
        <v>3.4784809999999999E-2</v>
      </c>
      <c r="M332" s="48">
        <v>1.0794936999999999E-2</v>
      </c>
      <c r="N332" s="48">
        <v>6.734177E-3</v>
      </c>
      <c r="O332" s="48">
        <v>4.0405060000000001E-3</v>
      </c>
      <c r="P332" s="48">
        <v>4.4911392000000001E-2</v>
      </c>
      <c r="Q332" s="48">
        <v>1.8673417000000001E-2</v>
      </c>
      <c r="R332" s="48">
        <v>0.36256113699999998</v>
      </c>
      <c r="S332" s="48">
        <v>0.458983525</v>
      </c>
      <c r="T332" s="48">
        <v>8.3197471999999995E-2</v>
      </c>
      <c r="U332" s="48">
        <v>6.2782899999999997E-3</v>
      </c>
      <c r="V332" s="48">
        <v>9.6199999999999996E-4</v>
      </c>
      <c r="W332" s="48">
        <v>9.9440020000000004E-3</v>
      </c>
      <c r="X332" s="48">
        <v>5.4580619999999996E-3</v>
      </c>
      <c r="Y332" s="48">
        <v>5.6364772017488997E-2</v>
      </c>
      <c r="Z332" s="48">
        <v>0.20458198182402601</v>
      </c>
      <c r="AA332" s="48">
        <v>0.13274553024736641</v>
      </c>
      <c r="AB332" s="48">
        <v>0.19233406808719061</v>
      </c>
      <c r="AC332" s="48">
        <v>0.18036082152443969</v>
      </c>
      <c r="AD332" s="48">
        <v>0.3201947687121543</v>
      </c>
      <c r="AE332" s="47">
        <v>0.19</v>
      </c>
      <c r="AF332" s="48">
        <v>0.30197000000000002</v>
      </c>
      <c r="AG332" s="48">
        <v>0.17827000000000001</v>
      </c>
      <c r="AH332" s="48">
        <v>0.31290699999999999</v>
      </c>
      <c r="AI332" s="48">
        <v>0.179792125</v>
      </c>
      <c r="AJ332" s="48">
        <v>0.20392764399999999</v>
      </c>
      <c r="AK332" s="48">
        <v>0.60418748799999999</v>
      </c>
      <c r="AM332" s="48"/>
      <c r="AN332" s="48"/>
      <c r="AO332" s="48"/>
      <c r="AP332" s="48"/>
      <c r="AQ332" s="48"/>
      <c r="AR332" s="48"/>
      <c r="AS332" s="48"/>
      <c r="AT332" s="48"/>
      <c r="AU332" s="48"/>
      <c r="AV332" s="48"/>
      <c r="AW332" s="48"/>
      <c r="AX332" s="52"/>
      <c r="AY332" s="52"/>
      <c r="AZ332" s="52"/>
      <c r="BA332" s="52"/>
      <c r="BB332" s="52"/>
      <c r="BC332" s="52"/>
      <c r="BD332" s="52"/>
      <c r="BE332" s="52"/>
      <c r="BF332" s="52"/>
      <c r="BG332" s="52"/>
      <c r="BH332" s="52"/>
      <c r="BI332" s="52"/>
      <c r="BJ332" s="52"/>
      <c r="BK332" s="52"/>
      <c r="BL332" s="52"/>
      <c r="BM332" s="52"/>
    </row>
    <row r="333" spans="2:65">
      <c r="B333" t="s">
        <v>516</v>
      </c>
      <c r="C333">
        <v>0</v>
      </c>
      <c r="D333">
        <v>0</v>
      </c>
      <c r="E333" s="64">
        <v>5.0877757000000003E-2</v>
      </c>
      <c r="F333" s="48">
        <v>0.900899648</v>
      </c>
      <c r="G333" s="48">
        <v>3.0231709999999998E-2</v>
      </c>
      <c r="H333" s="48">
        <v>2.5668613E-2</v>
      </c>
      <c r="I333" s="48">
        <v>0.82368198599999998</v>
      </c>
      <c r="J333" s="49">
        <v>7.721766200000002E-2</v>
      </c>
      <c r="K333" s="48">
        <v>7.9061640000000002E-3</v>
      </c>
      <c r="L333" s="48">
        <v>7.6660010000000004E-3</v>
      </c>
      <c r="M333" s="48">
        <v>1.4313710000000001E-3</v>
      </c>
      <c r="N333" s="48">
        <v>4.5342760000000003E-3</v>
      </c>
      <c r="O333" s="48">
        <v>2.6610050000000001E-3</v>
      </c>
      <c r="P333" s="48">
        <v>3.3171302999999999E-2</v>
      </c>
      <c r="Q333" s="48">
        <v>1.0029204E-2</v>
      </c>
      <c r="R333" s="48">
        <v>0.32337429000000001</v>
      </c>
      <c r="S333" s="48">
        <v>0.57318935999999998</v>
      </c>
      <c r="T333" s="48">
        <v>2.5611713000000001E-2</v>
      </c>
      <c r="U333" s="48">
        <v>5.0531739999999997E-3</v>
      </c>
      <c r="V333" s="48">
        <v>1.133602E-3</v>
      </c>
      <c r="W333" s="48">
        <v>1.104781E-3</v>
      </c>
      <c r="X333" s="48">
        <v>4.0732809999999998E-3</v>
      </c>
      <c r="Y333" s="48">
        <v>5.1866169635049898E-2</v>
      </c>
      <c r="Z333" s="48">
        <v>0.211331801674942</v>
      </c>
      <c r="AA333" s="48">
        <v>0.1125898604520036</v>
      </c>
      <c r="AB333" s="48">
        <v>0.17382417892214419</v>
      </c>
      <c r="AC333" s="48">
        <v>0.19544490262913261</v>
      </c>
      <c r="AD333" s="48">
        <v>0.35165542392677518</v>
      </c>
      <c r="AE333" s="47">
        <v>0.12</v>
      </c>
      <c r="AF333" s="48">
        <v>0.32690200000000003</v>
      </c>
      <c r="AG333" s="48">
        <v>0.167269</v>
      </c>
      <c r="AH333" s="48">
        <v>0.32705600000000001</v>
      </c>
      <c r="AI333" s="48">
        <v>0.23038335900000001</v>
      </c>
      <c r="AJ333" s="48">
        <v>0.197593079</v>
      </c>
      <c r="AK333" s="48">
        <v>0.55743476400000003</v>
      </c>
      <c r="AM333" s="48"/>
      <c r="AN333" s="48"/>
      <c r="AO333" s="48"/>
      <c r="AP333" s="48"/>
      <c r="AQ333" s="48"/>
      <c r="AR333" s="48"/>
      <c r="AS333" s="48"/>
      <c r="AT333" s="48"/>
      <c r="AU333" s="48"/>
      <c r="AV333" s="48"/>
      <c r="AW333" s="48"/>
      <c r="AX333" s="52"/>
      <c r="AY333" s="52"/>
      <c r="AZ333" s="52"/>
      <c r="BA333" s="52"/>
      <c r="BB333" s="52"/>
      <c r="BC333" s="52"/>
      <c r="BD333" s="52"/>
      <c r="BE333" s="52"/>
      <c r="BF333" s="52"/>
      <c r="BG333" s="52"/>
      <c r="BH333" s="52"/>
      <c r="BI333" s="52"/>
      <c r="BJ333" s="52"/>
      <c r="BK333" s="52"/>
      <c r="BL333" s="52"/>
      <c r="BM333" s="52"/>
    </row>
    <row r="334" spans="2:65">
      <c r="B334" t="s">
        <v>517</v>
      </c>
      <c r="C334">
        <v>0</v>
      </c>
      <c r="D334">
        <v>89.5</v>
      </c>
      <c r="E334" s="64">
        <v>2.2544489000000001E-2</v>
      </c>
      <c r="F334" s="48">
        <v>0.97312536299999997</v>
      </c>
      <c r="G334" s="48">
        <v>8.8289409999999999E-3</v>
      </c>
      <c r="H334" s="48">
        <v>3.3109250000000002E-3</v>
      </c>
      <c r="I334" s="48">
        <v>0.94959495900000002</v>
      </c>
      <c r="J334" s="49">
        <v>2.3530403999999949E-2</v>
      </c>
      <c r="K334" s="48">
        <v>2.6038319999999999E-3</v>
      </c>
      <c r="L334" s="48">
        <v>3.7500000000000001E-4</v>
      </c>
      <c r="M334" s="48">
        <v>4.7100000000000001E-4</v>
      </c>
      <c r="N334" s="48">
        <v>2.1002099999999999E-3</v>
      </c>
      <c r="O334" s="48">
        <v>4.2900000000000002E-4</v>
      </c>
      <c r="P334" s="48">
        <v>1.1786893999999999E-2</v>
      </c>
      <c r="Q334" s="48">
        <v>2.9471089999999998E-3</v>
      </c>
      <c r="R334" s="48">
        <v>0.49397796900000002</v>
      </c>
      <c r="S334" s="48">
        <v>0.43182889699999999</v>
      </c>
      <c r="T334" s="48">
        <v>2.5824009999999998E-3</v>
      </c>
      <c r="U334" s="48">
        <v>1.6073039999999999E-3</v>
      </c>
      <c r="V334" s="48">
        <v>1.253697E-3</v>
      </c>
      <c r="W334" s="48">
        <v>5.2499999999999997E-4</v>
      </c>
      <c r="X334" s="48">
        <v>2.8609999999999998E-3</v>
      </c>
      <c r="Y334" s="48">
        <v>0.101703222644283</v>
      </c>
      <c r="Z334" s="48">
        <v>0.179830703958479</v>
      </c>
      <c r="AA334" s="48">
        <v>6.8893213635507503E-2</v>
      </c>
      <c r="AB334" s="48">
        <v>0.33278925230711182</v>
      </c>
      <c r="AC334" s="48">
        <v>0.17944135219322879</v>
      </c>
      <c r="AD334" s="48">
        <v>0.27400040851759178</v>
      </c>
      <c r="AE334" s="47">
        <v>0.11</v>
      </c>
      <c r="AF334" s="48">
        <v>0.33394600000000002</v>
      </c>
      <c r="AG334" s="48">
        <v>0.229849</v>
      </c>
      <c r="AH334" s="48">
        <v>0.29513600000000001</v>
      </c>
      <c r="AI334" s="48">
        <v>0.109741453</v>
      </c>
      <c r="AJ334" s="48">
        <v>0.13848793100000001</v>
      </c>
      <c r="AK334" s="48">
        <v>0.741918882</v>
      </c>
      <c r="AM334" s="48"/>
      <c r="AN334" s="48"/>
      <c r="AO334" s="48"/>
      <c r="AP334" s="48"/>
      <c r="AQ334" s="48"/>
      <c r="AR334" s="48"/>
      <c r="AS334" s="48"/>
      <c r="AT334" s="48"/>
      <c r="AU334" s="48"/>
      <c r="AV334" s="48"/>
      <c r="AW334" s="48"/>
      <c r="AX334" s="52"/>
      <c r="AY334" s="52"/>
      <c r="AZ334" s="52"/>
      <c r="BA334" s="52"/>
      <c r="BB334" s="52"/>
      <c r="BC334" s="52"/>
      <c r="BD334" s="52"/>
      <c r="BE334" s="52"/>
      <c r="BF334" s="52"/>
      <c r="BG334" s="52"/>
      <c r="BH334" s="52"/>
      <c r="BI334" s="52"/>
      <c r="BJ334" s="52"/>
      <c r="BK334" s="52"/>
      <c r="BL334" s="52"/>
      <c r="BM334" s="52"/>
    </row>
    <row r="335" spans="2:65">
      <c r="B335" t="s">
        <v>518</v>
      </c>
      <c r="C335">
        <v>0</v>
      </c>
      <c r="D335">
        <v>20.3</v>
      </c>
      <c r="E335" s="64">
        <v>2.0284099999999999E-2</v>
      </c>
      <c r="F335" s="48">
        <v>0.93069372500000003</v>
      </c>
      <c r="G335" s="48">
        <v>3.1849944999999998E-2</v>
      </c>
      <c r="H335" s="48">
        <v>7.7230979999999899E-3</v>
      </c>
      <c r="I335" s="48">
        <v>0.90414687999999999</v>
      </c>
      <c r="J335" s="49">
        <v>2.6546845000000041E-2</v>
      </c>
      <c r="K335" s="48">
        <v>1.8692719999999999E-2</v>
      </c>
      <c r="L335" s="48">
        <v>4.0833609999999998E-3</v>
      </c>
      <c r="M335" s="48">
        <v>6.4499999999999996E-4</v>
      </c>
      <c r="N335" s="48">
        <v>4.1337730000000003E-3</v>
      </c>
      <c r="O335" s="48">
        <v>1.2502139999999999E-3</v>
      </c>
      <c r="P335" s="48">
        <v>2.4338848999999999E-2</v>
      </c>
      <c r="Q335" s="48">
        <v>5.3940689999999996E-3</v>
      </c>
      <c r="R335" s="48">
        <v>0.53512194599999996</v>
      </c>
      <c r="S335" s="48">
        <v>0.37444925000000001</v>
      </c>
      <c r="T335" s="48">
        <v>8.6607579999999993E-3</v>
      </c>
      <c r="U335" s="48">
        <v>6.7551900000000003E-3</v>
      </c>
      <c r="V335" s="48">
        <v>9.4799999999999995E-4</v>
      </c>
      <c r="W335" s="48">
        <v>1.1614894000000001E-2</v>
      </c>
      <c r="X335" s="48">
        <v>2.863394E-3</v>
      </c>
      <c r="Y335" s="48">
        <v>6.9283896764812794E-2</v>
      </c>
      <c r="Z335" s="48">
        <v>0.20546786645031201</v>
      </c>
      <c r="AA335" s="48">
        <v>7.539112783443902E-2</v>
      </c>
      <c r="AB335" s="48">
        <v>0.29287553223091339</v>
      </c>
      <c r="AC335" s="48">
        <v>0.15690312079999011</v>
      </c>
      <c r="AD335" s="48">
        <v>0.36618537379317151</v>
      </c>
      <c r="AE335" s="47">
        <v>0.11</v>
      </c>
      <c r="AF335" s="48">
        <v>0.41366900000000001</v>
      </c>
      <c r="AG335" s="48">
        <v>0.19353100000000001</v>
      </c>
      <c r="AH335" s="48">
        <v>0.237987</v>
      </c>
      <c r="AI335" s="48">
        <v>0.10704245799999999</v>
      </c>
      <c r="AJ335" s="48">
        <v>0.106121559</v>
      </c>
      <c r="AK335" s="48">
        <v>0.77534897199999997</v>
      </c>
      <c r="AM335" s="48"/>
      <c r="AN335" s="48"/>
      <c r="AO335" s="48"/>
      <c r="AP335" s="48"/>
      <c r="AQ335" s="48"/>
      <c r="AR335" s="48"/>
      <c r="AS335" s="48"/>
      <c r="AT335" s="48"/>
      <c r="AU335" s="48"/>
      <c r="AV335" s="48"/>
      <c r="AW335" s="48"/>
      <c r="AX335" s="52"/>
      <c r="AY335" s="52"/>
      <c r="AZ335" s="52"/>
      <c r="BA335" s="52"/>
      <c r="BB335" s="52"/>
      <c r="BC335" s="52"/>
      <c r="BD335" s="52"/>
      <c r="BE335" s="52"/>
      <c r="BF335" s="52"/>
      <c r="BG335" s="52"/>
      <c r="BH335" s="52"/>
      <c r="BI335" s="52"/>
      <c r="BJ335" s="52"/>
      <c r="BK335" s="52"/>
      <c r="BL335" s="52"/>
      <c r="BM335" s="52"/>
    </row>
    <row r="336" spans="2:65">
      <c r="B336" t="s">
        <v>519</v>
      </c>
      <c r="C336">
        <v>0</v>
      </c>
      <c r="D336">
        <v>0.4</v>
      </c>
      <c r="E336" s="64">
        <v>3.2809928000000002E-2</v>
      </c>
      <c r="F336" s="48">
        <v>0.89023344599999998</v>
      </c>
      <c r="G336" s="48">
        <v>5.3857382000000002E-2</v>
      </c>
      <c r="H336" s="48">
        <v>1.6510482E-2</v>
      </c>
      <c r="I336" s="48">
        <v>0.84282782999999994</v>
      </c>
      <c r="J336" s="49">
        <v>4.7405616000000039E-2</v>
      </c>
      <c r="K336" s="48">
        <v>1.9810463E-2</v>
      </c>
      <c r="L336" s="48">
        <v>1.0016288E-2</v>
      </c>
      <c r="M336" s="48">
        <v>1.004802E-3</v>
      </c>
      <c r="N336" s="48">
        <v>1.2586465999999999E-2</v>
      </c>
      <c r="O336" s="48">
        <v>4.9817020000000002E-3</v>
      </c>
      <c r="P336" s="48">
        <v>2.6050811E-2</v>
      </c>
      <c r="Q336" s="48">
        <v>1.33479999999999E-2</v>
      </c>
      <c r="R336" s="48">
        <v>0.41810335700000001</v>
      </c>
      <c r="S336" s="48">
        <v>0.47239439</v>
      </c>
      <c r="T336" s="48">
        <v>2.2475832000000001E-2</v>
      </c>
      <c r="U336" s="48">
        <v>1.0460517000000001E-2</v>
      </c>
      <c r="V336" s="48">
        <v>1.1846090000000001E-3</v>
      </c>
      <c r="W336" s="48">
        <v>7.8903389999999997E-3</v>
      </c>
      <c r="X336" s="48">
        <v>4.452859E-3</v>
      </c>
      <c r="Y336" s="48">
        <v>7.4972809667673695E-2</v>
      </c>
      <c r="Z336" s="48">
        <v>0.187903225806451</v>
      </c>
      <c r="AA336" s="48">
        <v>0.1115231355197162</v>
      </c>
      <c r="AB336" s="48">
        <v>0.26335901851595722</v>
      </c>
      <c r="AC336" s="48">
        <v>0.17376658899807521</v>
      </c>
      <c r="AD336" s="48">
        <v>0.34621618883598421</v>
      </c>
      <c r="AE336" s="47">
        <v>0.12</v>
      </c>
      <c r="AF336" s="48">
        <v>0.35262300000000002</v>
      </c>
      <c r="AG336" s="48">
        <v>0.16820399999999999</v>
      </c>
      <c r="AH336" s="48">
        <v>0.29447499999999999</v>
      </c>
      <c r="AI336" s="48">
        <v>0.114108235</v>
      </c>
      <c r="AJ336" s="48">
        <v>0.179537379</v>
      </c>
      <c r="AK336" s="48">
        <v>0.70156865599999996</v>
      </c>
      <c r="AM336" s="48"/>
      <c r="AN336" s="48"/>
      <c r="AO336" s="48"/>
      <c r="AP336" s="48"/>
      <c r="AQ336" s="48"/>
      <c r="AR336" s="48"/>
      <c r="AS336" s="48"/>
      <c r="AT336" s="48"/>
      <c r="AU336" s="48"/>
      <c r="AV336" s="48"/>
      <c r="AW336" s="48"/>
      <c r="AX336" s="52"/>
      <c r="AY336" s="52"/>
      <c r="AZ336" s="52"/>
      <c r="BA336" s="52"/>
      <c r="BB336" s="52"/>
      <c r="BC336" s="52"/>
      <c r="BD336" s="52"/>
      <c r="BE336" s="52"/>
      <c r="BF336" s="52"/>
      <c r="BG336" s="52"/>
      <c r="BH336" s="52"/>
      <c r="BI336" s="52"/>
      <c r="BJ336" s="52"/>
      <c r="BK336" s="52"/>
      <c r="BL336" s="52"/>
      <c r="BM336" s="52"/>
    </row>
    <row r="337" spans="2:65">
      <c r="B337" t="s">
        <v>520</v>
      </c>
      <c r="C337">
        <v>0</v>
      </c>
      <c r="D337">
        <v>4.5999999999999996</v>
      </c>
      <c r="E337" s="64">
        <v>2.5175664E-2</v>
      </c>
      <c r="F337" s="48">
        <v>0.77597192699999995</v>
      </c>
      <c r="G337" s="48">
        <v>0.196562394</v>
      </c>
      <c r="H337" s="48">
        <v>3.2956000000000001E-3</v>
      </c>
      <c r="I337" s="48">
        <v>0.73234872600000001</v>
      </c>
      <c r="J337" s="49">
        <v>4.3623200999999938E-2</v>
      </c>
      <c r="K337" s="48">
        <v>3.915913E-3</v>
      </c>
      <c r="L337" s="48">
        <v>0.15818827399999999</v>
      </c>
      <c r="M337" s="48">
        <v>2.713755E-2</v>
      </c>
      <c r="N337" s="48">
        <v>1.633912E-3</v>
      </c>
      <c r="O337" s="48">
        <v>1.7434480000000001E-3</v>
      </c>
      <c r="P337" s="48">
        <v>1.6092667000000001E-2</v>
      </c>
      <c r="Q337" s="48">
        <v>8.0782809999999997E-3</v>
      </c>
      <c r="R337" s="48">
        <v>0.45609054799999998</v>
      </c>
      <c r="S337" s="48">
        <v>0.29339601100000001</v>
      </c>
      <c r="T337" s="48">
        <v>0.188453288</v>
      </c>
      <c r="U337" s="48">
        <v>1.7799280000000001E-3</v>
      </c>
      <c r="V337" s="48">
        <v>3.19E-4</v>
      </c>
      <c r="W337" s="48">
        <v>5.1999999999999995E-4</v>
      </c>
      <c r="X337" s="48">
        <v>2.2637030000000002E-3</v>
      </c>
      <c r="Y337" s="48">
        <v>6.9566951819511502E-2</v>
      </c>
      <c r="Z337" s="48">
        <v>0.236132031937031</v>
      </c>
      <c r="AA337" s="48">
        <v>0.10486601087414919</v>
      </c>
      <c r="AB337" s="48">
        <v>0.23356624226328149</v>
      </c>
      <c r="AC337" s="48">
        <v>0.24733763311834411</v>
      </c>
      <c r="AD337" s="48">
        <v>0.24598770061496919</v>
      </c>
      <c r="AE337" s="47">
        <v>0.19</v>
      </c>
      <c r="AF337" s="48">
        <v>0.23446700000000001</v>
      </c>
      <c r="AG337" s="48">
        <v>0.15697700000000001</v>
      </c>
      <c r="AH337" s="48">
        <v>0.37474800000000003</v>
      </c>
      <c r="AI337" s="48">
        <v>0.14720418399999999</v>
      </c>
      <c r="AJ337" s="48">
        <v>0.23771636199999999</v>
      </c>
      <c r="AK337" s="48">
        <v>0.61197668500000002</v>
      </c>
      <c r="AM337" s="48"/>
      <c r="AN337" s="48"/>
      <c r="AO337" s="48"/>
      <c r="AP337" s="48"/>
      <c r="AQ337" s="48"/>
      <c r="AR337" s="48"/>
      <c r="AS337" s="48"/>
      <c r="AT337" s="48"/>
      <c r="AU337" s="48"/>
      <c r="AV337" s="48"/>
      <c r="AW337" s="48"/>
      <c r="AX337" s="52"/>
      <c r="AY337" s="52"/>
      <c r="AZ337" s="52"/>
      <c r="BA337" s="52"/>
      <c r="BB337" s="52"/>
      <c r="BC337" s="52"/>
      <c r="BD337" s="52"/>
      <c r="BE337" s="52"/>
      <c r="BF337" s="52"/>
      <c r="BG337" s="52"/>
      <c r="BH337" s="52"/>
      <c r="BI337" s="52"/>
      <c r="BJ337" s="52"/>
      <c r="BK337" s="52"/>
      <c r="BL337" s="52"/>
      <c r="BM337" s="52"/>
    </row>
    <row r="338" spans="2:65">
      <c r="B338" t="s">
        <v>521</v>
      </c>
      <c r="C338">
        <v>0</v>
      </c>
      <c r="D338">
        <v>13.9</v>
      </c>
      <c r="E338" s="64">
        <v>2.5083022999999999E-2</v>
      </c>
      <c r="F338" s="48">
        <v>0.85219483900000004</v>
      </c>
      <c r="G338" s="48">
        <v>0.10141025299999901</v>
      </c>
      <c r="H338" s="48">
        <v>1.1969822E-2</v>
      </c>
      <c r="I338" s="48">
        <v>0.76493117600000005</v>
      </c>
      <c r="J338" s="49">
        <v>8.7263662999999991E-2</v>
      </c>
      <c r="K338" s="48">
        <v>9.2239609999999993E-3</v>
      </c>
      <c r="L338" s="48">
        <v>7.6502003999999998E-2</v>
      </c>
      <c r="M338" s="48">
        <v>1.848347E-3</v>
      </c>
      <c r="N338" s="48">
        <v>2.9058140000000001E-3</v>
      </c>
      <c r="O338" s="48">
        <v>1.670621E-3</v>
      </c>
      <c r="P338" s="48">
        <v>2.2953266E-2</v>
      </c>
      <c r="Q338" s="48">
        <v>1.147219E-2</v>
      </c>
      <c r="R338" s="48">
        <v>0.49309103799999998</v>
      </c>
      <c r="S338" s="48">
        <v>0.34129826299999999</v>
      </c>
      <c r="T338" s="48">
        <v>9.5321455999999999E-2</v>
      </c>
      <c r="U338" s="48">
        <v>3.0657129999999999E-3</v>
      </c>
      <c r="V338" s="48">
        <v>2.6699999999999998E-4</v>
      </c>
      <c r="W338" s="48">
        <v>3.199005E-3</v>
      </c>
      <c r="X338" s="48">
        <v>2.701382E-3</v>
      </c>
      <c r="Y338" s="48">
        <v>7.0122542157517204E-2</v>
      </c>
      <c r="Z338" s="48">
        <v>0.22077988103509599</v>
      </c>
      <c r="AA338" s="48">
        <v>8.846045105587079E-2</v>
      </c>
      <c r="AB338" s="48">
        <v>0.23505360909940959</v>
      </c>
      <c r="AC338" s="48">
        <v>0.20773950910530481</v>
      </c>
      <c r="AD338" s="48">
        <v>0.27490762734230673</v>
      </c>
      <c r="AE338" s="47">
        <v>0.15</v>
      </c>
      <c r="AF338" s="48">
        <v>0.27251500000000001</v>
      </c>
      <c r="AG338" s="48">
        <v>0.16139600000000001</v>
      </c>
      <c r="AH338" s="48">
        <v>0.38878099999999999</v>
      </c>
      <c r="AI338" s="48">
        <v>0.137611715</v>
      </c>
      <c r="AJ338" s="48">
        <v>0.20275654100000001</v>
      </c>
      <c r="AK338" s="48">
        <v>0.65198664799999995</v>
      </c>
      <c r="AM338" s="48"/>
      <c r="AN338" s="48"/>
      <c r="AO338" s="48"/>
      <c r="AP338" s="48"/>
      <c r="AQ338" s="48"/>
      <c r="AR338" s="48"/>
      <c r="AS338" s="48"/>
      <c r="AT338" s="48"/>
      <c r="AU338" s="48"/>
      <c r="AV338" s="48"/>
      <c r="AW338" s="48"/>
      <c r="AX338" s="52"/>
      <c r="AY338" s="52"/>
      <c r="AZ338" s="52"/>
      <c r="BA338" s="52"/>
      <c r="BB338" s="52"/>
      <c r="BC338" s="52"/>
      <c r="BD338" s="52"/>
      <c r="BE338" s="52"/>
      <c r="BF338" s="52"/>
      <c r="BG338" s="52"/>
      <c r="BH338" s="52"/>
      <c r="BI338" s="52"/>
      <c r="BJ338" s="52"/>
      <c r="BK338" s="52"/>
      <c r="BL338" s="52"/>
      <c r="BM338" s="52"/>
    </row>
    <row r="339" spans="2:65">
      <c r="B339" t="s">
        <v>523</v>
      </c>
      <c r="C339">
        <v>0</v>
      </c>
      <c r="D339">
        <v>2.2000000000000002</v>
      </c>
      <c r="E339" s="64">
        <v>2.4951599000000001E-2</v>
      </c>
      <c r="F339" s="48">
        <v>0.82241832599999998</v>
      </c>
      <c r="G339" s="48">
        <v>0.126165687</v>
      </c>
      <c r="H339" s="48">
        <v>1.6896412E-2</v>
      </c>
      <c r="I339" s="48">
        <v>0.78766552300000003</v>
      </c>
      <c r="J339" s="49">
        <v>3.4752802999999943E-2</v>
      </c>
      <c r="K339" s="48">
        <v>6.5627480000000002E-3</v>
      </c>
      <c r="L339" s="48">
        <v>0.102425406</v>
      </c>
      <c r="M339" s="48">
        <v>3.33469E-3</v>
      </c>
      <c r="N339" s="48">
        <v>4.1101999999999996E-3</v>
      </c>
      <c r="O339" s="48">
        <v>2.6173440000000002E-3</v>
      </c>
      <c r="P339" s="48">
        <v>2.2014773000000001E-2</v>
      </c>
      <c r="Q339" s="48">
        <v>1.2505089E-2</v>
      </c>
      <c r="R339" s="48">
        <v>0.52054595299999995</v>
      </c>
      <c r="S339" s="48">
        <v>0.29464225100000002</v>
      </c>
      <c r="T339" s="48">
        <v>0.122713481</v>
      </c>
      <c r="U339" s="48">
        <v>3.5382270000000001E-3</v>
      </c>
      <c r="V339" s="48">
        <v>5.4963700000000004E-3</v>
      </c>
      <c r="W339" s="48">
        <v>9.8900000000000008E-4</v>
      </c>
      <c r="X339" s="48">
        <v>2.4719120000000002E-3</v>
      </c>
      <c r="Y339" s="48">
        <v>6.4266222653901306E-2</v>
      </c>
      <c r="Z339" s="48">
        <v>0.21798724134335501</v>
      </c>
      <c r="AA339" s="48">
        <v>9.4387878787878632E-2</v>
      </c>
      <c r="AB339" s="48">
        <v>0.24918787878787779</v>
      </c>
      <c r="AC339" s="48">
        <v>0.19140211640211641</v>
      </c>
      <c r="AD339" s="48">
        <v>0.30717893217893222</v>
      </c>
      <c r="AE339" s="47">
        <v>0.28999999999999998</v>
      </c>
      <c r="AF339" s="48">
        <v>0.32116400000000001</v>
      </c>
      <c r="AG339" s="48">
        <v>0.18176800000000001</v>
      </c>
      <c r="AH339" s="48">
        <v>0.28919</v>
      </c>
      <c r="AI339" s="48">
        <v>0.14972247899999999</v>
      </c>
      <c r="AJ339" s="48">
        <v>0.16981961100000001</v>
      </c>
      <c r="AK339" s="48">
        <v>0.67513875999999995</v>
      </c>
      <c r="AM339" s="48"/>
      <c r="AN339" s="48"/>
      <c r="AO339" s="48"/>
      <c r="AP339" s="48"/>
      <c r="AQ339" s="48"/>
      <c r="AR339" s="48"/>
      <c r="AS339" s="48"/>
      <c r="AT339" s="48"/>
      <c r="AU339" s="48"/>
      <c r="AV339" s="48"/>
      <c r="AW339" s="48"/>
      <c r="AX339" s="52"/>
      <c r="AY339" s="52"/>
      <c r="AZ339" s="52"/>
      <c r="BA339" s="52"/>
      <c r="BB339" s="52"/>
      <c r="BC339" s="52"/>
      <c r="BD339" s="52"/>
      <c r="BE339" s="52"/>
      <c r="BF339" s="52"/>
      <c r="BG339" s="52"/>
      <c r="BH339" s="52"/>
      <c r="BI339" s="52"/>
      <c r="BJ339" s="52"/>
      <c r="BK339" s="52"/>
      <c r="BL339" s="52"/>
      <c r="BM339" s="52"/>
    </row>
    <row r="340" spans="2:65">
      <c r="B340" t="s">
        <v>524</v>
      </c>
      <c r="C340">
        <v>0</v>
      </c>
      <c r="D340">
        <v>63</v>
      </c>
      <c r="E340" s="64">
        <v>2.3313322000000001E-2</v>
      </c>
      <c r="F340" s="48">
        <v>0.97151687600000003</v>
      </c>
      <c r="G340" s="48">
        <v>1.15085569999999E-2</v>
      </c>
      <c r="H340" s="48">
        <v>3.047344E-3</v>
      </c>
      <c r="I340" s="48">
        <v>0.94483456799999999</v>
      </c>
      <c r="J340" s="49">
        <v>2.668230800000004E-2</v>
      </c>
      <c r="K340" s="48">
        <v>3.2713519999999999E-3</v>
      </c>
      <c r="L340" s="48">
        <v>1.1082100000000001E-3</v>
      </c>
      <c r="M340" s="48">
        <v>8.7399999999999999E-4</v>
      </c>
      <c r="N340" s="48">
        <v>1.427886E-3</v>
      </c>
      <c r="O340" s="48">
        <v>1.896745E-3</v>
      </c>
      <c r="P340" s="48">
        <v>9.5156909999999997E-3</v>
      </c>
      <c r="Q340" s="48">
        <v>4.4115300000000003E-3</v>
      </c>
      <c r="R340" s="48">
        <v>0.49570063199999997</v>
      </c>
      <c r="S340" s="48">
        <v>0.41970783499999997</v>
      </c>
      <c r="T340" s="48">
        <v>6.0414910000000004E-3</v>
      </c>
      <c r="U340" s="48">
        <v>2.5785550000000002E-3</v>
      </c>
      <c r="V340" s="48">
        <v>6.1799999999999995E-4</v>
      </c>
      <c r="W340" s="48">
        <v>8.3100000000000003E-4</v>
      </c>
      <c r="X340" s="48">
        <v>3.2391770000000002E-3</v>
      </c>
      <c r="Y340" s="48">
        <v>8.4469197322780701E-2</v>
      </c>
      <c r="Z340" s="48">
        <v>0.182475934819537</v>
      </c>
      <c r="AA340" s="48">
        <v>7.5983787389051274E-2</v>
      </c>
      <c r="AB340" s="48">
        <v>0.33149915345544068</v>
      </c>
      <c r="AC340" s="48">
        <v>0.19379756032274101</v>
      </c>
      <c r="AD340" s="48">
        <v>0.33274699501612431</v>
      </c>
      <c r="AE340" s="47">
        <v>0.37</v>
      </c>
      <c r="AF340" s="48">
        <v>0.29729899999999998</v>
      </c>
      <c r="AG340" s="48">
        <v>0.225415</v>
      </c>
      <c r="AH340" s="48">
        <v>0.30266500000000002</v>
      </c>
      <c r="AI340" s="48">
        <v>0.12876197</v>
      </c>
      <c r="AJ340" s="48">
        <v>0.15023451299999999</v>
      </c>
      <c r="AK340" s="48">
        <v>0.71719269100000005</v>
      </c>
      <c r="AM340" s="48"/>
      <c r="AN340" s="48"/>
      <c r="AO340" s="48"/>
      <c r="AP340" s="48"/>
      <c r="AQ340" s="48"/>
      <c r="AR340" s="48"/>
      <c r="AS340" s="48"/>
      <c r="AT340" s="48"/>
      <c r="AU340" s="48"/>
      <c r="AV340" s="48"/>
      <c r="AW340" s="48"/>
      <c r="AX340" s="52"/>
      <c r="AY340" s="52"/>
      <c r="AZ340" s="52"/>
      <c r="BA340" s="52"/>
      <c r="BB340" s="52"/>
      <c r="BC340" s="52"/>
      <c r="BD340" s="52"/>
      <c r="BE340" s="52"/>
      <c r="BF340" s="52"/>
      <c r="BG340" s="52"/>
      <c r="BH340" s="52"/>
      <c r="BI340" s="52"/>
      <c r="BJ340" s="52"/>
      <c r="BK340" s="52"/>
      <c r="BL340" s="52"/>
      <c r="BM340" s="52"/>
    </row>
    <row r="341" spans="2:65">
      <c r="B341" t="s">
        <v>526</v>
      </c>
      <c r="C341">
        <v>0</v>
      </c>
      <c r="D341">
        <v>13</v>
      </c>
      <c r="E341" s="64">
        <v>2.4971579000000001E-2</v>
      </c>
      <c r="F341" s="48">
        <v>0.97513818399999996</v>
      </c>
      <c r="G341" s="48">
        <v>1.0366423E-2</v>
      </c>
      <c r="H341" s="48">
        <v>1.379E-3</v>
      </c>
      <c r="I341" s="48">
        <v>0.95894035600000005</v>
      </c>
      <c r="J341" s="49">
        <v>1.6197827999999911E-2</v>
      </c>
      <c r="K341" s="48">
        <v>3.0195489999999998E-3</v>
      </c>
      <c r="L341" s="48">
        <v>1.0065160000000001E-3</v>
      </c>
      <c r="M341" s="48">
        <v>2.3900000000000001E-4</v>
      </c>
      <c r="N341" s="48">
        <v>3.0299260000000001E-3</v>
      </c>
      <c r="O341" s="48">
        <v>3.7399999999999998E-4</v>
      </c>
      <c r="P341" s="48">
        <v>1.0874528E-2</v>
      </c>
      <c r="Q341" s="48">
        <v>2.241762E-3</v>
      </c>
      <c r="R341" s="48">
        <v>0.36985462699999999</v>
      </c>
      <c r="S341" s="48">
        <v>0.56043705200000005</v>
      </c>
      <c r="T341" s="48">
        <v>3.4449480000000002E-3</v>
      </c>
      <c r="U341" s="48">
        <v>1.743227E-3</v>
      </c>
      <c r="V341" s="48">
        <v>4.7699999999999999E-4</v>
      </c>
      <c r="W341" s="48">
        <v>1.0065059999999999E-3</v>
      </c>
      <c r="X341" s="48">
        <v>1.826238E-3</v>
      </c>
      <c r="Y341" s="48">
        <v>8.0396662232434399E-2</v>
      </c>
      <c r="Z341" s="48">
        <v>0.20473366678698399</v>
      </c>
      <c r="AA341" s="48">
        <v>8.7572782799268334E-2</v>
      </c>
      <c r="AB341" s="48">
        <v>0.25915215333341851</v>
      </c>
      <c r="AC341" s="48">
        <v>0.22575329867542049</v>
      </c>
      <c r="AD341" s="48">
        <v>0.27318014024958809</v>
      </c>
      <c r="AE341" s="47">
        <v>0.21</v>
      </c>
      <c r="AF341" s="48">
        <v>0.28562100000000001</v>
      </c>
      <c r="AG341" s="48">
        <v>0.174375</v>
      </c>
      <c r="AH341" s="48">
        <v>0.34700900000000001</v>
      </c>
      <c r="AI341" s="48">
        <v>0.17842544399999999</v>
      </c>
      <c r="AJ341" s="48">
        <v>0.12874591799999999</v>
      </c>
      <c r="AK341" s="48">
        <v>0.68927318900000001</v>
      </c>
      <c r="AM341" s="48"/>
      <c r="AN341" s="48"/>
      <c r="AO341" s="48"/>
      <c r="AP341" s="48"/>
      <c r="AQ341" s="48"/>
      <c r="AR341" s="48"/>
      <c r="AS341" s="48"/>
      <c r="AT341" s="48"/>
      <c r="AU341" s="48"/>
      <c r="AV341" s="48"/>
      <c r="AW341" s="48"/>
      <c r="AX341" s="52"/>
      <c r="AY341" s="52"/>
      <c r="AZ341" s="52"/>
      <c r="BA341" s="52"/>
      <c r="BB341" s="52"/>
      <c r="BC341" s="52"/>
      <c r="BD341" s="52"/>
      <c r="BE341" s="52"/>
      <c r="BF341" s="52"/>
      <c r="BG341" s="52"/>
      <c r="BH341" s="52"/>
      <c r="BI341" s="52"/>
      <c r="BJ341" s="52"/>
      <c r="BK341" s="52"/>
      <c r="BL341" s="52"/>
      <c r="BM341" s="52"/>
    </row>
    <row r="342" spans="2:65">
      <c r="B342" t="s">
        <v>527</v>
      </c>
      <c r="C342">
        <v>0</v>
      </c>
      <c r="E342" s="64">
        <v>2.3140106000000001E-2</v>
      </c>
      <c r="F342" s="48">
        <v>0.98081512299999996</v>
      </c>
      <c r="G342" s="48">
        <v>7.6390060000000003E-3</v>
      </c>
      <c r="H342" s="48">
        <v>1.6775E-3</v>
      </c>
      <c r="I342" s="48">
        <v>0.94170548499999995</v>
      </c>
      <c r="J342" s="49">
        <v>3.9109638000000002E-2</v>
      </c>
      <c r="K342" s="48">
        <v>1.5943979999999999E-3</v>
      </c>
      <c r="L342" s="48">
        <v>1.1254570000000001E-3</v>
      </c>
      <c r="M342" s="48">
        <v>8.5499999999999997E-4</v>
      </c>
      <c r="N342" s="48">
        <v>1.292192E-3</v>
      </c>
      <c r="O342" s="48">
        <v>1.1462989999999999E-3</v>
      </c>
      <c r="P342" s="48">
        <v>6.9298989999999998E-3</v>
      </c>
      <c r="Q342" s="48">
        <v>2.9386939999999999E-3</v>
      </c>
      <c r="R342" s="48">
        <v>0.37238476300000001</v>
      </c>
      <c r="S342" s="48">
        <v>0.54806409899999997</v>
      </c>
      <c r="T342" s="48">
        <v>3.6154870000000001E-3</v>
      </c>
      <c r="U342" s="48">
        <v>8.4400000000000002E-4</v>
      </c>
      <c r="V342" s="48">
        <v>5.31E-4</v>
      </c>
      <c r="W342" s="48">
        <v>1.46E-4</v>
      </c>
      <c r="X342" s="48">
        <v>2.333917E-3</v>
      </c>
      <c r="Y342" s="48">
        <v>8.6888737621044779E-2</v>
      </c>
      <c r="Z342" s="48">
        <v>0.178722828068201</v>
      </c>
      <c r="AA342" s="48">
        <v>6.9930247305009366E-2</v>
      </c>
      <c r="AB342" s="48">
        <v>0.32275206087507807</v>
      </c>
      <c r="AC342" s="48">
        <v>0.17565387860439721</v>
      </c>
      <c r="AD342" s="48">
        <v>0.28632934636954688</v>
      </c>
      <c r="AE342" s="47">
        <v>0.25</v>
      </c>
      <c r="AF342" s="48">
        <v>0.31299300000000002</v>
      </c>
      <c r="AG342" s="48">
        <v>0.2298</v>
      </c>
      <c r="AH342" s="48">
        <v>0.36462099999999997</v>
      </c>
      <c r="AI342" s="48">
        <v>0.20033377999999999</v>
      </c>
      <c r="AJ342" s="48">
        <v>8.9483740000000006E-2</v>
      </c>
      <c r="AK342" s="48">
        <v>0.68492940099999999</v>
      </c>
      <c r="AM342" s="48"/>
      <c r="AN342" s="48"/>
      <c r="AO342" s="48"/>
      <c r="AP342" s="48"/>
      <c r="AQ342" s="48"/>
      <c r="AR342" s="48"/>
      <c r="AS342" s="48"/>
      <c r="AT342" s="48"/>
      <c r="AU342" s="48"/>
      <c r="AV342" s="48"/>
      <c r="AW342" s="48"/>
      <c r="AX342" s="52"/>
      <c r="AY342" s="52"/>
      <c r="AZ342" s="52"/>
      <c r="BA342" s="52"/>
      <c r="BB342" s="52"/>
      <c r="BC342" s="52"/>
      <c r="BD342" s="52"/>
      <c r="BE342" s="52"/>
      <c r="BF342" s="52"/>
      <c r="BG342" s="52"/>
      <c r="BH342" s="52"/>
      <c r="BI342" s="52"/>
      <c r="BJ342" s="52"/>
      <c r="BK342" s="52"/>
      <c r="BL342" s="52"/>
      <c r="BM342" s="52"/>
    </row>
    <row r="343" spans="2:65">
      <c r="B343" t="s">
        <v>529</v>
      </c>
      <c r="C343">
        <v>0</v>
      </c>
      <c r="D343">
        <v>35.299999999999997</v>
      </c>
      <c r="E343" s="64">
        <v>3.8133774000000002E-2</v>
      </c>
      <c r="F343" s="48">
        <v>0.94970220500000002</v>
      </c>
      <c r="G343" s="48">
        <v>2.2806431999999901E-2</v>
      </c>
      <c r="H343" s="48">
        <v>4.8459940000000002E-3</v>
      </c>
      <c r="I343" s="48">
        <v>0.92240361000000004</v>
      </c>
      <c r="J343" s="49">
        <v>2.7298594999999981E-2</v>
      </c>
      <c r="K343" s="48">
        <v>3.9575569999999996E-3</v>
      </c>
      <c r="L343" s="48">
        <v>1.3053881E-2</v>
      </c>
      <c r="M343" s="48">
        <v>1.574946E-3</v>
      </c>
      <c r="N343" s="48">
        <v>1.625425E-3</v>
      </c>
      <c r="O343" s="48">
        <v>8.7799999999999998E-4</v>
      </c>
      <c r="P343" s="48">
        <v>1.8869067999999999E-2</v>
      </c>
      <c r="Q343" s="48">
        <v>3.7754970000000001E-3</v>
      </c>
      <c r="R343" s="48">
        <v>0.44691913900000002</v>
      </c>
      <c r="S343" s="48">
        <v>0.466091855</v>
      </c>
      <c r="T343" s="48">
        <v>1.7506839999999999E-2</v>
      </c>
      <c r="U343" s="48">
        <v>1.736549E-3</v>
      </c>
      <c r="V343" s="48">
        <v>6.5600000000000001E-4</v>
      </c>
      <c r="W343" s="48">
        <v>1.827415E-3</v>
      </c>
      <c r="X343" s="48">
        <v>3.7154079999999999E-3</v>
      </c>
      <c r="Y343" s="48">
        <v>6.8943988583660298E-2</v>
      </c>
      <c r="Z343" s="48">
        <v>0.1916248242619</v>
      </c>
      <c r="AA343" s="48">
        <v>7.8436731347362634E-2</v>
      </c>
      <c r="AB343" s="48">
        <v>0.27273969539615789</v>
      </c>
      <c r="AC343" s="48">
        <v>0.15881307093372571</v>
      </c>
      <c r="AD343" s="48">
        <v>0.35610324321010361</v>
      </c>
      <c r="AE343" s="47">
        <v>0.08</v>
      </c>
      <c r="AF343" s="48">
        <v>0.37694800000000001</v>
      </c>
      <c r="AG343" s="48">
        <v>0.19189899999999999</v>
      </c>
      <c r="AH343" s="48">
        <v>0.27534799999999998</v>
      </c>
      <c r="AI343" s="48">
        <v>0.122207358</v>
      </c>
      <c r="AJ343" s="48">
        <v>0.182430324</v>
      </c>
      <c r="AK343" s="48">
        <v>0.68985507199999996</v>
      </c>
      <c r="AM343" s="48"/>
      <c r="AN343" s="48"/>
      <c r="AO343" s="48"/>
      <c r="AP343" s="48"/>
      <c r="AQ343" s="48"/>
      <c r="AR343" s="48"/>
      <c r="AS343" s="48"/>
      <c r="AT343" s="48"/>
      <c r="AU343" s="48"/>
      <c r="AV343" s="48"/>
      <c r="AW343" s="48"/>
      <c r="AX343" s="52"/>
      <c r="AY343" s="52"/>
      <c r="AZ343" s="52"/>
      <c r="BA343" s="52"/>
      <c r="BB343" s="52"/>
      <c r="BC343" s="52"/>
      <c r="BD343" s="52"/>
      <c r="BE343" s="52"/>
      <c r="BF343" s="52"/>
      <c r="BG343" s="52"/>
      <c r="BH343" s="52"/>
      <c r="BI343" s="52"/>
      <c r="BJ343" s="52"/>
      <c r="BK343" s="52"/>
      <c r="BL343" s="52"/>
      <c r="BM343" s="52"/>
    </row>
    <row r="344" spans="2:65">
      <c r="B344" t="s">
        <v>530</v>
      </c>
      <c r="C344">
        <v>0</v>
      </c>
      <c r="D344">
        <v>44.1</v>
      </c>
      <c r="E344" s="64">
        <v>3.1144668E-2</v>
      </c>
      <c r="F344" s="48">
        <v>0.96867637200000001</v>
      </c>
      <c r="G344" s="48">
        <v>5.8729669999999998E-3</v>
      </c>
      <c r="H344" s="48">
        <v>1.7060000000000001E-3</v>
      </c>
      <c r="I344" s="48">
        <v>0.93509324299999996</v>
      </c>
      <c r="J344" s="49">
        <v>3.3583129000000038E-2</v>
      </c>
      <c r="K344" s="48">
        <v>1.06967E-3</v>
      </c>
      <c r="L344" s="48">
        <v>5.9500000000000004E-4</v>
      </c>
      <c r="M344" s="48">
        <v>5.2499999999999997E-4</v>
      </c>
      <c r="N344" s="48">
        <v>1.8668770000000001E-3</v>
      </c>
      <c r="O344" s="48">
        <v>4.44E-4</v>
      </c>
      <c r="P344" s="48">
        <v>1.1968192000000001E-2</v>
      </c>
      <c r="Q344" s="48">
        <v>1.1776445E-2</v>
      </c>
      <c r="R344" s="48">
        <v>0.42490539399999999</v>
      </c>
      <c r="S344" s="48">
        <v>0.48942933500000002</v>
      </c>
      <c r="T344" s="48">
        <v>2.3210050000000001E-3</v>
      </c>
      <c r="U344" s="48">
        <v>6.8599999999999998E-4</v>
      </c>
      <c r="V344" s="48">
        <v>9.0799999999999995E-4</v>
      </c>
      <c r="W344" s="48">
        <v>3.3300000000000002E-4</v>
      </c>
      <c r="X344" s="48">
        <v>3.4411419999999999E-3</v>
      </c>
      <c r="Y344" s="48">
        <v>0.102655986509274</v>
      </c>
      <c r="Z344" s="48">
        <v>0.19779100736330801</v>
      </c>
      <c r="AA344" s="48">
        <v>9.0567327409432616E-2</v>
      </c>
      <c r="AB344" s="48">
        <v>0.28925397910360279</v>
      </c>
      <c r="AC344" s="48">
        <v>0.17074007795455101</v>
      </c>
      <c r="AD344" s="48">
        <v>0.29201088422033189</v>
      </c>
      <c r="AE344" s="47">
        <v>0.14000000000000001</v>
      </c>
      <c r="AF344" s="48">
        <v>0.28046500000000002</v>
      </c>
      <c r="AG344" s="48">
        <v>0.204289</v>
      </c>
      <c r="AH344" s="48">
        <v>0.343748</v>
      </c>
      <c r="AI344" s="48">
        <v>0.13741655899999999</v>
      </c>
      <c r="AJ344" s="48">
        <v>0.19081859700000001</v>
      </c>
      <c r="AK344" s="48">
        <v>0.65602529600000004</v>
      </c>
      <c r="AM344" s="48"/>
      <c r="AN344" s="48"/>
      <c r="AO344" s="48"/>
      <c r="AP344" s="48"/>
      <c r="AQ344" s="48"/>
      <c r="AR344" s="48"/>
      <c r="AS344" s="48"/>
      <c r="AT344" s="48"/>
      <c r="AU344" s="48"/>
      <c r="AV344" s="48"/>
      <c r="AW344" s="48"/>
      <c r="AX344" s="52"/>
      <c r="AY344" s="52"/>
      <c r="AZ344" s="52"/>
      <c r="BA344" s="52"/>
      <c r="BB344" s="52"/>
      <c r="BC344" s="52"/>
      <c r="BD344" s="52"/>
      <c r="BE344" s="52"/>
      <c r="BF344" s="52"/>
      <c r="BG344" s="52"/>
      <c r="BH344" s="52"/>
      <c r="BI344" s="52"/>
      <c r="BJ344" s="52"/>
      <c r="BK344" s="52"/>
      <c r="BL344" s="52"/>
      <c r="BM344" s="52"/>
    </row>
    <row r="345" spans="2:65">
      <c r="B345" t="s">
        <v>531</v>
      </c>
      <c r="C345">
        <v>0</v>
      </c>
      <c r="D345">
        <v>10.4</v>
      </c>
      <c r="E345" s="64">
        <v>2.5061228000000001E-2</v>
      </c>
      <c r="F345" s="48">
        <v>0.96625575699999999</v>
      </c>
      <c r="G345" s="48">
        <v>1.2016687999999999E-2</v>
      </c>
      <c r="H345" s="48">
        <v>4.6958770000000002E-3</v>
      </c>
      <c r="I345" s="48">
        <v>0.94524636200000001</v>
      </c>
      <c r="J345" s="49">
        <v>2.100939499999999E-2</v>
      </c>
      <c r="K345" s="48">
        <v>4.9540900000000004E-3</v>
      </c>
      <c r="L345" s="48">
        <v>1.173861E-3</v>
      </c>
      <c r="M345" s="48">
        <v>6.7599999999999995E-4</v>
      </c>
      <c r="N345" s="48">
        <v>2.447201E-3</v>
      </c>
      <c r="O345" s="48">
        <v>2.6899999999999998E-4</v>
      </c>
      <c r="P345" s="48">
        <v>1.4146017E-2</v>
      </c>
      <c r="Q345" s="48">
        <v>2.8853170000000001E-3</v>
      </c>
      <c r="R345" s="48">
        <v>0.52434863099999995</v>
      </c>
      <c r="S345" s="48">
        <v>0.41080790700000003</v>
      </c>
      <c r="T345" s="48">
        <v>3.4421349999999998E-3</v>
      </c>
      <c r="U345" s="48">
        <v>1.6116360000000001E-3</v>
      </c>
      <c r="V345" s="48">
        <v>2.8899999999999998E-4</v>
      </c>
      <c r="W345" s="48">
        <v>3.7704309999999999E-3</v>
      </c>
      <c r="X345" s="48">
        <v>2.2085379999999999E-3</v>
      </c>
      <c r="Y345" s="48">
        <v>7.4970660653059296E-2</v>
      </c>
      <c r="Z345" s="48">
        <v>0.19890861578664201</v>
      </c>
      <c r="AA345" s="48">
        <v>8.306149860884568E-2</v>
      </c>
      <c r="AB345" s="48">
        <v>0.24976014583133341</v>
      </c>
      <c r="AC345" s="48">
        <v>0.21986469119037799</v>
      </c>
      <c r="AD345" s="48">
        <v>0.22730910060864709</v>
      </c>
      <c r="AE345" s="47">
        <v>0.11</v>
      </c>
      <c r="AF345" s="48">
        <v>0.27172400000000002</v>
      </c>
      <c r="AG345" s="48">
        <v>0.18248500000000001</v>
      </c>
      <c r="AH345" s="48">
        <v>0.38125799999999999</v>
      </c>
      <c r="AI345" s="48">
        <v>0.161795839</v>
      </c>
      <c r="AJ345" s="48">
        <v>0.15790684799999999</v>
      </c>
      <c r="AK345" s="48">
        <v>0.67093151699999998</v>
      </c>
      <c r="AM345" s="48"/>
      <c r="AN345" s="48"/>
      <c r="AO345" s="48"/>
      <c r="AP345" s="48"/>
      <c r="AQ345" s="48"/>
      <c r="AR345" s="48"/>
      <c r="AS345" s="48"/>
      <c r="AT345" s="48"/>
      <c r="AU345" s="48"/>
      <c r="AV345" s="48"/>
      <c r="AW345" s="48"/>
      <c r="AX345" s="52"/>
      <c r="AY345" s="52"/>
      <c r="AZ345" s="52"/>
      <c r="BA345" s="52"/>
      <c r="BB345" s="52"/>
      <c r="BC345" s="52"/>
      <c r="BD345" s="52"/>
      <c r="BE345" s="52"/>
      <c r="BF345" s="52"/>
      <c r="BG345" s="52"/>
      <c r="BH345" s="52"/>
      <c r="BI345" s="52"/>
      <c r="BJ345" s="52"/>
      <c r="BK345" s="52"/>
      <c r="BL345" s="52"/>
      <c r="BM345" s="52"/>
    </row>
    <row r="346" spans="2:65">
      <c r="B346" t="s">
        <v>532</v>
      </c>
      <c r="C346">
        <v>0</v>
      </c>
      <c r="D346">
        <v>0.4</v>
      </c>
      <c r="E346" s="64">
        <v>5.4023397000000001E-2</v>
      </c>
      <c r="F346" s="48">
        <v>0.77325247600000002</v>
      </c>
      <c r="G346" s="48">
        <v>0.10364781000000001</v>
      </c>
      <c r="H346" s="48">
        <v>4.1051753999999899E-2</v>
      </c>
      <c r="I346" s="48">
        <v>0.70973983900000004</v>
      </c>
      <c r="J346" s="49">
        <v>6.3512636999999983E-2</v>
      </c>
      <c r="K346" s="48">
        <v>2.24794E-2</v>
      </c>
      <c r="L346" s="48">
        <v>2.7127117999999999E-2</v>
      </c>
      <c r="M346" s="48">
        <v>1.7831682000000001E-2</v>
      </c>
      <c r="N346" s="48">
        <v>1.5424498E-2</v>
      </c>
      <c r="O346" s="48">
        <v>2.0257384E-2</v>
      </c>
      <c r="P346" s="48">
        <v>4.2653457999999998E-2</v>
      </c>
      <c r="Q346" s="48">
        <v>3.9394500999999998E-2</v>
      </c>
      <c r="R346" s="48">
        <v>0.38405488500000001</v>
      </c>
      <c r="S346" s="48">
        <v>0.42209836299999998</v>
      </c>
      <c r="T346" s="48">
        <v>9.7844604000000002E-2</v>
      </c>
      <c r="U346" s="48">
        <v>1.4100807E-2</v>
      </c>
      <c r="V346" s="48">
        <v>2.5183319999999999E-3</v>
      </c>
      <c r="W346" s="48">
        <v>3.8330489999999998E-3</v>
      </c>
      <c r="X346" s="48">
        <v>4.5922519999999998E-3</v>
      </c>
      <c r="Y346" s="48">
        <v>5.6609448017396903E-2</v>
      </c>
      <c r="Z346" s="48">
        <v>0.20858756865441599</v>
      </c>
      <c r="AA346" s="48">
        <v>0.18557460708511461</v>
      </c>
      <c r="AB346" s="48">
        <v>0.17928356961384831</v>
      </c>
      <c r="AC346" s="48">
        <v>0.18279730054882731</v>
      </c>
      <c r="AD346" s="48">
        <v>0.37139223392188092</v>
      </c>
      <c r="AE346" s="47">
        <v>0.15</v>
      </c>
      <c r="AF346" s="48">
        <v>0.30020200000000002</v>
      </c>
      <c r="AG346" s="48">
        <v>0.148923</v>
      </c>
      <c r="AH346" s="48">
        <v>0.25845000000000001</v>
      </c>
      <c r="AI346" s="48">
        <v>0.19753400600000001</v>
      </c>
      <c r="AJ346" s="48">
        <v>0.24905154099999999</v>
      </c>
      <c r="AK346" s="48">
        <v>0.54774683000000002</v>
      </c>
      <c r="AM346" s="48"/>
      <c r="AN346" s="48"/>
      <c r="AO346" s="48"/>
      <c r="AP346" s="48"/>
      <c r="AQ346" s="48"/>
      <c r="AR346" s="48"/>
      <c r="AS346" s="48"/>
      <c r="AT346" s="48"/>
      <c r="AU346" s="48"/>
      <c r="AV346" s="48"/>
      <c r="AW346" s="48"/>
      <c r="AX346" s="52"/>
      <c r="AY346" s="52"/>
      <c r="AZ346" s="52"/>
      <c r="BA346" s="52"/>
      <c r="BB346" s="52"/>
      <c r="BC346" s="52"/>
      <c r="BD346" s="52"/>
      <c r="BE346" s="52"/>
      <c r="BF346" s="52"/>
      <c r="BG346" s="52"/>
      <c r="BH346" s="52"/>
      <c r="BI346" s="52"/>
      <c r="BJ346" s="52"/>
      <c r="BK346" s="52"/>
      <c r="BL346" s="52"/>
      <c r="BM346" s="52"/>
    </row>
    <row r="347" spans="2:65">
      <c r="B347" t="s">
        <v>534</v>
      </c>
      <c r="C347">
        <v>0</v>
      </c>
      <c r="D347">
        <v>2.4</v>
      </c>
      <c r="E347" s="64">
        <v>3.6112228000000003E-2</v>
      </c>
      <c r="F347" s="48">
        <v>0.87760235199999903</v>
      </c>
      <c r="G347" s="48">
        <v>5.8333599E-2</v>
      </c>
      <c r="H347" s="48">
        <v>1.3462418E-2</v>
      </c>
      <c r="I347" s="48">
        <v>0.84235975799999996</v>
      </c>
      <c r="J347" s="49">
        <v>3.5242593999999072E-2</v>
      </c>
      <c r="K347" s="48">
        <v>1.9543939E-2</v>
      </c>
      <c r="L347" s="48">
        <v>1.0767805E-2</v>
      </c>
      <c r="M347" s="48">
        <v>7.9560340000000007E-3</v>
      </c>
      <c r="N347" s="48">
        <v>8.9465440000000007E-3</v>
      </c>
      <c r="O347" s="48">
        <v>1.1279035999999999E-2</v>
      </c>
      <c r="P347" s="48">
        <v>3.0567358999999999E-2</v>
      </c>
      <c r="Q347" s="48">
        <v>2.0033868999999999E-2</v>
      </c>
      <c r="R347" s="48">
        <v>0.44666212199999999</v>
      </c>
      <c r="S347" s="48">
        <v>0.429184595</v>
      </c>
      <c r="T347" s="48">
        <v>4.1398628E-2</v>
      </c>
      <c r="U347" s="48">
        <v>1.1406723000000001E-2</v>
      </c>
      <c r="V347" s="48">
        <v>1.7999400000000001E-3</v>
      </c>
      <c r="W347" s="48">
        <v>2.2366119999999998E-3</v>
      </c>
      <c r="X347" s="48">
        <v>4.0472030000000001E-3</v>
      </c>
      <c r="Y347" s="48">
        <v>6.7321359348752996E-2</v>
      </c>
      <c r="Z347" s="48">
        <v>0.19586114002326499</v>
      </c>
      <c r="AA347" s="48">
        <v>0.13229023907415779</v>
      </c>
      <c r="AB347" s="48">
        <v>0.2414598243743967</v>
      </c>
      <c r="AC347" s="48">
        <v>0.12826865207014629</v>
      </c>
      <c r="AD347" s="48">
        <v>0.44378437273010268</v>
      </c>
      <c r="AE347" s="47">
        <v>0.39</v>
      </c>
      <c r="AF347" s="48">
        <v>0.430788</v>
      </c>
      <c r="AG347" s="48">
        <v>0.170847</v>
      </c>
      <c r="AH347" s="48">
        <v>0.19269500000000001</v>
      </c>
      <c r="AI347" s="48">
        <v>0.10365680300000001</v>
      </c>
      <c r="AJ347" s="48">
        <v>0.15309471499999999</v>
      </c>
      <c r="AK347" s="48">
        <v>0.73784726700000003</v>
      </c>
      <c r="AM347" s="48"/>
      <c r="AN347" s="48"/>
      <c r="AO347" s="48"/>
      <c r="AP347" s="48"/>
      <c r="AQ347" s="48"/>
      <c r="AR347" s="48"/>
      <c r="AS347" s="48"/>
      <c r="AT347" s="48"/>
      <c r="AU347" s="48"/>
      <c r="AV347" s="48"/>
      <c r="AW347" s="48"/>
      <c r="AX347" s="52"/>
      <c r="AY347" s="52"/>
      <c r="AZ347" s="52"/>
      <c r="BA347" s="52"/>
      <c r="BB347" s="52"/>
      <c r="BC347" s="52"/>
      <c r="BD347" s="52"/>
      <c r="BE347" s="52"/>
      <c r="BF347" s="52"/>
      <c r="BG347" s="52"/>
      <c r="BH347" s="52"/>
      <c r="BI347" s="52"/>
      <c r="BJ347" s="52"/>
      <c r="BK347" s="52"/>
      <c r="BL347" s="52"/>
      <c r="BM347" s="52"/>
    </row>
    <row r="348" spans="2:65">
      <c r="B348" t="s">
        <v>536</v>
      </c>
      <c r="C348">
        <v>0</v>
      </c>
      <c r="D348">
        <v>0.9</v>
      </c>
      <c r="E348" s="64">
        <v>6.8118259E-2</v>
      </c>
      <c r="F348" s="48">
        <v>0.75583590899999997</v>
      </c>
      <c r="G348" s="48">
        <v>0.11140127599999999</v>
      </c>
      <c r="H348" s="48">
        <v>5.2304771999999999E-2</v>
      </c>
      <c r="I348" s="48">
        <v>0.68740195199999998</v>
      </c>
      <c r="J348" s="49">
        <v>6.843395699999999E-2</v>
      </c>
      <c r="K348" s="48">
        <v>3.0342029E-2</v>
      </c>
      <c r="L348" s="48">
        <v>2.9158408E-2</v>
      </c>
      <c r="M348" s="48">
        <v>1.7885827999999999E-2</v>
      </c>
      <c r="N348" s="48">
        <v>1.7453712E-2</v>
      </c>
      <c r="O348" s="48">
        <v>2.5391487000000001E-2</v>
      </c>
      <c r="P348" s="48">
        <v>3.9829784E-2</v>
      </c>
      <c r="Q348" s="48">
        <v>4.0628258E-2</v>
      </c>
      <c r="R348" s="48">
        <v>0.340707133</v>
      </c>
      <c r="S348" s="48">
        <v>0.43343853900000001</v>
      </c>
      <c r="T348" s="48">
        <v>0.12068609199999999</v>
      </c>
      <c r="U348" s="48">
        <v>1.9613368999999999E-2</v>
      </c>
      <c r="V348" s="48">
        <v>1.606267E-3</v>
      </c>
      <c r="W348" s="48">
        <v>4.0203649999999997E-3</v>
      </c>
      <c r="X348" s="48">
        <v>5.1193899999999997E-3</v>
      </c>
      <c r="Y348" s="48">
        <v>5.3568934208688301E-2</v>
      </c>
      <c r="Z348" s="48">
        <v>0.16763416236175399</v>
      </c>
      <c r="AA348" s="48">
        <v>0.26112224876300849</v>
      </c>
      <c r="AB348" s="48">
        <v>0.15431453676846829</v>
      </c>
      <c r="AC348" s="48">
        <v>0.14043148222133439</v>
      </c>
      <c r="AD348" s="48">
        <v>0.4075775735783726</v>
      </c>
      <c r="AE348" s="47">
        <v>0.23</v>
      </c>
      <c r="AF348" s="48">
        <v>0.315529</v>
      </c>
      <c r="AG348" s="48">
        <v>0.13771600000000001</v>
      </c>
      <c r="AH348" s="48">
        <v>0.20188900000000001</v>
      </c>
      <c r="AI348" s="48">
        <v>0.14759365799999999</v>
      </c>
      <c r="AJ348" s="48">
        <v>0.33153274799999999</v>
      </c>
      <c r="AK348" s="48">
        <v>0.51561153900000001</v>
      </c>
      <c r="AM348" s="48"/>
      <c r="AN348" s="48"/>
      <c r="AO348" s="48"/>
      <c r="AP348" s="48"/>
      <c r="AQ348" s="48"/>
      <c r="AR348" s="48"/>
      <c r="AS348" s="48"/>
      <c r="AT348" s="48"/>
      <c r="AU348" s="48"/>
      <c r="AV348" s="48"/>
      <c r="AW348" s="48"/>
      <c r="AX348" s="52"/>
      <c r="AY348" s="52"/>
      <c r="AZ348" s="52"/>
      <c r="BA348" s="52"/>
      <c r="BB348" s="52"/>
      <c r="BC348" s="52"/>
      <c r="BD348" s="52"/>
      <c r="BE348" s="52"/>
      <c r="BF348" s="52"/>
      <c r="BG348" s="52"/>
      <c r="BH348" s="52"/>
      <c r="BI348" s="52"/>
      <c r="BJ348" s="52"/>
      <c r="BK348" s="52"/>
      <c r="BL348" s="52"/>
      <c r="BM348" s="52"/>
    </row>
    <row r="349" spans="2:65">
      <c r="B349" t="s">
        <v>538</v>
      </c>
      <c r="C349">
        <v>0</v>
      </c>
      <c r="D349">
        <v>7.3</v>
      </c>
      <c r="E349" s="64">
        <v>4.1560894000000001E-2</v>
      </c>
      <c r="F349" s="48">
        <v>0.83939388000000004</v>
      </c>
      <c r="G349" s="48">
        <v>7.6249939000000003E-2</v>
      </c>
      <c r="H349" s="48">
        <v>2.8466903000000002E-2</v>
      </c>
      <c r="I349" s="48">
        <v>0.79495634400000004</v>
      </c>
      <c r="J349" s="49">
        <v>4.4437536E-2</v>
      </c>
      <c r="K349" s="48">
        <v>1.7979611E-2</v>
      </c>
      <c r="L349" s="48">
        <v>1.6906491999999999E-2</v>
      </c>
      <c r="M349" s="48">
        <v>2.3081800999999999E-2</v>
      </c>
      <c r="N349" s="48">
        <v>9.2288179999999997E-3</v>
      </c>
      <c r="O349" s="48">
        <v>7.4240280000000001E-3</v>
      </c>
      <c r="P349" s="48">
        <v>3.8349348999999998E-2</v>
      </c>
      <c r="Q349" s="48">
        <v>1.7540607999999999E-2</v>
      </c>
      <c r="R349" s="48">
        <v>0.40537139300000002</v>
      </c>
      <c r="S349" s="48">
        <v>0.44546660700000001</v>
      </c>
      <c r="T349" s="48">
        <v>6.6649757000000004E-2</v>
      </c>
      <c r="U349" s="48">
        <v>1.0067703000000001E-2</v>
      </c>
      <c r="V349" s="48">
        <v>1.170663E-3</v>
      </c>
      <c r="W349" s="48">
        <v>5.2289620000000002E-3</v>
      </c>
      <c r="X349" s="48">
        <v>3.7851439999999998E-3</v>
      </c>
      <c r="Y349" s="48">
        <v>5.5928976164804599E-2</v>
      </c>
      <c r="Z349" s="48">
        <v>0.218934635961851</v>
      </c>
      <c r="AA349" s="48">
        <v>0.10388945142652931</v>
      </c>
      <c r="AB349" s="48">
        <v>0.2150455655488703</v>
      </c>
      <c r="AC349" s="48">
        <v>0.1879867064003041</v>
      </c>
      <c r="AD349" s="48">
        <v>0.40116257679997058</v>
      </c>
      <c r="AE349" s="47">
        <v>0.21</v>
      </c>
      <c r="AF349" s="48">
        <v>0.37061300000000003</v>
      </c>
      <c r="AG349" s="48">
        <v>0.15715799999999999</v>
      </c>
      <c r="AH349" s="48">
        <v>0.25584299999999999</v>
      </c>
      <c r="AI349" s="48">
        <v>0.19117208499999999</v>
      </c>
      <c r="AJ349" s="48">
        <v>0.17963247600000001</v>
      </c>
      <c r="AK349" s="48">
        <v>0.624079469</v>
      </c>
      <c r="AM349" s="48"/>
      <c r="AN349" s="48"/>
      <c r="AO349" s="48"/>
      <c r="AP349" s="48"/>
      <c r="AQ349" s="48"/>
      <c r="AR349" s="48"/>
      <c r="AS349" s="48"/>
      <c r="AT349" s="48"/>
      <c r="AU349" s="48"/>
      <c r="AV349" s="48"/>
      <c r="AW349" s="48"/>
      <c r="AX349" s="52"/>
      <c r="AY349" s="52"/>
      <c r="AZ349" s="52"/>
      <c r="BA349" s="52"/>
      <c r="BB349" s="52"/>
      <c r="BC349" s="52"/>
      <c r="BD349" s="52"/>
      <c r="BE349" s="52"/>
      <c r="BF349" s="52"/>
      <c r="BG349" s="52"/>
      <c r="BH349" s="52"/>
      <c r="BI349" s="52"/>
      <c r="BJ349" s="52"/>
      <c r="BK349" s="52"/>
      <c r="BL349" s="52"/>
      <c r="BM349" s="52"/>
    </row>
    <row r="350" spans="2:65">
      <c r="B350" t="s">
        <v>539</v>
      </c>
      <c r="C350">
        <v>0</v>
      </c>
      <c r="D350">
        <v>23.5</v>
      </c>
      <c r="E350" s="64">
        <v>2.7965295000000001E-2</v>
      </c>
      <c r="F350" s="48">
        <v>0.96710772700000003</v>
      </c>
      <c r="G350" s="48">
        <v>1.5301601E-2</v>
      </c>
      <c r="H350" s="48">
        <v>3.1750699999999999E-3</v>
      </c>
      <c r="I350" s="48">
        <v>0.92436860200000004</v>
      </c>
      <c r="J350" s="49">
        <v>4.2739124999999989E-2</v>
      </c>
      <c r="K350" s="48">
        <v>3.9544560000000003E-3</v>
      </c>
      <c r="L350" s="48">
        <v>1.2662050000000001E-3</v>
      </c>
      <c r="M350" s="48">
        <v>1.7434670000000001E-3</v>
      </c>
      <c r="N350" s="48">
        <v>3.370053E-3</v>
      </c>
      <c r="O350" s="48">
        <v>1.909048E-3</v>
      </c>
      <c r="P350" s="48">
        <v>8.8634349999999994E-3</v>
      </c>
      <c r="Q350" s="48">
        <v>5.5518219999999997E-3</v>
      </c>
      <c r="R350" s="48">
        <v>0.52743442100000004</v>
      </c>
      <c r="S350" s="48">
        <v>0.396033625</v>
      </c>
      <c r="T350" s="48">
        <v>8.3769229999999997E-3</v>
      </c>
      <c r="U350" s="48">
        <v>3.3215470000000002E-3</v>
      </c>
      <c r="V350" s="48">
        <v>4.0900000000000002E-4</v>
      </c>
      <c r="W350" s="48">
        <v>2.92E-4</v>
      </c>
      <c r="X350" s="48">
        <v>3.1656969999999999E-3</v>
      </c>
      <c r="Y350" s="48">
        <v>9.2372863495542495E-2</v>
      </c>
      <c r="Z350" s="48">
        <v>0.193501151848086</v>
      </c>
      <c r="AA350" s="48">
        <v>8.4987047830511447E-2</v>
      </c>
      <c r="AB350" s="48">
        <v>0.2721458969377365</v>
      </c>
      <c r="AC350" s="48">
        <v>0.20218835849632541</v>
      </c>
      <c r="AD350" s="48">
        <v>0.27307520721313022</v>
      </c>
      <c r="AE350" s="47">
        <v>0.21</v>
      </c>
      <c r="AF350" s="48">
        <v>0.27000800000000003</v>
      </c>
      <c r="AG350" s="48">
        <v>0.17837600000000001</v>
      </c>
      <c r="AH350" s="48">
        <v>0.38156099999999998</v>
      </c>
      <c r="AI350" s="48">
        <v>0.14959219400000001</v>
      </c>
      <c r="AJ350" s="48">
        <v>0.178928955</v>
      </c>
      <c r="AK350" s="48">
        <v>0.66237433899999998</v>
      </c>
      <c r="AM350" s="48"/>
      <c r="AN350" s="48"/>
      <c r="AO350" s="48"/>
      <c r="AP350" s="48"/>
      <c r="AQ350" s="48"/>
      <c r="AR350" s="48"/>
      <c r="AS350" s="48"/>
      <c r="AT350" s="48"/>
      <c r="AU350" s="48"/>
      <c r="AV350" s="48"/>
      <c r="AW350" s="48"/>
      <c r="AX350" s="52"/>
      <c r="AY350" s="52"/>
      <c r="AZ350" s="52"/>
      <c r="BA350" s="52"/>
      <c r="BB350" s="52"/>
      <c r="BC350" s="52"/>
      <c r="BD350" s="52"/>
      <c r="BE350" s="52"/>
      <c r="BF350" s="52"/>
      <c r="BG350" s="52"/>
      <c r="BH350" s="52"/>
      <c r="BI350" s="52"/>
      <c r="BJ350" s="52"/>
      <c r="BK350" s="52"/>
      <c r="BL350" s="52"/>
      <c r="BM350" s="52"/>
    </row>
    <row r="351" spans="2:65">
      <c r="B351" t="s">
        <v>540</v>
      </c>
      <c r="C351">
        <v>0</v>
      </c>
      <c r="D351">
        <v>0</v>
      </c>
      <c r="E351" s="64">
        <v>1.5861752E-2</v>
      </c>
      <c r="F351" s="48">
        <v>0.94814890599999901</v>
      </c>
      <c r="G351" s="48">
        <v>1.7323676999999999E-2</v>
      </c>
      <c r="H351" s="48">
        <v>1.3522518000000001E-2</v>
      </c>
      <c r="I351" s="48">
        <v>0.92547323299999995</v>
      </c>
      <c r="J351" s="49">
        <v>2.267567299999906E-2</v>
      </c>
      <c r="K351" s="48">
        <v>6.1932690000000004E-3</v>
      </c>
      <c r="L351" s="48">
        <v>1.82412E-3</v>
      </c>
      <c r="M351" s="48">
        <v>2.0971919999999999E-3</v>
      </c>
      <c r="N351" s="48">
        <v>2.9054839999999998E-3</v>
      </c>
      <c r="O351" s="48">
        <v>3.6000000000000002E-4</v>
      </c>
      <c r="P351" s="48">
        <v>1.6286004999999999E-2</v>
      </c>
      <c r="Q351" s="48">
        <v>4.7182270000000002E-3</v>
      </c>
      <c r="R351" s="48">
        <v>0.48679970700000003</v>
      </c>
      <c r="S351" s="48">
        <v>0.43436991400000002</v>
      </c>
      <c r="T351" s="48">
        <v>7.842623E-3</v>
      </c>
      <c r="U351" s="48">
        <v>4.8497560000000002E-3</v>
      </c>
      <c r="V351" s="48">
        <v>7.3183249999999997E-3</v>
      </c>
      <c r="W351" s="48">
        <v>8.8500000000000004E-4</v>
      </c>
      <c r="X351" s="48">
        <v>2.6105669999999998E-3</v>
      </c>
      <c r="Y351" s="48">
        <v>6.7156348373557107E-2</v>
      </c>
      <c r="Z351" s="48">
        <v>0.193563367352448</v>
      </c>
      <c r="AA351" s="48">
        <v>7.973537604456811E-2</v>
      </c>
      <c r="AB351" s="48">
        <v>0.31874062566959371</v>
      </c>
      <c r="AC351" s="48">
        <v>0.23967409159603131</v>
      </c>
      <c r="AD351" s="48">
        <v>0.1850450095275642</v>
      </c>
      <c r="AE351" s="47">
        <v>0.14000000000000001</v>
      </c>
      <c r="AF351" s="48">
        <v>0.296713</v>
      </c>
      <c r="AG351" s="48">
        <v>0.232761</v>
      </c>
      <c r="AH351" s="48">
        <v>0.30307400000000001</v>
      </c>
      <c r="AI351" s="48">
        <v>5.4122832000000003E-2</v>
      </c>
      <c r="AJ351" s="48">
        <v>0.14027861599999999</v>
      </c>
      <c r="AK351" s="48">
        <v>0.80134848000000003</v>
      </c>
      <c r="AM351" s="48"/>
      <c r="AN351" s="48"/>
      <c r="AO351" s="48"/>
      <c r="AP351" s="48"/>
      <c r="AQ351" s="48"/>
      <c r="AR351" s="48"/>
      <c r="AS351" s="48"/>
      <c r="AT351" s="48"/>
      <c r="AU351" s="48"/>
      <c r="AV351" s="48"/>
      <c r="AW351" s="48"/>
      <c r="AX351" s="52"/>
      <c r="AY351" s="52"/>
      <c r="AZ351" s="52"/>
      <c r="BA351" s="52"/>
      <c r="BB351" s="52"/>
      <c r="BC351" s="52"/>
      <c r="BD351" s="52"/>
      <c r="BE351" s="52"/>
      <c r="BF351" s="52"/>
      <c r="BG351" s="52"/>
      <c r="BH351" s="52"/>
      <c r="BI351" s="52"/>
      <c r="BJ351" s="52"/>
      <c r="BK351" s="52"/>
      <c r="BL351" s="52"/>
      <c r="BM351" s="52"/>
    </row>
    <row r="352" spans="2:65">
      <c r="B352" t="s">
        <v>541</v>
      </c>
      <c r="C352">
        <v>0</v>
      </c>
      <c r="E352" s="64">
        <v>2.2942909000000001E-2</v>
      </c>
      <c r="F352" s="48">
        <v>0.97760923399999999</v>
      </c>
      <c r="G352" s="48">
        <v>1.1702212E-2</v>
      </c>
      <c r="H352" s="48">
        <v>1.8144000000000001E-3</v>
      </c>
      <c r="I352" s="48">
        <v>0.95803677300000001</v>
      </c>
      <c r="J352" s="49">
        <v>1.9572460999999989E-2</v>
      </c>
      <c r="K352" s="48">
        <v>4.5396480000000003E-3</v>
      </c>
      <c r="L352" s="48">
        <v>1.368738E-3</v>
      </c>
      <c r="M352" s="48">
        <v>1.8200000000000001E-4</v>
      </c>
      <c r="N352" s="48">
        <v>3.079661E-3</v>
      </c>
      <c r="O352" s="48">
        <v>1.5512360000000001E-3</v>
      </c>
      <c r="P352" s="48">
        <v>5.4293270000000003E-3</v>
      </c>
      <c r="Q352" s="48">
        <v>3.4446569999999998E-3</v>
      </c>
      <c r="R352" s="48">
        <v>0.41540620099999997</v>
      </c>
      <c r="S352" s="48">
        <v>0.50937649699999998</v>
      </c>
      <c r="T352" s="48">
        <v>4.1749370000000001E-3</v>
      </c>
      <c r="U352" s="48">
        <v>1.4714940000000001E-3</v>
      </c>
      <c r="V352" s="48">
        <v>4.3300000000000001E-4</v>
      </c>
      <c r="W352" s="48">
        <v>2.7718840000000001E-3</v>
      </c>
      <c r="X352" s="48">
        <v>1.5969700000000001E-3</v>
      </c>
      <c r="Y352" s="48">
        <v>7.4762263783836366E-2</v>
      </c>
      <c r="Z352" s="48">
        <v>0.17899257115956499</v>
      </c>
      <c r="AA352" s="48">
        <v>7.8680912955918475E-2</v>
      </c>
      <c r="AB352" s="48">
        <v>0.30640243902438929</v>
      </c>
      <c r="AC352" s="48">
        <v>0.18910518566988391</v>
      </c>
      <c r="AD352" s="48">
        <v>0.26755820928076779</v>
      </c>
      <c r="AE352" s="47">
        <v>0.22</v>
      </c>
      <c r="AF352" s="48">
        <v>0.31645400000000001</v>
      </c>
      <c r="AG352" s="48">
        <v>0.206344</v>
      </c>
      <c r="AH352" s="48">
        <v>0.34802300000000003</v>
      </c>
      <c r="AI352" s="48">
        <v>0.22005496499999999</v>
      </c>
      <c r="AJ352" s="48">
        <v>9.9642484000000003E-2</v>
      </c>
      <c r="AK352" s="48">
        <v>0.66588029299999996</v>
      </c>
      <c r="AM352" s="48"/>
      <c r="AN352" s="48"/>
      <c r="AO352" s="48"/>
      <c r="AP352" s="48"/>
      <c r="AQ352" s="48"/>
      <c r="AR352" s="48"/>
      <c r="AS352" s="48"/>
      <c r="AT352" s="48"/>
      <c r="AU352" s="48"/>
      <c r="AV352" s="48"/>
      <c r="AW352" s="48"/>
      <c r="AX352" s="52"/>
      <c r="AY352" s="52"/>
      <c r="AZ352" s="52"/>
      <c r="BA352" s="52"/>
      <c r="BB352" s="52"/>
      <c r="BC352" s="52"/>
      <c r="BD352" s="52"/>
      <c r="BE352" s="52"/>
      <c r="BF352" s="52"/>
      <c r="BG352" s="52"/>
      <c r="BH352" s="52"/>
      <c r="BI352" s="52"/>
      <c r="BJ352" s="52"/>
      <c r="BK352" s="52"/>
      <c r="BL352" s="52"/>
      <c r="BM352" s="52"/>
    </row>
    <row r="353" spans="2:65">
      <c r="B353" t="s">
        <v>543</v>
      </c>
      <c r="C353">
        <v>0</v>
      </c>
      <c r="D353">
        <v>82.5</v>
      </c>
      <c r="E353" s="64">
        <v>4.2497225999999999E-2</v>
      </c>
      <c r="F353" s="48">
        <v>0.96714903900000004</v>
      </c>
      <c r="G353" s="48">
        <v>1.2928680999999999E-2</v>
      </c>
      <c r="H353" s="48">
        <v>4.2532159999999998E-3</v>
      </c>
      <c r="I353" s="48">
        <v>0.92772330000000003</v>
      </c>
      <c r="J353" s="49">
        <v>3.9425739000000022E-2</v>
      </c>
      <c r="K353" s="48">
        <v>3.783841E-3</v>
      </c>
      <c r="L353" s="48">
        <v>1.56683E-3</v>
      </c>
      <c r="M353" s="48">
        <v>8.9499999999999996E-4</v>
      </c>
      <c r="N353" s="48">
        <v>3.6665959999999998E-3</v>
      </c>
      <c r="O353" s="48">
        <v>1.5455130000000001E-3</v>
      </c>
      <c r="P353" s="48">
        <v>1.1212961E-2</v>
      </c>
      <c r="Q353" s="48">
        <v>4.4553400000000003E-3</v>
      </c>
      <c r="R353" s="48">
        <v>0.47099263499999999</v>
      </c>
      <c r="S353" s="48">
        <v>0.429989022</v>
      </c>
      <c r="T353" s="48">
        <v>5.947496E-3</v>
      </c>
      <c r="U353" s="48">
        <v>1.9078879999999999E-3</v>
      </c>
      <c r="V353" s="48">
        <v>8.5300000000000003E-4</v>
      </c>
      <c r="W353" s="48">
        <v>4.1599999999999997E-4</v>
      </c>
      <c r="X353" s="48">
        <v>5.08415E-3</v>
      </c>
      <c r="Y353" s="48">
        <v>7.8567061988017994E-2</v>
      </c>
      <c r="Z353" s="48">
        <v>0.159961816446202</v>
      </c>
      <c r="AA353" s="48">
        <v>0.13409090909090821</v>
      </c>
      <c r="AB353" s="48">
        <v>0.32567432567432503</v>
      </c>
      <c r="AC353" s="48">
        <v>0.1541194509891918</v>
      </c>
      <c r="AD353" s="48">
        <v>0.35118491092910481</v>
      </c>
      <c r="AE353" s="47">
        <v>0.24</v>
      </c>
      <c r="AF353" s="48">
        <v>0.29398999999999997</v>
      </c>
      <c r="AG353" s="48">
        <v>0.23624800000000001</v>
      </c>
      <c r="AH353" s="48">
        <v>0.25930900000000001</v>
      </c>
      <c r="AI353" s="48">
        <v>0.103973591</v>
      </c>
      <c r="AJ353" s="48">
        <v>0.193495537</v>
      </c>
      <c r="AK353" s="48">
        <v>0.69915637600000002</v>
      </c>
      <c r="AM353" s="48"/>
      <c r="AN353" s="48"/>
      <c r="AO353" s="48"/>
      <c r="AP353" s="48"/>
      <c r="AQ353" s="48"/>
      <c r="AR353" s="48"/>
      <c r="AS353" s="48"/>
      <c r="AT353" s="48"/>
      <c r="AU353" s="48"/>
      <c r="AV353" s="48"/>
      <c r="AW353" s="48"/>
      <c r="AX353" s="52"/>
      <c r="AY353" s="52"/>
      <c r="AZ353" s="52"/>
      <c r="BA353" s="52"/>
      <c r="BB353" s="52"/>
      <c r="BC353" s="52"/>
      <c r="BD353" s="52"/>
      <c r="BE353" s="52"/>
      <c r="BF353" s="52"/>
      <c r="BG353" s="52"/>
      <c r="BH353" s="52"/>
      <c r="BI353" s="52"/>
      <c r="BJ353" s="52"/>
      <c r="BK353" s="52"/>
      <c r="BL353" s="52"/>
      <c r="BM353" s="52"/>
    </row>
    <row r="354" spans="2:65">
      <c r="B354" t="s">
        <v>545</v>
      </c>
      <c r="C354">
        <v>0</v>
      </c>
      <c r="D354">
        <v>5.8</v>
      </c>
      <c r="E354" s="64">
        <v>2.5530332999999999E-2</v>
      </c>
      <c r="F354" s="48">
        <v>0.85778252300000002</v>
      </c>
      <c r="G354" s="48">
        <v>5.0765641E-2</v>
      </c>
      <c r="H354" s="48">
        <v>5.1899224000000001E-2</v>
      </c>
      <c r="I354" s="48">
        <v>0.79473639500000004</v>
      </c>
      <c r="J354" s="49">
        <v>6.3046127999999979E-2</v>
      </c>
      <c r="K354" s="48">
        <v>2.4315363E-2</v>
      </c>
      <c r="L354" s="48">
        <v>5.8285079999999996E-3</v>
      </c>
      <c r="M354" s="48">
        <v>8.7569310000000008E-3</v>
      </c>
      <c r="N354" s="48">
        <v>3.3724100000000002E-3</v>
      </c>
      <c r="O354" s="48">
        <v>1.530338E-3</v>
      </c>
      <c r="P354" s="48">
        <v>2.5722895999999999E-2</v>
      </c>
      <c r="Q354" s="48">
        <v>1.3829716999999899E-2</v>
      </c>
      <c r="R354" s="48">
        <v>0.45265604199999998</v>
      </c>
      <c r="S354" s="48">
        <v>0.43589695099999998</v>
      </c>
      <c r="T354" s="48">
        <v>2.5252E-2</v>
      </c>
      <c r="U354" s="48">
        <v>9.1542040000000009E-3</v>
      </c>
      <c r="V354" s="48">
        <v>6.9899999999999997E-4</v>
      </c>
      <c r="W354" s="48">
        <v>1.6230055E-2</v>
      </c>
      <c r="X354" s="48">
        <v>2.7396479999999999E-3</v>
      </c>
      <c r="Y354" s="48">
        <v>6.9204561586144894E-2</v>
      </c>
      <c r="Z354" s="48">
        <v>0.23910199526114001</v>
      </c>
      <c r="AA354" s="48">
        <v>9.3660202229088677E-2</v>
      </c>
      <c r="AB354" s="48">
        <v>0.21040481887150839</v>
      </c>
      <c r="AC354" s="48">
        <v>0.20125914378222809</v>
      </c>
      <c r="AD354" s="48">
        <v>0.244885477875045</v>
      </c>
      <c r="AE354" s="47">
        <v>0.13</v>
      </c>
      <c r="AF354" s="48">
        <v>0.28758800000000001</v>
      </c>
      <c r="AG354" s="48">
        <v>0.19551099999999999</v>
      </c>
      <c r="AH354" s="48">
        <v>0.32640599999999997</v>
      </c>
      <c r="AI354" s="48">
        <v>0.152321015</v>
      </c>
      <c r="AJ354" s="48">
        <v>0.178157384</v>
      </c>
      <c r="AK354" s="48">
        <v>0.65376425500000002</v>
      </c>
      <c r="AM354" s="48"/>
      <c r="AN354" s="48"/>
      <c r="AO354" s="48"/>
      <c r="AP354" s="48"/>
      <c r="AQ354" s="48"/>
      <c r="AR354" s="48"/>
      <c r="AS354" s="48"/>
      <c r="AT354" s="48"/>
      <c r="AU354" s="48"/>
      <c r="AV354" s="48"/>
      <c r="AW354" s="48"/>
      <c r="AX354" s="52"/>
      <c r="AY354" s="52"/>
      <c r="AZ354" s="52"/>
      <c r="BA354" s="52"/>
      <c r="BB354" s="52"/>
      <c r="BC354" s="52"/>
      <c r="BD354" s="52"/>
      <c r="BE354" s="52"/>
      <c r="BF354" s="52"/>
      <c r="BG354" s="52"/>
      <c r="BH354" s="52"/>
      <c r="BI354" s="52"/>
      <c r="BJ354" s="52"/>
      <c r="BK354" s="52"/>
      <c r="BL354" s="52"/>
      <c r="BM354" s="52"/>
    </row>
    <row r="355" spans="2:65">
      <c r="B355" t="s">
        <v>546</v>
      </c>
      <c r="C355">
        <v>0</v>
      </c>
      <c r="D355">
        <v>0</v>
      </c>
      <c r="E355" s="64">
        <v>2.8861164000000002E-2</v>
      </c>
      <c r="F355" s="48">
        <v>0.95353839100000004</v>
      </c>
      <c r="G355" s="48">
        <v>1.9819851999999999E-2</v>
      </c>
      <c r="H355" s="48">
        <v>7.97958E-3</v>
      </c>
      <c r="I355" s="48">
        <v>0.92892382900000003</v>
      </c>
      <c r="J355" s="49">
        <v>2.461456200000001E-2</v>
      </c>
      <c r="K355" s="48">
        <v>6.89633E-3</v>
      </c>
      <c r="L355" s="48">
        <v>4.3008220000000002E-3</v>
      </c>
      <c r="M355" s="48">
        <v>8.0400000000000003E-4</v>
      </c>
      <c r="N355" s="48">
        <v>3.571505E-3</v>
      </c>
      <c r="O355" s="48">
        <v>8.5800000000000004E-4</v>
      </c>
      <c r="P355" s="48">
        <v>1.46721289999999E-2</v>
      </c>
      <c r="Q355" s="48">
        <v>3.9897700000000001E-3</v>
      </c>
      <c r="R355" s="48">
        <v>0.47865722900000002</v>
      </c>
      <c r="S355" s="48">
        <v>0.44229944199999999</v>
      </c>
      <c r="T355" s="48">
        <v>9.5130849999999993E-3</v>
      </c>
      <c r="U355" s="48">
        <v>3.6143289999999999E-3</v>
      </c>
      <c r="V355" s="48">
        <v>3.3199999999999999E-4</v>
      </c>
      <c r="W355" s="48">
        <v>1.7052770000000001E-3</v>
      </c>
      <c r="X355" s="48">
        <v>2.649078E-3</v>
      </c>
      <c r="Y355" s="48">
        <v>7.1517441592553299E-2</v>
      </c>
      <c r="Z355" s="48">
        <v>0.188139913911989</v>
      </c>
      <c r="AA355" s="48">
        <v>7.7224996139393598E-2</v>
      </c>
      <c r="AB355" s="48">
        <v>0.2771529314871054</v>
      </c>
      <c r="AC355" s="48">
        <v>0.19877178723019959</v>
      </c>
      <c r="AD355" s="48">
        <v>0.27437395982505708</v>
      </c>
      <c r="AE355" s="47">
        <v>0.27</v>
      </c>
      <c r="AF355" s="48">
        <v>0.29333900000000002</v>
      </c>
      <c r="AG355" s="48">
        <v>0.17800099999999999</v>
      </c>
      <c r="AH355" s="48">
        <v>0.36656699999999998</v>
      </c>
      <c r="AI355" s="48">
        <v>0.20596705400000001</v>
      </c>
      <c r="AJ355" s="48">
        <v>0.16392120700000001</v>
      </c>
      <c r="AK355" s="48">
        <v>0.62497408099999996</v>
      </c>
      <c r="AM355" s="48"/>
      <c r="AN355" s="48"/>
      <c r="AO355" s="48"/>
      <c r="AP355" s="48"/>
      <c r="AQ355" s="48"/>
      <c r="AR355" s="48"/>
      <c r="AS355" s="48"/>
      <c r="AT355" s="48"/>
      <c r="AU355" s="48"/>
      <c r="AV355" s="48"/>
      <c r="AW355" s="48"/>
      <c r="AX355" s="52"/>
      <c r="AY355" s="52"/>
      <c r="AZ355" s="52"/>
      <c r="BA355" s="52"/>
      <c r="BB355" s="52"/>
      <c r="BC355" s="52"/>
      <c r="BD355" s="52"/>
      <c r="BE355" s="52"/>
      <c r="BF355" s="52"/>
      <c r="BG355" s="52"/>
      <c r="BH355" s="52"/>
      <c r="BI355" s="52"/>
      <c r="BJ355" s="52"/>
      <c r="BK355" s="52"/>
      <c r="BL355" s="52"/>
      <c r="BM355" s="52"/>
    </row>
    <row r="356" spans="2:65">
      <c r="B356" t="s">
        <v>547</v>
      </c>
      <c r="C356">
        <v>0</v>
      </c>
      <c r="D356">
        <v>26.2</v>
      </c>
      <c r="E356" s="64">
        <v>2.5493232000000001E-2</v>
      </c>
      <c r="F356" s="48">
        <v>0.95428367400000003</v>
      </c>
      <c r="G356" s="48">
        <v>1.9876219000000001E-2</v>
      </c>
      <c r="H356" s="48">
        <v>5.6777240000000003E-3</v>
      </c>
      <c r="I356" s="48">
        <v>0.926093634</v>
      </c>
      <c r="J356" s="49">
        <v>2.8190040000000031E-2</v>
      </c>
      <c r="K356" s="48">
        <v>6.9358429999999997E-3</v>
      </c>
      <c r="L356" s="48">
        <v>7.0250190000000004E-3</v>
      </c>
      <c r="M356" s="48">
        <v>9.810000000000001E-4</v>
      </c>
      <c r="N356" s="48">
        <v>2.6257120000000001E-3</v>
      </c>
      <c r="O356" s="48">
        <v>2.2690119999999999E-3</v>
      </c>
      <c r="P356" s="48">
        <v>1.5348031E-2</v>
      </c>
      <c r="Q356" s="48">
        <v>4.8154570000000004E-3</v>
      </c>
      <c r="R356" s="48">
        <v>0.60760961099999999</v>
      </c>
      <c r="S356" s="48">
        <v>0.317245479</v>
      </c>
      <c r="T356" s="48">
        <v>1.4565270999999999E-2</v>
      </c>
      <c r="U356" s="48">
        <v>2.9824130000000002E-3</v>
      </c>
      <c r="V356" s="48">
        <v>4.3600000000000003E-4</v>
      </c>
      <c r="W356" s="48">
        <v>5.6499999999999996E-4</v>
      </c>
      <c r="X356" s="48">
        <v>2.1104779999999998E-3</v>
      </c>
      <c r="Y356" s="48">
        <v>7.6483757481610001E-2</v>
      </c>
      <c r="Z356" s="48">
        <v>0.204173191280873</v>
      </c>
      <c r="AA356" s="48">
        <v>8.0311443746982028E-2</v>
      </c>
      <c r="AB356" s="48">
        <v>0.25520280057942929</v>
      </c>
      <c r="AC356" s="48">
        <v>0.1607116743845966</v>
      </c>
      <c r="AD356" s="48">
        <v>0.33590056056543988</v>
      </c>
      <c r="AE356" s="47">
        <v>0.16</v>
      </c>
      <c r="AF356" s="48">
        <v>0.36119499999999999</v>
      </c>
      <c r="AG356" s="48">
        <v>0.18129300000000001</v>
      </c>
      <c r="AH356" s="48">
        <v>0.29947200000000002</v>
      </c>
      <c r="AI356" s="48">
        <v>0.14261890599999999</v>
      </c>
      <c r="AJ356" s="48">
        <v>0.14376113700000001</v>
      </c>
      <c r="AK356" s="48">
        <v>0.70637821499999998</v>
      </c>
      <c r="AM356" s="48"/>
      <c r="AN356" s="48"/>
      <c r="AO356" s="48"/>
      <c r="AP356" s="48"/>
      <c r="AQ356" s="48"/>
      <c r="AR356" s="48"/>
      <c r="AS356" s="48"/>
      <c r="AT356" s="48"/>
      <c r="AU356" s="48"/>
      <c r="AV356" s="48"/>
      <c r="AW356" s="48"/>
      <c r="AX356" s="52"/>
      <c r="AY356" s="52"/>
      <c r="AZ356" s="52"/>
      <c r="BA356" s="52"/>
      <c r="BB356" s="52"/>
      <c r="BC356" s="52"/>
      <c r="BD356" s="52"/>
      <c r="BE356" s="52"/>
      <c r="BF356" s="52"/>
      <c r="BG356" s="52"/>
      <c r="BH356" s="52"/>
      <c r="BI356" s="52"/>
      <c r="BJ356" s="52"/>
      <c r="BK356" s="52"/>
      <c r="BL356" s="52"/>
      <c r="BM356" s="52"/>
    </row>
    <row r="357" spans="2:65">
      <c r="B357" t="s">
        <v>548</v>
      </c>
      <c r="C357">
        <v>0</v>
      </c>
      <c r="D357">
        <v>11.6</v>
      </c>
      <c r="E357" s="64">
        <v>1.9929163999999999E-2</v>
      </c>
      <c r="F357" s="48">
        <v>0.96868388599999999</v>
      </c>
      <c r="G357" s="48">
        <v>1.1979373999999999E-2</v>
      </c>
      <c r="H357" s="48">
        <v>2.566563E-3</v>
      </c>
      <c r="I357" s="48">
        <v>0.93365580000000004</v>
      </c>
      <c r="J357" s="49">
        <v>3.5028085999999958E-2</v>
      </c>
      <c r="K357" s="48">
        <v>2.9294550000000001E-3</v>
      </c>
      <c r="L357" s="48">
        <v>5.0000000000000001E-4</v>
      </c>
      <c r="M357" s="48">
        <v>1.5328539999999999E-3</v>
      </c>
      <c r="N357" s="48">
        <v>3.0429989999999998E-3</v>
      </c>
      <c r="O357" s="48">
        <v>4.66E-4</v>
      </c>
      <c r="P357" s="48">
        <v>1.3227964E-2</v>
      </c>
      <c r="Q357" s="48">
        <v>3.5430629999999999E-3</v>
      </c>
      <c r="R357" s="48">
        <v>0.54123471400000001</v>
      </c>
      <c r="S357" s="48">
        <v>0.37893015699999999</v>
      </c>
      <c r="T357" s="48">
        <v>4.1104130000000003E-3</v>
      </c>
      <c r="U357" s="48">
        <v>1.748629E-3</v>
      </c>
      <c r="V357" s="48">
        <v>2.7932640000000002E-3</v>
      </c>
      <c r="W357" s="48">
        <v>4.7699999999999999E-4</v>
      </c>
      <c r="X357" s="48">
        <v>3.4177750000000001E-3</v>
      </c>
      <c r="Y357" s="48">
        <v>0.116833416708354</v>
      </c>
      <c r="Z357" s="48">
        <v>0.156653527252956</v>
      </c>
      <c r="AA357" s="48">
        <v>6.3932092298600404E-2</v>
      </c>
      <c r="AB357" s="48">
        <v>0.41901039568055348</v>
      </c>
      <c r="AC357" s="48">
        <v>0.1758603372627795</v>
      </c>
      <c r="AD357" s="48">
        <v>0.29433842575461228</v>
      </c>
      <c r="AE357" s="47">
        <v>0.1</v>
      </c>
      <c r="AF357" s="48">
        <v>0.36551800000000001</v>
      </c>
      <c r="AG357" s="48">
        <v>0.23444400000000001</v>
      </c>
      <c r="AH357" s="48">
        <v>0.261934</v>
      </c>
      <c r="AI357" s="48">
        <v>0.1014007</v>
      </c>
      <c r="AJ357" s="48">
        <v>0.12126063099999999</v>
      </c>
      <c r="AK357" s="48">
        <v>0.768584292</v>
      </c>
      <c r="AM357" s="48"/>
      <c r="AN357" s="48"/>
      <c r="AO357" s="48"/>
      <c r="AP357" s="48"/>
      <c r="AQ357" s="48"/>
      <c r="AR357" s="48"/>
      <c r="AS357" s="48"/>
      <c r="AT357" s="48"/>
      <c r="AU357" s="48"/>
      <c r="AV357" s="48"/>
      <c r="AW357" s="48"/>
      <c r="AX357" s="52"/>
      <c r="AY357" s="52"/>
      <c r="AZ357" s="52"/>
      <c r="BA357" s="52"/>
      <c r="BB357" s="52"/>
      <c r="BC357" s="52"/>
      <c r="BD357" s="52"/>
      <c r="BE357" s="52"/>
      <c r="BF357" s="52"/>
      <c r="BG357" s="52"/>
      <c r="BH357" s="52"/>
      <c r="BI357" s="52"/>
      <c r="BJ357" s="52"/>
      <c r="BK357" s="52"/>
      <c r="BL357" s="52"/>
      <c r="BM357" s="52"/>
    </row>
    <row r="358" spans="2:65">
      <c r="B358" t="s">
        <v>549</v>
      </c>
      <c r="C358">
        <v>0</v>
      </c>
      <c r="D358">
        <v>39.6</v>
      </c>
      <c r="E358" s="64">
        <v>4.5332063999999998E-2</v>
      </c>
      <c r="F358" s="48">
        <v>0.92274157899999998</v>
      </c>
      <c r="G358" s="48">
        <v>4.1102557999999997E-2</v>
      </c>
      <c r="H358" s="48">
        <v>7.2013900000000002E-3</v>
      </c>
      <c r="I358" s="48">
        <v>0.88295008699999999</v>
      </c>
      <c r="J358" s="49">
        <v>3.9791491999999977E-2</v>
      </c>
      <c r="K358" s="48">
        <v>9.7442259999999999E-3</v>
      </c>
      <c r="L358" s="48">
        <v>3.4169360000000002E-3</v>
      </c>
      <c r="M358" s="48">
        <v>1.0032280000000001E-3</v>
      </c>
      <c r="N358" s="48">
        <v>1.8922274999999999E-2</v>
      </c>
      <c r="O358" s="48">
        <v>4.4896950000000001E-3</v>
      </c>
      <c r="P358" s="48">
        <v>1.8912341999999999E-2</v>
      </c>
      <c r="Q358" s="48">
        <v>1.0042215E-2</v>
      </c>
      <c r="R358" s="48">
        <v>0.50847726999999998</v>
      </c>
      <c r="S358" s="48">
        <v>0.39250702700000001</v>
      </c>
      <c r="T358" s="48">
        <v>1.3448415999999999E-2</v>
      </c>
      <c r="U358" s="48">
        <v>5.1846920000000003E-3</v>
      </c>
      <c r="V358" s="48">
        <v>1.420328E-3</v>
      </c>
      <c r="W358" s="48">
        <v>1.330936E-3</v>
      </c>
      <c r="X358" s="48">
        <v>4.4695619999999998E-3</v>
      </c>
      <c r="Y358" s="48">
        <v>8.1254714914948997E-2</v>
      </c>
      <c r="Z358" s="48">
        <v>0.15896607743782101</v>
      </c>
      <c r="AA358" s="48">
        <v>0.23370471295689441</v>
      </c>
      <c r="AB358" s="48">
        <v>0.23453255608062229</v>
      </c>
      <c r="AC358" s="48">
        <v>0.15804267279928449</v>
      </c>
      <c r="AD358" s="48">
        <v>0.32781630021951991</v>
      </c>
      <c r="AE358" s="47">
        <v>0.31</v>
      </c>
      <c r="AF358" s="48">
        <v>0.28528100000000001</v>
      </c>
      <c r="AG358" s="48">
        <v>0.142176</v>
      </c>
      <c r="AH358" s="48">
        <v>0.258322</v>
      </c>
      <c r="AI358" s="48">
        <v>0.18727339100000001</v>
      </c>
      <c r="AJ358" s="48">
        <v>0.18352597600000001</v>
      </c>
      <c r="AK358" s="48">
        <v>0.62506387600000002</v>
      </c>
      <c r="AM358" s="48"/>
      <c r="AN358" s="48"/>
      <c r="AO358" s="48"/>
      <c r="AP358" s="48"/>
      <c r="AQ358" s="48"/>
      <c r="AR358" s="48"/>
      <c r="AS358" s="48"/>
      <c r="AT358" s="48"/>
      <c r="AU358" s="48"/>
      <c r="AV358" s="48"/>
      <c r="AW358" s="48"/>
      <c r="AX358" s="52"/>
      <c r="AY358" s="52"/>
      <c r="AZ358" s="52"/>
      <c r="BA358" s="52"/>
      <c r="BB358" s="52"/>
      <c r="BC358" s="52"/>
      <c r="BD358" s="52"/>
      <c r="BE358" s="52"/>
      <c r="BF358" s="52"/>
      <c r="BG358" s="52"/>
      <c r="BH358" s="52"/>
      <c r="BI358" s="52"/>
      <c r="BJ358" s="52"/>
      <c r="BK358" s="52"/>
      <c r="BL358" s="52"/>
      <c r="BM358" s="52"/>
    </row>
    <row r="359" spans="2:65">
      <c r="B359" t="s">
        <v>550</v>
      </c>
      <c r="C359">
        <v>0</v>
      </c>
      <c r="D359">
        <v>19.5</v>
      </c>
      <c r="E359" s="64">
        <v>2.0224181000000001E-2</v>
      </c>
      <c r="F359" s="48">
        <v>0.96094275200000001</v>
      </c>
      <c r="G359" s="48">
        <v>1.2955067000000001E-2</v>
      </c>
      <c r="H359" s="48">
        <v>6.2225689999999998E-3</v>
      </c>
      <c r="I359" s="48">
        <v>0.93357708100000003</v>
      </c>
      <c r="J359" s="49">
        <v>2.736567099999998E-2</v>
      </c>
      <c r="K359" s="48">
        <v>3.0349629999999999E-3</v>
      </c>
      <c r="L359" s="48">
        <v>6.9300000000000004E-4</v>
      </c>
      <c r="M359" s="48">
        <v>1.0999200000000001E-3</v>
      </c>
      <c r="N359" s="48">
        <v>3.82935E-3</v>
      </c>
      <c r="O359" s="48">
        <v>4.4799999999999999E-4</v>
      </c>
      <c r="P359" s="48">
        <v>1.6346026999999999E-2</v>
      </c>
      <c r="Q359" s="48">
        <v>3.5338850000000001E-3</v>
      </c>
      <c r="R359" s="48">
        <v>0.50448119899999999</v>
      </c>
      <c r="S359" s="48">
        <v>0.41934859699999999</v>
      </c>
      <c r="T359" s="48">
        <v>4.6441520000000003E-3</v>
      </c>
      <c r="U359" s="48">
        <v>2.0572780000000001E-3</v>
      </c>
      <c r="V359" s="48">
        <v>1.670265E-3</v>
      </c>
      <c r="W359" s="48">
        <v>2.8499999999999999E-4</v>
      </c>
      <c r="X359" s="48">
        <v>2.9331489999999999E-3</v>
      </c>
      <c r="Y359" s="48">
        <v>8.9701508976759506E-2</v>
      </c>
      <c r="Z359" s="48">
        <v>0.170573788792141</v>
      </c>
      <c r="AA359" s="48">
        <v>6.7961846802036277E-2</v>
      </c>
      <c r="AB359" s="48">
        <v>0.3831821639651235</v>
      </c>
      <c r="AC359" s="48">
        <v>0.28956769846788311</v>
      </c>
      <c r="AD359" s="48">
        <v>0.18152828062435561</v>
      </c>
      <c r="AE359" s="47">
        <v>0.17</v>
      </c>
      <c r="AF359" s="48">
        <v>0.23636299999999999</v>
      </c>
      <c r="AG359" s="48">
        <v>0.21379200000000001</v>
      </c>
      <c r="AH359" s="48">
        <v>0.36337999999999998</v>
      </c>
      <c r="AI359" s="48">
        <v>7.6329991999999999E-2</v>
      </c>
      <c r="AJ359" s="48">
        <v>0.20235708799999999</v>
      </c>
      <c r="AK359" s="48">
        <v>0.71640048499999998</v>
      </c>
      <c r="AM359" s="48"/>
      <c r="AN359" s="48"/>
      <c r="AO359" s="48"/>
      <c r="AP359" s="48"/>
      <c r="AQ359" s="48"/>
      <c r="AR359" s="48"/>
      <c r="AS359" s="48"/>
      <c r="AT359" s="48"/>
      <c r="AU359" s="48"/>
      <c r="AV359" s="48"/>
      <c r="AW359" s="48"/>
      <c r="AX359" s="52"/>
      <c r="AY359" s="52"/>
      <c r="AZ359" s="52"/>
      <c r="BA359" s="52"/>
      <c r="BB359" s="52"/>
      <c r="BC359" s="52"/>
      <c r="BD359" s="52"/>
      <c r="BE359" s="52"/>
      <c r="BF359" s="52"/>
      <c r="BG359" s="52"/>
      <c r="BH359" s="52"/>
      <c r="BI359" s="52"/>
      <c r="BJ359" s="52"/>
      <c r="BK359" s="52"/>
      <c r="BL359" s="52"/>
      <c r="BM359" s="52"/>
    </row>
    <row r="360" spans="2:65">
      <c r="B360" t="s">
        <v>551</v>
      </c>
      <c r="C360">
        <v>0</v>
      </c>
      <c r="D360">
        <v>52.4</v>
      </c>
      <c r="E360" s="64">
        <v>2.1344957000000001E-2</v>
      </c>
      <c r="F360" s="48">
        <v>0.97823396299999998</v>
      </c>
      <c r="G360" s="48">
        <v>8.8227559999999993E-3</v>
      </c>
      <c r="H360" s="48">
        <v>1.5299999999999999E-3</v>
      </c>
      <c r="I360" s="48">
        <v>0.95739523100000001</v>
      </c>
      <c r="J360" s="49">
        <v>2.0838731999999971E-2</v>
      </c>
      <c r="K360" s="48">
        <v>2.0183940000000002E-3</v>
      </c>
      <c r="L360" s="48">
        <v>8.9499999999999996E-4</v>
      </c>
      <c r="M360" s="48">
        <v>4.1599999999999997E-4</v>
      </c>
      <c r="N360" s="48">
        <v>2.7570849999999998E-3</v>
      </c>
      <c r="O360" s="48">
        <v>6.7599999999999995E-4</v>
      </c>
      <c r="P360" s="48">
        <v>8.7914610000000004E-3</v>
      </c>
      <c r="Q360" s="48">
        <v>2.6215659999999901E-3</v>
      </c>
      <c r="R360" s="48">
        <v>0.51719796900000004</v>
      </c>
      <c r="S360" s="48">
        <v>0.40278413600000001</v>
      </c>
      <c r="T360" s="48">
        <v>4.5049729999999998E-3</v>
      </c>
      <c r="U360" s="48">
        <v>1.5918270000000001E-3</v>
      </c>
      <c r="V360" s="48">
        <v>4.7899999999999999E-4</v>
      </c>
      <c r="W360" s="48">
        <v>1.1400000000000001E-4</v>
      </c>
      <c r="X360" s="48">
        <v>3.1628450000000001E-3</v>
      </c>
      <c r="Y360" s="48">
        <v>9.5619406500235496E-2</v>
      </c>
      <c r="Z360" s="48">
        <v>0.184625540210204</v>
      </c>
      <c r="AA360" s="48">
        <v>7.3608844699125806E-2</v>
      </c>
      <c r="AB360" s="48">
        <v>0.32316294131784817</v>
      </c>
      <c r="AC360" s="48">
        <v>0.17189290161892901</v>
      </c>
      <c r="AD360" s="48">
        <v>0.32816936488169363</v>
      </c>
      <c r="AE360" s="47">
        <v>0.18</v>
      </c>
      <c r="AF360" s="48">
        <v>0.332258</v>
      </c>
      <c r="AG360" s="48">
        <v>0.19467100000000001</v>
      </c>
      <c r="AH360" s="48">
        <v>0.31129899999999999</v>
      </c>
      <c r="AI360" s="48">
        <v>0.12164103499999999</v>
      </c>
      <c r="AJ360" s="48">
        <v>0.14775911999999999</v>
      </c>
      <c r="AK360" s="48">
        <v>0.72459433399999995</v>
      </c>
      <c r="AM360" s="48"/>
      <c r="AN360" s="48"/>
      <c r="AO360" s="48"/>
      <c r="AP360" s="48"/>
      <c r="AQ360" s="48"/>
      <c r="AR360" s="48"/>
      <c r="AS360" s="48"/>
      <c r="AT360" s="48"/>
      <c r="AU360" s="48"/>
      <c r="AV360" s="48"/>
      <c r="AW360" s="48"/>
      <c r="AX360" s="52"/>
      <c r="AY360" s="52"/>
      <c r="AZ360" s="52"/>
      <c r="BA360" s="52"/>
      <c r="BB360" s="52"/>
      <c r="BC360" s="52"/>
      <c r="BD360" s="52"/>
      <c r="BE360" s="52"/>
      <c r="BF360" s="52"/>
      <c r="BG360" s="52"/>
      <c r="BH360" s="52"/>
      <c r="BI360" s="52"/>
      <c r="BJ360" s="52"/>
      <c r="BK360" s="52"/>
      <c r="BL360" s="52"/>
      <c r="BM360" s="52"/>
    </row>
    <row r="361" spans="2:65">
      <c r="B361" t="s">
        <v>553</v>
      </c>
      <c r="C361">
        <v>0</v>
      </c>
      <c r="D361">
        <v>24.6</v>
      </c>
      <c r="E361" s="64">
        <v>2.5762976E-2</v>
      </c>
      <c r="F361" s="48">
        <v>0.95924096999999997</v>
      </c>
      <c r="G361" s="48">
        <v>2.1234671E-2</v>
      </c>
      <c r="H361" s="48">
        <v>3.0704560000000001E-3</v>
      </c>
      <c r="I361" s="48">
        <v>0.93638600500000002</v>
      </c>
      <c r="J361" s="49">
        <v>2.2854964999999949E-2</v>
      </c>
      <c r="K361" s="48">
        <v>4.4109700000000002E-3</v>
      </c>
      <c r="L361" s="48">
        <v>2.7205990000000002E-3</v>
      </c>
      <c r="M361" s="48">
        <v>1.8504070000000001E-3</v>
      </c>
      <c r="N361" s="48">
        <v>3.9608710000000004E-3</v>
      </c>
      <c r="O361" s="48">
        <v>1.4603210000000001E-3</v>
      </c>
      <c r="P361" s="48">
        <v>1.2172679E-2</v>
      </c>
      <c r="Q361" s="48">
        <v>4.2809420000000003E-3</v>
      </c>
      <c r="R361" s="48">
        <v>0.48628725699999997</v>
      </c>
      <c r="S361" s="48">
        <v>0.42595519100000001</v>
      </c>
      <c r="T361" s="48">
        <v>9.541908E-3</v>
      </c>
      <c r="U361" s="48">
        <v>2.8705739999999999E-3</v>
      </c>
      <c r="V361" s="48">
        <v>5.4000000000000001E-4</v>
      </c>
      <c r="W361" s="48">
        <v>5.8E-4</v>
      </c>
      <c r="X361" s="48">
        <v>3.2506499999999999E-3</v>
      </c>
      <c r="Y361" s="48">
        <v>0.101780428738003</v>
      </c>
      <c r="Z361" s="48">
        <v>0.19722923902747</v>
      </c>
      <c r="AA361" s="48">
        <v>7.8642017798318378E-2</v>
      </c>
      <c r="AB361" s="48">
        <v>0.31654702787747591</v>
      </c>
      <c r="AC361" s="48">
        <v>0.21043156716781011</v>
      </c>
      <c r="AD361" s="48">
        <v>0.28976305162263422</v>
      </c>
      <c r="AE361" s="47">
        <v>0.37</v>
      </c>
      <c r="AF361" s="48">
        <v>0.28127600000000003</v>
      </c>
      <c r="AG361" s="48">
        <v>0.18061199999999999</v>
      </c>
      <c r="AH361" s="48">
        <v>0.34538000000000002</v>
      </c>
      <c r="AI361" s="48">
        <v>0.14023364799999999</v>
      </c>
      <c r="AJ361" s="48">
        <v>0.20851178300000001</v>
      </c>
      <c r="AK361" s="48">
        <v>0.643742853</v>
      </c>
      <c r="AM361" s="48"/>
      <c r="AN361" s="48"/>
      <c r="AO361" s="48"/>
      <c r="AP361" s="48"/>
      <c r="AQ361" s="48"/>
      <c r="AR361" s="48"/>
      <c r="AS361" s="48"/>
      <c r="AT361" s="48"/>
      <c r="AU361" s="48"/>
      <c r="AV361" s="48"/>
      <c r="AW361" s="48"/>
      <c r="AX361" s="52"/>
      <c r="AY361" s="52"/>
      <c r="AZ361" s="52"/>
      <c r="BA361" s="52"/>
      <c r="BB361" s="52"/>
      <c r="BC361" s="52"/>
      <c r="BD361" s="52"/>
      <c r="BE361" s="52"/>
      <c r="BF361" s="52"/>
      <c r="BG361" s="52"/>
      <c r="BH361" s="52"/>
      <c r="BI361" s="52"/>
      <c r="BJ361" s="52"/>
      <c r="BK361" s="52"/>
      <c r="BL361" s="52"/>
      <c r="BM361" s="52"/>
    </row>
    <row r="362" spans="2:65">
      <c r="B362" t="s">
        <v>555</v>
      </c>
      <c r="C362">
        <v>0</v>
      </c>
      <c r="E362" s="64">
        <v>2.8342763999999999E-2</v>
      </c>
      <c r="F362" s="48">
        <v>0.96370999199999996</v>
      </c>
      <c r="G362" s="48">
        <v>2.2030809999999901E-2</v>
      </c>
      <c r="H362" s="48">
        <v>4.191167E-3</v>
      </c>
      <c r="I362" s="48">
        <v>0.92999989500000002</v>
      </c>
      <c r="J362" s="49">
        <v>3.3710096999999939E-2</v>
      </c>
      <c r="K362" s="48">
        <v>5.4656319999999998E-3</v>
      </c>
      <c r="L362" s="48">
        <v>1.1689501999999999E-2</v>
      </c>
      <c r="M362" s="48">
        <v>2.42E-4</v>
      </c>
      <c r="N362" s="48">
        <v>2.853923E-3</v>
      </c>
      <c r="O362" s="48">
        <v>1.390103E-3</v>
      </c>
      <c r="P362" s="48">
        <v>6.7083000000000004E-3</v>
      </c>
      <c r="Q362" s="48">
        <v>3.3594150000000001E-3</v>
      </c>
      <c r="R362" s="48">
        <v>0.57781054200000004</v>
      </c>
      <c r="S362" s="48">
        <v>0.34333105200000003</v>
      </c>
      <c r="T362" s="48">
        <v>1.3543257E-2</v>
      </c>
      <c r="U362" s="48">
        <v>9.3700000000000001E-4</v>
      </c>
      <c r="V362" s="48">
        <v>1.26E-4</v>
      </c>
      <c r="W362" s="48">
        <v>1.821916E-3</v>
      </c>
      <c r="X362" s="48">
        <v>1.2321630000000001E-3</v>
      </c>
      <c r="Y362" s="48">
        <v>4.6909022058127428E-2</v>
      </c>
      <c r="Z362" s="48">
        <v>0.194772920247685</v>
      </c>
      <c r="AA362" s="48">
        <v>0.1011136258422919</v>
      </c>
      <c r="AB362" s="48">
        <v>0.22329098297412561</v>
      </c>
      <c r="AC362" s="48">
        <v>0.22806458601485941</v>
      </c>
      <c r="AD362" s="48">
        <v>0.21297582484802921</v>
      </c>
      <c r="AE362" s="47">
        <v>0.15</v>
      </c>
      <c r="AF362" s="48">
        <v>0.27078200000000002</v>
      </c>
      <c r="AG362" s="48">
        <v>0.19633200000000001</v>
      </c>
      <c r="AH362" s="48">
        <v>0.38179400000000002</v>
      </c>
      <c r="AI362" s="48">
        <v>0.29378491000000001</v>
      </c>
      <c r="AJ362" s="48">
        <v>8.2788979999999998E-2</v>
      </c>
      <c r="AK362" s="48">
        <v>0.61123733800000002</v>
      </c>
      <c r="AM362" s="48"/>
      <c r="AN362" s="48"/>
      <c r="AO362" s="48"/>
      <c r="AP362" s="48"/>
      <c r="AQ362" s="48"/>
      <c r="AR362" s="48"/>
      <c r="AS362" s="48"/>
      <c r="AT362" s="48"/>
      <c r="AU362" s="48"/>
      <c r="AV362" s="48"/>
      <c r="AW362" s="48"/>
      <c r="AX362" s="52"/>
      <c r="AY362" s="52"/>
      <c r="AZ362" s="52"/>
      <c r="BA362" s="52"/>
      <c r="BB362" s="52"/>
      <c r="BC362" s="52"/>
      <c r="BD362" s="52"/>
      <c r="BE362" s="52"/>
      <c r="BF362" s="52"/>
      <c r="BG362" s="52"/>
      <c r="BH362" s="52"/>
      <c r="BI362" s="52"/>
      <c r="BJ362" s="52"/>
      <c r="BK362" s="52"/>
      <c r="BL362" s="52"/>
      <c r="BM362" s="52"/>
    </row>
    <row r="363" spans="2:65">
      <c r="B363" t="s">
        <v>556</v>
      </c>
      <c r="C363">
        <v>0</v>
      </c>
      <c r="D363">
        <v>19.3</v>
      </c>
      <c r="E363" s="64">
        <v>2.6205809E-2</v>
      </c>
      <c r="F363" s="48">
        <v>0.90676995999999999</v>
      </c>
      <c r="G363" s="48">
        <v>4.4127188999999997E-2</v>
      </c>
      <c r="H363" s="48">
        <v>1.2993154999999999E-2</v>
      </c>
      <c r="I363" s="48">
        <v>0.88298638399999996</v>
      </c>
      <c r="J363" s="49">
        <v>2.3783576000000028E-2</v>
      </c>
      <c r="K363" s="48">
        <v>9.6615759999999998E-3</v>
      </c>
      <c r="L363" s="48">
        <v>2.7404916000000001E-2</v>
      </c>
      <c r="M363" s="48">
        <v>5.4799999999999998E-4</v>
      </c>
      <c r="N363" s="48">
        <v>2.2891159999999999E-3</v>
      </c>
      <c r="O363" s="48">
        <v>1.9559590000000002E-3</v>
      </c>
      <c r="P363" s="48">
        <v>2.8490365E-2</v>
      </c>
      <c r="Q363" s="48">
        <v>7.6196420000000003E-3</v>
      </c>
      <c r="R363" s="48">
        <v>0.44453161099999999</v>
      </c>
      <c r="S363" s="48">
        <v>0.446251061</v>
      </c>
      <c r="T363" s="48">
        <v>3.6495330999999999E-2</v>
      </c>
      <c r="U363" s="48">
        <v>3.1809830000000001E-3</v>
      </c>
      <c r="V363" s="48">
        <v>4.84E-4</v>
      </c>
      <c r="W363" s="48">
        <v>5.6741860000000003E-3</v>
      </c>
      <c r="X363" s="48">
        <v>2.4502170000000002E-3</v>
      </c>
      <c r="Y363" s="48">
        <v>7.1620893914916495E-2</v>
      </c>
      <c r="Z363" s="48">
        <v>0.20252646599028401</v>
      </c>
      <c r="AA363" s="48">
        <v>7.9399536890853564E-2</v>
      </c>
      <c r="AB363" s="48">
        <v>0.26830070518892629</v>
      </c>
      <c r="AC363" s="48">
        <v>0.14793202696841859</v>
      </c>
      <c r="AD363" s="48">
        <v>0.37159116298019418</v>
      </c>
      <c r="AE363" s="47">
        <v>0.26</v>
      </c>
      <c r="AF363" s="48">
        <v>0.38602999999999998</v>
      </c>
      <c r="AG363" s="48">
        <v>0.186339</v>
      </c>
      <c r="AH363" s="48">
        <v>0.270206</v>
      </c>
      <c r="AI363" s="48">
        <v>8.7947325000000007E-2</v>
      </c>
      <c r="AJ363" s="48">
        <v>0.174401528</v>
      </c>
      <c r="AK363" s="48">
        <v>0.73172761600000003</v>
      </c>
      <c r="AM363" s="48"/>
      <c r="AN363" s="48"/>
      <c r="AO363" s="48"/>
      <c r="AP363" s="48"/>
      <c r="AQ363" s="48"/>
      <c r="AR363" s="48"/>
      <c r="AS363" s="48"/>
      <c r="AT363" s="48"/>
      <c r="AU363" s="48"/>
      <c r="AV363" s="48"/>
      <c r="AW363" s="48"/>
      <c r="AX363" s="52"/>
      <c r="AY363" s="52"/>
      <c r="AZ363" s="52"/>
      <c r="BA363" s="52"/>
      <c r="BB363" s="52"/>
      <c r="BC363" s="52"/>
      <c r="BD363" s="52"/>
      <c r="BE363" s="52"/>
      <c r="BF363" s="52"/>
      <c r="BG363" s="52"/>
      <c r="BH363" s="52"/>
      <c r="BI363" s="52"/>
      <c r="BJ363" s="52"/>
      <c r="BK363" s="52"/>
      <c r="BL363" s="52"/>
      <c r="BM363" s="52"/>
    </row>
    <row r="364" spans="2:65">
      <c r="B364" t="s">
        <v>557</v>
      </c>
      <c r="C364">
        <v>0</v>
      </c>
      <c r="D364">
        <v>22.4</v>
      </c>
      <c r="E364" s="64">
        <v>2.0778733000000001E-2</v>
      </c>
      <c r="F364" s="48">
        <v>0.96798680299999995</v>
      </c>
      <c r="G364" s="48">
        <v>1.200671E-2</v>
      </c>
      <c r="H364" s="48">
        <v>3.3266860000000001E-3</v>
      </c>
      <c r="I364" s="48">
        <v>0.94458662500000001</v>
      </c>
      <c r="J364" s="49">
        <v>2.3400177999999942E-2</v>
      </c>
      <c r="K364" s="48">
        <v>3.6942250000000002E-3</v>
      </c>
      <c r="L364" s="48">
        <v>1.268499E-3</v>
      </c>
      <c r="M364" s="48">
        <v>7.4600000000000003E-4</v>
      </c>
      <c r="N364" s="48">
        <v>3.0377210000000002E-3</v>
      </c>
      <c r="O364" s="48">
        <v>9.2400000000000002E-4</v>
      </c>
      <c r="P364" s="48">
        <v>1.3185713E-2</v>
      </c>
      <c r="Q364" s="48">
        <v>3.4943789999999902E-3</v>
      </c>
      <c r="R364" s="48">
        <v>0.55188490300000004</v>
      </c>
      <c r="S364" s="48">
        <v>0.38135348099999999</v>
      </c>
      <c r="T364" s="48">
        <v>4.3951399999999996E-3</v>
      </c>
      <c r="U364" s="48">
        <v>2.0362290000000001E-3</v>
      </c>
      <c r="V364" s="48">
        <v>9.2400000000000002E-4</v>
      </c>
      <c r="W364" s="48">
        <v>8.5700000000000001E-4</v>
      </c>
      <c r="X364" s="48">
        <v>2.9263840000000002E-3</v>
      </c>
      <c r="Y364" s="48">
        <v>7.4169825054592006E-2</v>
      </c>
      <c r="Z364" s="48">
        <v>0.19580108439220201</v>
      </c>
      <c r="AA364" s="48">
        <v>6.7935307059867958E-2</v>
      </c>
      <c r="AB364" s="48">
        <v>0.30157872389701629</v>
      </c>
      <c r="AC364" s="48">
        <v>0.1424001720360738</v>
      </c>
      <c r="AD364" s="48">
        <v>0.37460855073048133</v>
      </c>
      <c r="AE364" s="47">
        <v>0.12</v>
      </c>
      <c r="AF364" s="48">
        <v>0.41263699999999998</v>
      </c>
      <c r="AG364" s="48">
        <v>0.19525799999999999</v>
      </c>
      <c r="AH364" s="48">
        <v>0.25129699999999999</v>
      </c>
      <c r="AI364" s="48">
        <v>0.106498331</v>
      </c>
      <c r="AJ364" s="48">
        <v>0.114906755</v>
      </c>
      <c r="AK364" s="48">
        <v>0.764087246</v>
      </c>
      <c r="AM364" s="48"/>
      <c r="AN364" s="48"/>
      <c r="AO364" s="48"/>
      <c r="AP364" s="48"/>
      <c r="AQ364" s="48"/>
      <c r="AR364" s="48"/>
      <c r="AS364" s="48"/>
      <c r="AT364" s="48"/>
      <c r="AU364" s="48"/>
      <c r="AV364" s="48"/>
      <c r="AW364" s="48"/>
      <c r="AX364" s="52"/>
      <c r="AY364" s="52"/>
      <c r="AZ364" s="52"/>
      <c r="BA364" s="52"/>
      <c r="BB364" s="52"/>
      <c r="BC364" s="52"/>
      <c r="BD364" s="52"/>
      <c r="BE364" s="52"/>
      <c r="BF364" s="52"/>
      <c r="BG364" s="52"/>
      <c r="BH364" s="52"/>
      <c r="BI364" s="52"/>
      <c r="BJ364" s="52"/>
      <c r="BK364" s="52"/>
      <c r="BL364" s="52"/>
      <c r="BM364" s="52"/>
    </row>
    <row r="365" spans="2:65">
      <c r="B365" t="s">
        <v>558</v>
      </c>
      <c r="C365">
        <v>0</v>
      </c>
      <c r="D365">
        <v>31.9</v>
      </c>
      <c r="E365" s="64">
        <v>2.4125062999999999E-2</v>
      </c>
      <c r="F365" s="48">
        <v>0.93164964299999997</v>
      </c>
      <c r="G365" s="48">
        <v>1.8106028E-2</v>
      </c>
      <c r="H365" s="48">
        <v>2.49075829999999E-2</v>
      </c>
      <c r="I365" s="48">
        <v>0.81049137599999999</v>
      </c>
      <c r="J365" s="49">
        <v>0.121158267</v>
      </c>
      <c r="K365" s="48">
        <v>8.4740670000000001E-3</v>
      </c>
      <c r="L365" s="48">
        <v>1.063547E-3</v>
      </c>
      <c r="M365" s="48">
        <v>1.475243E-3</v>
      </c>
      <c r="N365" s="48">
        <v>2.5730969999999999E-3</v>
      </c>
      <c r="O365" s="48">
        <v>4.37E-4</v>
      </c>
      <c r="P365" s="48">
        <v>1.7274060000000001E-2</v>
      </c>
      <c r="Q365" s="48">
        <v>8.0619449999999992E-3</v>
      </c>
      <c r="R365" s="48">
        <v>0.50061325499999998</v>
      </c>
      <c r="S365" s="48">
        <v>0.42291429000000003</v>
      </c>
      <c r="T365" s="48">
        <v>6.4413209999999999E-3</v>
      </c>
      <c r="U365" s="48">
        <v>4.4085740000000002E-3</v>
      </c>
      <c r="V365" s="48">
        <v>9.01E-4</v>
      </c>
      <c r="W365" s="48">
        <v>2.8475610000000002E-3</v>
      </c>
      <c r="X365" s="48">
        <v>2.478751E-3</v>
      </c>
      <c r="Y365" s="48">
        <v>8.5631072089117494E-2</v>
      </c>
      <c r="Z365" s="48">
        <v>0.23122892283277099</v>
      </c>
      <c r="AA365" s="48">
        <v>8.1088926878043935E-2</v>
      </c>
      <c r="AB365" s="48">
        <v>0.23020352869077079</v>
      </c>
      <c r="AC365" s="48">
        <v>0.20502015783153199</v>
      </c>
      <c r="AD365" s="48">
        <v>0.2688282724309487</v>
      </c>
      <c r="AE365" s="47">
        <v>0.09</v>
      </c>
      <c r="AF365" s="48">
        <v>0.29333900000000002</v>
      </c>
      <c r="AG365" s="48">
        <v>0.16538700000000001</v>
      </c>
      <c r="AH365" s="48">
        <v>0.38437100000000002</v>
      </c>
      <c r="AI365" s="48">
        <v>0.164650609</v>
      </c>
      <c r="AJ365" s="48">
        <v>0.17978698500000001</v>
      </c>
      <c r="AK365" s="48">
        <v>0.64457152600000001</v>
      </c>
      <c r="AM365" s="48"/>
      <c r="AN365" s="48"/>
      <c r="AO365" s="48"/>
      <c r="AP365" s="48"/>
      <c r="AQ365" s="48"/>
      <c r="AR365" s="48"/>
      <c r="AS365" s="48"/>
      <c r="AT365" s="48"/>
      <c r="AU365" s="48"/>
      <c r="AV365" s="48"/>
      <c r="AW365" s="48"/>
      <c r="AX365" s="52"/>
      <c r="AY365" s="52"/>
      <c r="AZ365" s="52"/>
      <c r="BA365" s="52"/>
      <c r="BB365" s="52"/>
      <c r="BC365" s="52"/>
      <c r="BD365" s="52"/>
      <c r="BE365" s="52"/>
      <c r="BF365" s="52"/>
      <c r="BG365" s="52"/>
      <c r="BH365" s="52"/>
      <c r="BI365" s="52"/>
      <c r="BJ365" s="52"/>
      <c r="BK365" s="52"/>
      <c r="BL365" s="52"/>
      <c r="BM365" s="52"/>
    </row>
    <row r="366" spans="2:65">
      <c r="B366" t="s">
        <v>559</v>
      </c>
      <c r="C366">
        <v>0</v>
      </c>
      <c r="D366">
        <v>0.6</v>
      </c>
      <c r="E366" s="64">
        <v>2.9830892000000001E-2</v>
      </c>
      <c r="F366" s="48">
        <v>0.74965976099999998</v>
      </c>
      <c r="G366" s="48">
        <v>0.130068039</v>
      </c>
      <c r="H366" s="48">
        <v>5.8020319000000001E-2</v>
      </c>
      <c r="I366" s="48">
        <v>0.654348029</v>
      </c>
      <c r="J366" s="49">
        <v>9.5311731999999982E-2</v>
      </c>
      <c r="K366" s="48">
        <v>6.2624661999999998E-2</v>
      </c>
      <c r="L366" s="48">
        <v>3.0440861E-2</v>
      </c>
      <c r="M366" s="48">
        <v>3.3460709999999999E-3</v>
      </c>
      <c r="N366" s="48">
        <v>6.6735020000000004E-3</v>
      </c>
      <c r="O366" s="48">
        <v>6.6268990000000003E-3</v>
      </c>
      <c r="P366" s="48">
        <v>3.1214465E-2</v>
      </c>
      <c r="Q366" s="48">
        <v>3.1037374999999999E-2</v>
      </c>
      <c r="R366" s="48">
        <v>0.47013263</v>
      </c>
      <c r="S366" s="48">
        <v>0.32168588199999998</v>
      </c>
      <c r="T366" s="48">
        <v>7.2895210000000002E-2</v>
      </c>
      <c r="U366" s="48">
        <v>2.9359406000000001E-2</v>
      </c>
      <c r="V366" s="48">
        <v>5.0299999999999997E-4</v>
      </c>
      <c r="W366" s="48">
        <v>4.1084527000000003E-2</v>
      </c>
      <c r="X366" s="48">
        <v>2.7774929999999998E-3</v>
      </c>
      <c r="Y366" s="48">
        <v>5.6682995101469499E-2</v>
      </c>
      <c r="Z366" s="48">
        <v>0.22460874547863699</v>
      </c>
      <c r="AA366" s="48">
        <v>0.1140811731424283</v>
      </c>
      <c r="AB366" s="48">
        <v>0.21236649154205831</v>
      </c>
      <c r="AC366" s="48">
        <v>0.19383718509265041</v>
      </c>
      <c r="AD366" s="48">
        <v>0.29640039789946099</v>
      </c>
      <c r="AE366" s="47">
        <v>0.14000000000000001</v>
      </c>
      <c r="AF366" s="48">
        <v>0.284055</v>
      </c>
      <c r="AG366" s="48">
        <v>0.16355500000000001</v>
      </c>
      <c r="AH366" s="48">
        <v>0.32946599999999998</v>
      </c>
      <c r="AI366" s="48">
        <v>0.122327818</v>
      </c>
      <c r="AJ366" s="48">
        <v>0.23716111000000001</v>
      </c>
      <c r="AK366" s="48">
        <v>0.63179755699999995</v>
      </c>
      <c r="AM366" s="48"/>
      <c r="AN366" s="48"/>
      <c r="AO366" s="48"/>
      <c r="AP366" s="48"/>
      <c r="AQ366" s="48"/>
      <c r="AR366" s="48"/>
      <c r="AS366" s="48"/>
      <c r="AT366" s="48"/>
      <c r="AU366" s="48"/>
      <c r="AV366" s="48"/>
      <c r="AW366" s="48"/>
      <c r="AX366" s="52"/>
      <c r="AY366" s="52"/>
      <c r="AZ366" s="52"/>
      <c r="BA366" s="52"/>
      <c r="BB366" s="52"/>
      <c r="BC366" s="52"/>
      <c r="BD366" s="52"/>
      <c r="BE366" s="52"/>
      <c r="BF366" s="52"/>
      <c r="BG366" s="52"/>
      <c r="BH366" s="52"/>
      <c r="BI366" s="52"/>
      <c r="BJ366" s="52"/>
      <c r="BK366" s="52"/>
      <c r="BL366" s="52"/>
      <c r="BM366" s="52"/>
    </row>
    <row r="367" spans="2:65">
      <c r="B367" t="s">
        <v>560</v>
      </c>
      <c r="C367">
        <v>0</v>
      </c>
      <c r="E367" s="64">
        <v>3.4327960999999997E-2</v>
      </c>
      <c r="F367" s="48">
        <v>0.96026332700000006</v>
      </c>
      <c r="G367" s="48">
        <v>2.1563472E-2</v>
      </c>
      <c r="H367" s="48">
        <v>4.3380900000000002E-3</v>
      </c>
      <c r="I367" s="48">
        <v>0.90201735199999999</v>
      </c>
      <c r="J367" s="49">
        <v>5.8245975000000061E-2</v>
      </c>
      <c r="K367" s="48">
        <v>4.6222199999999998E-3</v>
      </c>
      <c r="L367" s="48">
        <v>9.4234330000000002E-3</v>
      </c>
      <c r="M367" s="48">
        <v>3.1599999999999998E-4</v>
      </c>
      <c r="N367" s="48">
        <v>3.327156E-3</v>
      </c>
      <c r="O367" s="48">
        <v>2.2216139999999998E-3</v>
      </c>
      <c r="P367" s="48">
        <v>8.3178910000000009E-3</v>
      </c>
      <c r="Q367" s="48">
        <v>5.5171830000000002E-3</v>
      </c>
      <c r="R367" s="48">
        <v>0.302069953</v>
      </c>
      <c r="S367" s="48">
        <v>0.612952473</v>
      </c>
      <c r="T367" s="48">
        <v>1.335046E-2</v>
      </c>
      <c r="U367" s="48">
        <v>2.158395E-3</v>
      </c>
      <c r="V367" s="48">
        <v>4.0000000000000002E-4</v>
      </c>
      <c r="W367" s="48">
        <v>2.0952219999999999E-3</v>
      </c>
      <c r="X367" s="48">
        <v>2.0425780000000002E-3</v>
      </c>
      <c r="Y367" s="48">
        <v>8.7400604770970988E-2</v>
      </c>
      <c r="Z367" s="48">
        <v>0.189786744720886</v>
      </c>
      <c r="AA367" s="48">
        <v>8.3891361847622622E-2</v>
      </c>
      <c r="AB367" s="48">
        <v>0.27951745048706439</v>
      </c>
      <c r="AC367" s="48">
        <v>0.17615430462736351</v>
      </c>
      <c r="AD367" s="48">
        <v>0.28092623356201729</v>
      </c>
      <c r="AE367" s="47">
        <v>0.31</v>
      </c>
      <c r="AF367" s="48">
        <v>0.32007400000000003</v>
      </c>
      <c r="AG367" s="48">
        <v>0.19617599999999999</v>
      </c>
      <c r="AH367" s="48">
        <v>0.35336000000000001</v>
      </c>
      <c r="AI367" s="48">
        <v>0.22687871000000001</v>
      </c>
      <c r="AJ367" s="48">
        <v>0.109217157</v>
      </c>
      <c r="AK367" s="48">
        <v>0.64938962899999997</v>
      </c>
      <c r="AM367" s="48"/>
      <c r="AN367" s="48"/>
      <c r="AO367" s="48"/>
      <c r="AP367" s="48"/>
      <c r="AQ367" s="48"/>
      <c r="AR367" s="48"/>
      <c r="AS367" s="48"/>
      <c r="AT367" s="48"/>
      <c r="AU367" s="48"/>
      <c r="AV367" s="48"/>
      <c r="AW367" s="48"/>
      <c r="AX367" s="52"/>
      <c r="AY367" s="52"/>
      <c r="AZ367" s="52"/>
      <c r="BA367" s="52"/>
      <c r="BB367" s="52"/>
      <c r="BC367" s="52"/>
      <c r="BD367" s="52"/>
      <c r="BE367" s="52"/>
      <c r="BF367" s="52"/>
      <c r="BG367" s="52"/>
      <c r="BH367" s="52"/>
      <c r="BI367" s="52"/>
      <c r="BJ367" s="52"/>
      <c r="BK367" s="52"/>
      <c r="BL367" s="52"/>
      <c r="BM367" s="52"/>
    </row>
    <row r="368" spans="2:65">
      <c r="B368" t="s">
        <v>561</v>
      </c>
      <c r="C368">
        <v>0</v>
      </c>
      <c r="D368">
        <v>19.5</v>
      </c>
      <c r="E368" s="64">
        <v>2.6101243999999999E-2</v>
      </c>
      <c r="F368" s="48">
        <v>0.96426038199999997</v>
      </c>
      <c r="G368" s="48">
        <v>1.7419219999999999E-2</v>
      </c>
      <c r="H368" s="48">
        <v>3.8838890000000002E-3</v>
      </c>
      <c r="I368" s="48">
        <v>0.94969966900000002</v>
      </c>
      <c r="J368" s="49">
        <v>1.4560712999999951E-2</v>
      </c>
      <c r="K368" s="48">
        <v>6.6176469999999999E-3</v>
      </c>
      <c r="L368" s="48">
        <v>1.801988E-3</v>
      </c>
      <c r="M368" s="48">
        <v>1.884838E-3</v>
      </c>
      <c r="N368" s="48">
        <v>4.2357080000000004E-3</v>
      </c>
      <c r="O368" s="48">
        <v>1.1806130000000001E-3</v>
      </c>
      <c r="P368" s="48">
        <v>1.0946562E-2</v>
      </c>
      <c r="Q368" s="48">
        <v>3.4900579999999999E-3</v>
      </c>
      <c r="R368" s="48">
        <v>0.48183936599999999</v>
      </c>
      <c r="S368" s="48">
        <v>0.45143182599999998</v>
      </c>
      <c r="T368" s="48">
        <v>6.7319140000000003E-3</v>
      </c>
      <c r="U368" s="48">
        <v>3.7077310000000001E-3</v>
      </c>
      <c r="V368" s="48">
        <v>5.6999999999999998E-4</v>
      </c>
      <c r="W368" s="48">
        <v>1.7399410000000001E-3</v>
      </c>
      <c r="X368" s="48">
        <v>2.0610020000000001E-3</v>
      </c>
      <c r="Y368" s="48">
        <v>9.5335376234252603E-2</v>
      </c>
      <c r="Z368" s="48">
        <v>0.19147461788231501</v>
      </c>
      <c r="AA368" s="48">
        <v>7.9192888801821668E-2</v>
      </c>
      <c r="AB368" s="48">
        <v>0.27326933907975481</v>
      </c>
      <c r="AC368" s="48">
        <v>0.17448511150691121</v>
      </c>
      <c r="AD368" s="48">
        <v>0.28954168025487292</v>
      </c>
      <c r="AE368" s="47">
        <v>0.19</v>
      </c>
      <c r="AF368" s="48">
        <v>0.32645600000000002</v>
      </c>
      <c r="AG368" s="48">
        <v>0.185225</v>
      </c>
      <c r="AH368" s="48">
        <v>0.31265900000000002</v>
      </c>
      <c r="AI368" s="48">
        <v>0.19877425900000001</v>
      </c>
      <c r="AJ368" s="48">
        <v>0.118828736</v>
      </c>
      <c r="AK368" s="48">
        <v>0.67363522899999995</v>
      </c>
      <c r="AM368" s="48"/>
      <c r="AN368" s="48"/>
      <c r="AO368" s="48"/>
      <c r="AP368" s="48"/>
      <c r="AQ368" s="48"/>
      <c r="AR368" s="48"/>
      <c r="AS368" s="48"/>
      <c r="AT368" s="48"/>
      <c r="AU368" s="48"/>
      <c r="AV368" s="48"/>
      <c r="AW368" s="48"/>
      <c r="AX368" s="52"/>
      <c r="AY368" s="52"/>
      <c r="AZ368" s="52"/>
      <c r="BA368" s="52"/>
      <c r="BB368" s="52"/>
      <c r="BC368" s="52"/>
      <c r="BD368" s="52"/>
      <c r="BE368" s="52"/>
      <c r="BF368" s="52"/>
      <c r="BG368" s="52"/>
      <c r="BH368" s="52"/>
      <c r="BI368" s="52"/>
      <c r="BJ368" s="52"/>
      <c r="BK368" s="52"/>
      <c r="BL368" s="52"/>
      <c r="BM368" s="52"/>
    </row>
    <row r="369" spans="2:65">
      <c r="B369" t="s">
        <v>563</v>
      </c>
      <c r="C369">
        <v>0</v>
      </c>
      <c r="D369">
        <v>7.5</v>
      </c>
      <c r="E369" s="64">
        <v>3.1059643000000001E-2</v>
      </c>
      <c r="F369" s="48">
        <v>0.92902607199999998</v>
      </c>
      <c r="G369" s="48">
        <v>2.9761197999999999E-2</v>
      </c>
      <c r="H369" s="48">
        <v>9.0130309999999995E-3</v>
      </c>
      <c r="I369" s="48">
        <v>0.83991598599999995</v>
      </c>
      <c r="J369" s="49">
        <v>8.9110086000000033E-2</v>
      </c>
      <c r="K369" s="48">
        <v>1.0638784E-2</v>
      </c>
      <c r="L369" s="48">
        <v>2.1277570000000001E-3</v>
      </c>
      <c r="M369" s="48">
        <v>3.8537049999999998E-3</v>
      </c>
      <c r="N369" s="48">
        <v>3.5980090000000001E-3</v>
      </c>
      <c r="O369" s="48">
        <v>1.360668E-3</v>
      </c>
      <c r="P369" s="48">
        <v>1.9880370000000001E-2</v>
      </c>
      <c r="Q369" s="48">
        <v>1.2319072E-2</v>
      </c>
      <c r="R369" s="48">
        <v>0.53655084200000003</v>
      </c>
      <c r="S369" s="48">
        <v>0.38097803800000002</v>
      </c>
      <c r="T369" s="48">
        <v>1.2656956E-2</v>
      </c>
      <c r="U369" s="48">
        <v>5.15045E-3</v>
      </c>
      <c r="V369" s="48">
        <v>7.2099999999999996E-4</v>
      </c>
      <c r="W369" s="48">
        <v>6.1200000000000002E-4</v>
      </c>
      <c r="X369" s="48">
        <v>3.2692569999999998E-3</v>
      </c>
      <c r="Y369" s="48">
        <v>7.1661237785016194E-2</v>
      </c>
      <c r="Z369" s="48">
        <v>0.20738375063873199</v>
      </c>
      <c r="AA369" s="48">
        <v>8.0735798171249248E-2</v>
      </c>
      <c r="AB369" s="48">
        <v>0.23408438900170819</v>
      </c>
      <c r="AC369" s="48">
        <v>0.19278398821875631</v>
      </c>
      <c r="AD369" s="48">
        <v>0.2924671441640449</v>
      </c>
      <c r="AE369" s="47">
        <v>0.14000000000000001</v>
      </c>
      <c r="AF369" s="48">
        <v>0.30035899999999999</v>
      </c>
      <c r="AG369" s="48">
        <v>0.163936</v>
      </c>
      <c r="AH369" s="48">
        <v>0.37675700000000001</v>
      </c>
      <c r="AI369" s="48">
        <v>0.13587458999999999</v>
      </c>
      <c r="AJ369" s="48">
        <v>0.201185172</v>
      </c>
      <c r="AK369" s="48">
        <v>0.65207615299999999</v>
      </c>
      <c r="AM369" s="48"/>
      <c r="AN369" s="48"/>
      <c r="AO369" s="48"/>
      <c r="AP369" s="48"/>
      <c r="AQ369" s="48"/>
      <c r="AR369" s="48"/>
      <c r="AS369" s="48"/>
      <c r="AT369" s="48"/>
      <c r="AU369" s="48"/>
      <c r="AV369" s="48"/>
      <c r="AW369" s="48"/>
      <c r="AX369" s="52"/>
      <c r="AY369" s="52"/>
      <c r="AZ369" s="52"/>
      <c r="BA369" s="52"/>
      <c r="BB369" s="52"/>
      <c r="BC369" s="52"/>
      <c r="BD369" s="52"/>
      <c r="BE369" s="52"/>
      <c r="BF369" s="52"/>
      <c r="BG369" s="52"/>
      <c r="BH369" s="52"/>
      <c r="BI369" s="52"/>
      <c r="BJ369" s="52"/>
      <c r="BK369" s="52"/>
      <c r="BL369" s="52"/>
      <c r="BM369" s="52"/>
    </row>
    <row r="370" spans="2:65">
      <c r="B370" t="s">
        <v>564</v>
      </c>
      <c r="C370">
        <v>0</v>
      </c>
      <c r="E370" s="64">
        <v>2.8858102E-2</v>
      </c>
      <c r="F370" s="48">
        <v>0.96187689399999998</v>
      </c>
      <c r="G370" s="48">
        <v>2.1902735E-2</v>
      </c>
      <c r="H370" s="48">
        <v>5.5841470000000002E-3</v>
      </c>
      <c r="I370" s="48">
        <v>0.93617530900000001</v>
      </c>
      <c r="J370" s="49">
        <v>2.5701584999999971E-2</v>
      </c>
      <c r="K370" s="48">
        <v>4.9966799999999999E-3</v>
      </c>
      <c r="L370" s="48">
        <v>1.0330826E-2</v>
      </c>
      <c r="M370" s="48">
        <v>2.9399999999999999E-4</v>
      </c>
      <c r="N370" s="48">
        <v>4.6700989999999996E-3</v>
      </c>
      <c r="O370" s="48">
        <v>1.3172080000000001E-3</v>
      </c>
      <c r="P370" s="48">
        <v>6.9235039999999996E-3</v>
      </c>
      <c r="Q370" s="48">
        <v>3.712131E-3</v>
      </c>
      <c r="R370" s="48">
        <v>0.46578921600000001</v>
      </c>
      <c r="S370" s="48">
        <v>0.44940505400000003</v>
      </c>
      <c r="T370" s="48">
        <v>1.1996908000000001E-2</v>
      </c>
      <c r="U370" s="48">
        <v>1.556768E-3</v>
      </c>
      <c r="V370" s="48">
        <v>2.8299999999999999E-4</v>
      </c>
      <c r="W370" s="48">
        <v>2.9611239999999999E-3</v>
      </c>
      <c r="X370" s="48">
        <v>1.404357E-3</v>
      </c>
      <c r="Y370" s="48">
        <v>5.8594520007884877E-2</v>
      </c>
      <c r="Z370" s="48">
        <v>0.195415460160524</v>
      </c>
      <c r="AA370" s="48">
        <v>9.5377541804646887E-2</v>
      </c>
      <c r="AB370" s="48">
        <v>0.25279837981334963</v>
      </c>
      <c r="AC370" s="48">
        <v>0.17146105441277559</v>
      </c>
      <c r="AD370" s="48">
        <v>0.26409232721696368</v>
      </c>
      <c r="AE370" s="47">
        <v>0.21</v>
      </c>
      <c r="AF370" s="48">
        <v>0.32317600000000002</v>
      </c>
      <c r="AG370" s="48">
        <v>0.216226</v>
      </c>
      <c r="AH370" s="48">
        <v>0.32469599999999998</v>
      </c>
      <c r="AI370" s="48">
        <v>0.21137310000000001</v>
      </c>
      <c r="AJ370" s="48">
        <v>8.9338951E-2</v>
      </c>
      <c r="AK370" s="48">
        <v>0.688693424</v>
      </c>
      <c r="AM370" s="48"/>
      <c r="AN370" s="48"/>
      <c r="AO370" s="48"/>
      <c r="AP370" s="48"/>
      <c r="AQ370" s="48"/>
      <c r="AR370" s="48"/>
      <c r="AS370" s="48"/>
      <c r="AT370" s="48"/>
      <c r="AU370" s="48"/>
      <c r="AV370" s="48"/>
      <c r="AW370" s="48"/>
      <c r="AX370" s="52"/>
      <c r="AY370" s="52"/>
      <c r="AZ370" s="52"/>
      <c r="BA370" s="52"/>
      <c r="BB370" s="52"/>
      <c r="BC370" s="52"/>
      <c r="BD370" s="52"/>
      <c r="BE370" s="52"/>
      <c r="BF370" s="52"/>
      <c r="BG370" s="52"/>
      <c r="BH370" s="52"/>
      <c r="BI370" s="52"/>
      <c r="BJ370" s="52"/>
      <c r="BK370" s="52"/>
      <c r="BL370" s="52"/>
      <c r="BM370" s="52"/>
    </row>
    <row r="371" spans="2:65">
      <c r="B371" t="s">
        <v>566</v>
      </c>
      <c r="C371">
        <v>0</v>
      </c>
      <c r="D371">
        <v>0</v>
      </c>
      <c r="E371" s="64">
        <v>2.0308245999999999E-2</v>
      </c>
      <c r="F371" s="48">
        <v>0.58009798299999904</v>
      </c>
      <c r="G371" s="48">
        <v>0.17643703199999999</v>
      </c>
      <c r="H371" s="48">
        <v>0.175363243</v>
      </c>
      <c r="I371" s="48">
        <v>0.46608335299999998</v>
      </c>
      <c r="J371" s="49">
        <v>0.1140146299999991</v>
      </c>
      <c r="K371" s="48">
        <v>4.6852455000000001E-2</v>
      </c>
      <c r="L371" s="48">
        <v>4.3555585000000001E-2</v>
      </c>
      <c r="M371" s="48">
        <v>5.9670816000000002E-2</v>
      </c>
      <c r="N371" s="48">
        <v>6.3924029999999996E-3</v>
      </c>
      <c r="O371" s="48">
        <v>4.3958260000000002E-3</v>
      </c>
      <c r="P371" s="48">
        <v>3.9461761999999997E-2</v>
      </c>
      <c r="Q371" s="48">
        <v>2.8639978999999999E-2</v>
      </c>
      <c r="R371" s="48">
        <v>0.49724415100000002</v>
      </c>
      <c r="S371" s="48">
        <v>0.24602981500000001</v>
      </c>
      <c r="T371" s="48">
        <v>0.146349443</v>
      </c>
      <c r="U371" s="48">
        <v>2.6946082999999999E-2</v>
      </c>
      <c r="V371" s="48">
        <v>1.585557E-3</v>
      </c>
      <c r="W371" s="48">
        <v>1.8347162E-2</v>
      </c>
      <c r="X371" s="48">
        <v>3.4647359999999999E-3</v>
      </c>
      <c r="Y371" s="48">
        <v>4.04113931481438E-2</v>
      </c>
      <c r="Z371" s="48">
        <v>0.26430325881193301</v>
      </c>
      <c r="AA371" s="48">
        <v>0.11410951621477911</v>
      </c>
      <c r="AB371" s="48">
        <v>0.167581073896862</v>
      </c>
      <c r="AC371" s="48">
        <v>0.23020769298322649</v>
      </c>
      <c r="AD371" s="48">
        <v>0.29853121981206637</v>
      </c>
      <c r="AE371" s="47">
        <v>0.15</v>
      </c>
      <c r="AF371" s="48">
        <v>0.24515899999999999</v>
      </c>
      <c r="AG371" s="48">
        <v>0.19131600000000001</v>
      </c>
      <c r="AH371" s="48">
        <v>0.30680800000000003</v>
      </c>
      <c r="AI371" s="48">
        <v>0.227646285</v>
      </c>
      <c r="AJ371" s="48">
        <v>0.19416267500000001</v>
      </c>
      <c r="AK371" s="48">
        <v>0.56532356500000003</v>
      </c>
      <c r="AM371" s="48"/>
      <c r="AN371" s="48"/>
      <c r="AO371" s="48"/>
      <c r="AP371" s="48"/>
      <c r="AQ371" s="48"/>
      <c r="AR371" s="48"/>
      <c r="AS371" s="48"/>
      <c r="AT371" s="48"/>
      <c r="AU371" s="48"/>
      <c r="AV371" s="48"/>
      <c r="AW371" s="48"/>
      <c r="AX371" s="52"/>
      <c r="AY371" s="52"/>
      <c r="AZ371" s="52"/>
      <c r="BA371" s="52"/>
      <c r="BB371" s="52"/>
      <c r="BC371" s="52"/>
      <c r="BD371" s="52"/>
      <c r="BE371" s="52"/>
      <c r="BF371" s="52"/>
      <c r="BG371" s="52"/>
      <c r="BH371" s="52"/>
      <c r="BI371" s="52"/>
      <c r="BJ371" s="52"/>
      <c r="BK371" s="52"/>
      <c r="BL371" s="52"/>
      <c r="BM371" s="52"/>
    </row>
    <row r="372" spans="2:65">
      <c r="B372" t="s">
        <v>568</v>
      </c>
      <c r="C372">
        <v>0</v>
      </c>
      <c r="D372">
        <v>3.9</v>
      </c>
      <c r="E372" s="64">
        <v>3.0131327999999999E-2</v>
      </c>
      <c r="F372" s="48">
        <v>0.94097464600000003</v>
      </c>
      <c r="G372" s="48">
        <v>2.9081235E-2</v>
      </c>
      <c r="H372" s="48">
        <v>6.7695280000000004E-3</v>
      </c>
      <c r="I372" s="48">
        <v>0.89789209800000003</v>
      </c>
      <c r="J372" s="49">
        <v>4.3082547999999998E-2</v>
      </c>
      <c r="K372" s="48">
        <v>1.0631959999999999E-2</v>
      </c>
      <c r="L372" s="48">
        <v>1.859309E-3</v>
      </c>
      <c r="M372" s="48">
        <v>7.7351360000000001E-3</v>
      </c>
      <c r="N372" s="48">
        <v>2.8146439999999998E-3</v>
      </c>
      <c r="O372" s="48">
        <v>3.3282659999999999E-3</v>
      </c>
      <c r="P372" s="48">
        <v>1.3908861999999999E-2</v>
      </c>
      <c r="Q372" s="48">
        <v>9.2657269999999996E-3</v>
      </c>
      <c r="R372" s="48">
        <v>0.51453548100000002</v>
      </c>
      <c r="S372" s="48">
        <v>0.401436085</v>
      </c>
      <c r="T372" s="48">
        <v>1.8521182000000001E-2</v>
      </c>
      <c r="U372" s="48">
        <v>4.4479599999999999E-3</v>
      </c>
      <c r="V372" s="48">
        <v>3.39E-4</v>
      </c>
      <c r="W372" s="48">
        <v>4.2836009999999997E-3</v>
      </c>
      <c r="X372" s="48">
        <v>3.2974480000000001E-3</v>
      </c>
      <c r="Y372" s="48">
        <v>0.103105086577649</v>
      </c>
      <c r="Z372" s="48">
        <v>0.20361025803075</v>
      </c>
      <c r="AA372" s="48">
        <v>8.3250669576430777E-2</v>
      </c>
      <c r="AB372" s="48">
        <v>0.25936167046919889</v>
      </c>
      <c r="AC372" s="48">
        <v>0.19888939256572979</v>
      </c>
      <c r="AD372" s="48">
        <v>0.27959101440515771</v>
      </c>
      <c r="AE372" s="47">
        <v>0.3</v>
      </c>
      <c r="AF372" s="48">
        <v>0.28448600000000002</v>
      </c>
      <c r="AG372" s="48">
        <v>0.16635</v>
      </c>
      <c r="AH372" s="48">
        <v>0.352267</v>
      </c>
      <c r="AI372" s="48">
        <v>0.171984418</v>
      </c>
      <c r="AJ372" s="48">
        <v>0.214248722</v>
      </c>
      <c r="AK372" s="48">
        <v>0.60939857200000003</v>
      </c>
      <c r="AM372" s="48"/>
      <c r="AN372" s="48"/>
      <c r="AO372" s="48"/>
      <c r="AP372" s="48"/>
      <c r="AQ372" s="48"/>
      <c r="AR372" s="48"/>
      <c r="AS372" s="48"/>
      <c r="AT372" s="48"/>
      <c r="AU372" s="48"/>
      <c r="AV372" s="48"/>
      <c r="AW372" s="48"/>
      <c r="AX372" s="52"/>
      <c r="AY372" s="52"/>
      <c r="AZ372" s="52"/>
      <c r="BA372" s="52"/>
      <c r="BB372" s="52"/>
      <c r="BC372" s="52"/>
      <c r="BD372" s="52"/>
      <c r="BE372" s="52"/>
      <c r="BF372" s="52"/>
      <c r="BG372" s="52"/>
      <c r="BH372" s="52"/>
      <c r="BI372" s="52"/>
      <c r="BJ372" s="52"/>
      <c r="BK372" s="52"/>
      <c r="BL372" s="52"/>
      <c r="BM372" s="52"/>
    </row>
    <row r="373" spans="2:65">
      <c r="B373" t="s">
        <v>569</v>
      </c>
      <c r="C373">
        <v>0</v>
      </c>
      <c r="D373">
        <v>81.599999999999994</v>
      </c>
      <c r="E373" s="64">
        <v>2.1297140999999999E-2</v>
      </c>
      <c r="F373" s="48">
        <v>0.97286505700000003</v>
      </c>
      <c r="G373" s="48">
        <v>9.7837010000000005E-3</v>
      </c>
      <c r="H373" s="48">
        <v>2.943808E-3</v>
      </c>
      <c r="I373" s="48">
        <v>0.94926733200000002</v>
      </c>
      <c r="J373" s="49">
        <v>2.359772500000001E-2</v>
      </c>
      <c r="K373" s="48">
        <v>4.4665349999999998E-3</v>
      </c>
      <c r="L373" s="48">
        <v>1.5000390000000001E-3</v>
      </c>
      <c r="M373" s="48">
        <v>1.2300000000000001E-4</v>
      </c>
      <c r="N373" s="48">
        <v>1.5895939999999999E-3</v>
      </c>
      <c r="O373" s="48">
        <v>6.1600000000000001E-4</v>
      </c>
      <c r="P373" s="48">
        <v>1.1429402999999999E-2</v>
      </c>
      <c r="Q373" s="48">
        <v>2.978002E-3</v>
      </c>
      <c r="R373" s="48">
        <v>0.54299083199999998</v>
      </c>
      <c r="S373" s="48">
        <v>0.38369919299999999</v>
      </c>
      <c r="T373" s="48">
        <v>3.7835960000000002E-3</v>
      </c>
      <c r="U373" s="48">
        <v>1.1865720000000001E-3</v>
      </c>
      <c r="V373" s="48">
        <v>7.5000000000000002E-4</v>
      </c>
      <c r="W373" s="48">
        <v>2.7313530000000002E-3</v>
      </c>
      <c r="X373" s="48">
        <v>2.764936E-3</v>
      </c>
      <c r="Y373" s="48">
        <v>7.0868319171401198E-2</v>
      </c>
      <c r="Z373" s="48">
        <v>0.171499540421061</v>
      </c>
      <c r="AA373" s="48">
        <v>6.5442778841708918E-2</v>
      </c>
      <c r="AB373" s="48">
        <v>0.32763653173083213</v>
      </c>
      <c r="AC373" s="48">
        <v>0.1517348113070279</v>
      </c>
      <c r="AD373" s="48">
        <v>0.39030939562692629</v>
      </c>
      <c r="AE373" s="47">
        <v>0.18</v>
      </c>
      <c r="AF373" s="48">
        <v>0.38628800000000002</v>
      </c>
      <c r="AG373" s="48">
        <v>0.21083399999999999</v>
      </c>
      <c r="AH373" s="48">
        <v>0.26836300000000002</v>
      </c>
      <c r="AI373" s="48">
        <v>0.115356577</v>
      </c>
      <c r="AJ373" s="48">
        <v>0.146678063</v>
      </c>
      <c r="AK373" s="48">
        <v>0.72831251100000005</v>
      </c>
      <c r="AM373" s="48"/>
      <c r="AN373" s="48"/>
      <c r="AO373" s="48"/>
      <c r="AP373" s="48"/>
      <c r="AQ373" s="48"/>
      <c r="AR373" s="48"/>
      <c r="AS373" s="48"/>
      <c r="AT373" s="48"/>
      <c r="AU373" s="48"/>
      <c r="AV373" s="48"/>
      <c r="AW373" s="48"/>
      <c r="AX373" s="52"/>
      <c r="AY373" s="52"/>
      <c r="AZ373" s="52"/>
      <c r="BA373" s="52"/>
      <c r="BB373" s="52"/>
      <c r="BC373" s="52"/>
      <c r="BD373" s="52"/>
      <c r="BE373" s="52"/>
      <c r="BF373" s="52"/>
      <c r="BG373" s="52"/>
      <c r="BH373" s="52"/>
      <c r="BI373" s="52"/>
      <c r="BJ373" s="52"/>
      <c r="BK373" s="52"/>
      <c r="BL373" s="52"/>
      <c r="BM373" s="52"/>
    </row>
    <row r="374" spans="2:65">
      <c r="B374" t="s">
        <v>570</v>
      </c>
      <c r="C374">
        <v>0</v>
      </c>
      <c r="D374">
        <v>3.7</v>
      </c>
      <c r="E374" s="64">
        <v>1.9228115E-2</v>
      </c>
      <c r="F374" s="48">
        <v>0.51214122699999998</v>
      </c>
      <c r="G374" s="48">
        <v>0.44178920399999999</v>
      </c>
      <c r="H374" s="48">
        <v>7.680348E-3</v>
      </c>
      <c r="I374" s="48">
        <v>0.48375378200000002</v>
      </c>
      <c r="J374" s="49">
        <v>2.8387444999999959E-2</v>
      </c>
      <c r="K374" s="48">
        <v>0.167337971</v>
      </c>
      <c r="L374" s="48">
        <v>0.25389774300000001</v>
      </c>
      <c r="M374" s="48">
        <v>4.2205480000000002E-3</v>
      </c>
      <c r="N374" s="48">
        <v>1.7152000000000001E-3</v>
      </c>
      <c r="O374" s="48">
        <v>3.4304000000000001E-3</v>
      </c>
      <c r="P374" s="48">
        <v>2.3347916E-2</v>
      </c>
      <c r="Q374" s="48">
        <v>1.5041723999999999E-2</v>
      </c>
      <c r="R374" s="48">
        <v>0.28053151900000001</v>
      </c>
      <c r="S374" s="48">
        <v>0.221116229</v>
      </c>
      <c r="T374" s="48">
        <v>0.43678814399999999</v>
      </c>
      <c r="U374" s="48">
        <v>2.717339E-3</v>
      </c>
      <c r="V374" s="48">
        <v>2.99E-4</v>
      </c>
      <c r="W374" s="48">
        <v>2.3511729999999998E-3</v>
      </c>
      <c r="X374" s="48">
        <v>1.657384E-3</v>
      </c>
      <c r="Y374" s="48">
        <v>5.0718871027640701E-2</v>
      </c>
      <c r="Z374" s="48">
        <v>0.25681796911558202</v>
      </c>
      <c r="AA374" s="48">
        <v>0.1296452543162615</v>
      </c>
      <c r="AB374" s="48">
        <v>0.18057147174753449</v>
      </c>
      <c r="AC374" s="48">
        <v>0.27829306557891442</v>
      </c>
      <c r="AD374" s="48">
        <v>0.22574207718857861</v>
      </c>
      <c r="AE374" s="47">
        <v>0.18</v>
      </c>
      <c r="AF374" s="48">
        <v>0.21201100000000001</v>
      </c>
      <c r="AG374" s="48">
        <v>0.15526599999999999</v>
      </c>
      <c r="AH374" s="48">
        <v>0.338086</v>
      </c>
      <c r="AI374" s="48">
        <v>0.196811333</v>
      </c>
      <c r="AJ374" s="48">
        <v>0.19384019599999999</v>
      </c>
      <c r="AK374" s="48">
        <v>0.60088603500000004</v>
      </c>
      <c r="AM374" s="48"/>
      <c r="AN374" s="48"/>
      <c r="AO374" s="48"/>
      <c r="AP374" s="48"/>
      <c r="AQ374" s="48"/>
      <c r="AR374" s="48"/>
      <c r="AS374" s="48"/>
      <c r="AT374" s="48"/>
      <c r="AU374" s="48"/>
      <c r="AV374" s="48"/>
      <c r="AW374" s="48"/>
      <c r="AX374" s="52"/>
      <c r="AY374" s="52"/>
      <c r="AZ374" s="52"/>
      <c r="BA374" s="52"/>
      <c r="BB374" s="52"/>
      <c r="BC374" s="52"/>
      <c r="BD374" s="52"/>
      <c r="BE374" s="52"/>
      <c r="BF374" s="52"/>
      <c r="BG374" s="52"/>
      <c r="BH374" s="52"/>
      <c r="BI374" s="52"/>
      <c r="BJ374" s="52"/>
      <c r="BK374" s="52"/>
      <c r="BL374" s="52"/>
      <c r="BM374" s="52"/>
    </row>
    <row r="375" spans="2:65">
      <c r="B375" t="s">
        <v>571</v>
      </c>
      <c r="C375">
        <v>0</v>
      </c>
      <c r="D375">
        <v>7</v>
      </c>
      <c r="E375" s="64">
        <v>2.8179808000000001E-2</v>
      </c>
      <c r="F375" s="48">
        <v>0.87528201100000003</v>
      </c>
      <c r="G375" s="48">
        <v>5.7088844E-2</v>
      </c>
      <c r="H375" s="48">
        <v>2.1357042E-2</v>
      </c>
      <c r="I375" s="48">
        <v>0.76616937600000001</v>
      </c>
      <c r="J375" s="49">
        <v>0.109112635</v>
      </c>
      <c r="K375" s="48">
        <v>1.2671547E-2</v>
      </c>
      <c r="L375" s="48">
        <v>2.2569801E-2</v>
      </c>
      <c r="M375" s="48">
        <v>1.14142E-3</v>
      </c>
      <c r="N375" s="48">
        <v>5.1809780000000001E-3</v>
      </c>
      <c r="O375" s="48">
        <v>2.6573690000000001E-3</v>
      </c>
      <c r="P375" s="48">
        <v>2.0822E-2</v>
      </c>
      <c r="Q375" s="48">
        <v>2.5450102999999901E-2</v>
      </c>
      <c r="R375" s="48">
        <v>0.50742368999999998</v>
      </c>
      <c r="S375" s="48">
        <v>0.362062047</v>
      </c>
      <c r="T375" s="48">
        <v>4.8305259000000003E-2</v>
      </c>
      <c r="U375" s="48">
        <v>6.8039340000000002E-3</v>
      </c>
      <c r="V375" s="48">
        <v>4.8999999999999998E-4</v>
      </c>
      <c r="W375" s="48">
        <v>8.6498249999999999E-3</v>
      </c>
      <c r="X375" s="48">
        <v>3.522351E-3</v>
      </c>
      <c r="Y375" s="48">
        <v>8.1630155427732207E-2</v>
      </c>
      <c r="Z375" s="48">
        <v>0.21537747785744399</v>
      </c>
      <c r="AA375" s="48">
        <v>8.4511433393895732E-2</v>
      </c>
      <c r="AB375" s="48">
        <v>0.2298934603352073</v>
      </c>
      <c r="AC375" s="48">
        <v>0.2422543846204375</v>
      </c>
      <c r="AD375" s="48">
        <v>0.2444877493376541</v>
      </c>
      <c r="AE375" s="47">
        <v>0.25</v>
      </c>
      <c r="AF375" s="48">
        <v>0.243229</v>
      </c>
      <c r="AG375" s="48">
        <v>0.161967</v>
      </c>
      <c r="AH375" s="48">
        <v>0.39783499999999999</v>
      </c>
      <c r="AI375" s="48">
        <v>0.16525925</v>
      </c>
      <c r="AJ375" s="48">
        <v>0.240362256</v>
      </c>
      <c r="AK375" s="48">
        <v>0.58770856299999996</v>
      </c>
      <c r="AM375" s="48"/>
      <c r="AN375" s="48"/>
      <c r="AO375" s="48"/>
      <c r="AP375" s="48"/>
      <c r="AQ375" s="48"/>
      <c r="AR375" s="48"/>
      <c r="AS375" s="48"/>
      <c r="AT375" s="48"/>
      <c r="AU375" s="48"/>
      <c r="AV375" s="48"/>
      <c r="AW375" s="48"/>
      <c r="AX375" s="52"/>
      <c r="AY375" s="52"/>
      <c r="AZ375" s="52"/>
      <c r="BA375" s="52"/>
      <c r="BB375" s="52"/>
      <c r="BC375" s="52"/>
      <c r="BD375" s="52"/>
      <c r="BE375" s="52"/>
      <c r="BF375" s="52"/>
      <c r="BG375" s="52"/>
      <c r="BH375" s="52"/>
      <c r="BI375" s="52"/>
      <c r="BJ375" s="52"/>
      <c r="BK375" s="52"/>
      <c r="BL375" s="52"/>
      <c r="BM375" s="52"/>
    </row>
    <row r="376" spans="2:65">
      <c r="B376" t="s">
        <v>572</v>
      </c>
      <c r="C376">
        <v>0</v>
      </c>
      <c r="D376">
        <v>49.1</v>
      </c>
      <c r="E376" s="64">
        <v>2.1633434999999999E-2</v>
      </c>
      <c r="F376" s="48">
        <v>0.96115315299999904</v>
      </c>
      <c r="G376" s="48">
        <v>1.7037144000000001E-2</v>
      </c>
      <c r="H376" s="48">
        <v>5.6363899999999998E-3</v>
      </c>
      <c r="I376" s="48">
        <v>0.92707766199999997</v>
      </c>
      <c r="J376" s="49">
        <v>3.407549099999907E-2</v>
      </c>
      <c r="K376" s="48">
        <v>5.9674410000000004E-3</v>
      </c>
      <c r="L376" s="48">
        <v>5.0386980000000003E-3</v>
      </c>
      <c r="M376" s="48">
        <v>6.0800000000000003E-4</v>
      </c>
      <c r="N376" s="48">
        <v>2.3165199999999999E-3</v>
      </c>
      <c r="O376" s="48">
        <v>1.0034690000000001E-3</v>
      </c>
      <c r="P376" s="48">
        <v>1.1550573E-2</v>
      </c>
      <c r="Q376" s="48">
        <v>4.6223640000000003E-3</v>
      </c>
      <c r="R376" s="48">
        <v>0.54330700300000001</v>
      </c>
      <c r="S376" s="48">
        <v>0.38043338999999998</v>
      </c>
      <c r="T376" s="48">
        <v>1.0610589E-2</v>
      </c>
      <c r="U376" s="48">
        <v>2.754056E-3</v>
      </c>
      <c r="V376" s="48">
        <v>3.1E-4</v>
      </c>
      <c r="W376" s="48">
        <v>2.956874E-3</v>
      </c>
      <c r="X376" s="48">
        <v>2.028181E-3</v>
      </c>
      <c r="Y376" s="48">
        <v>0.106397580255699</v>
      </c>
      <c r="Z376" s="48">
        <v>0.202290393648418</v>
      </c>
      <c r="AA376" s="48">
        <v>7.7577447174382988E-2</v>
      </c>
      <c r="AB376" s="48">
        <v>0.28339543003048312</v>
      </c>
      <c r="AC376" s="48">
        <v>0.2147798538824594</v>
      </c>
      <c r="AD376" s="48">
        <v>0.24812827309756261</v>
      </c>
      <c r="AE376" s="47">
        <v>0.17</v>
      </c>
      <c r="AF376" s="48">
        <v>0.28179399999999999</v>
      </c>
      <c r="AG376" s="48">
        <v>0.182395</v>
      </c>
      <c r="AH376" s="48">
        <v>0.36176000000000003</v>
      </c>
      <c r="AI376" s="48">
        <v>0.126019876</v>
      </c>
      <c r="AJ376" s="48">
        <v>0.14546424999999999</v>
      </c>
      <c r="AK376" s="48">
        <v>0.72241567699999998</v>
      </c>
      <c r="AM376" s="48"/>
      <c r="AN376" s="48"/>
      <c r="AO376" s="48"/>
      <c r="AP376" s="48"/>
      <c r="AQ376" s="48"/>
      <c r="AR376" s="48"/>
      <c r="AS376" s="48"/>
      <c r="AT376" s="48"/>
      <c r="AU376" s="48"/>
      <c r="AV376" s="48"/>
      <c r="AW376" s="48"/>
      <c r="AX376" s="52"/>
      <c r="AY376" s="52"/>
      <c r="AZ376" s="52"/>
      <c r="BA376" s="52"/>
      <c r="BB376" s="52"/>
      <c r="BC376" s="52"/>
      <c r="BD376" s="52"/>
      <c r="BE376" s="52"/>
      <c r="BF376" s="52"/>
      <c r="BG376" s="52"/>
      <c r="BH376" s="52"/>
      <c r="BI376" s="52"/>
      <c r="BJ376" s="52"/>
      <c r="BK376" s="52"/>
      <c r="BL376" s="52"/>
      <c r="BM376" s="52"/>
    </row>
    <row r="377" spans="2:65">
      <c r="B377" t="s">
        <v>574</v>
      </c>
      <c r="C377">
        <v>0</v>
      </c>
      <c r="D377">
        <v>18.600000000000001</v>
      </c>
      <c r="E377" s="64">
        <v>2.4960779999999998E-2</v>
      </c>
      <c r="F377" s="48">
        <v>0.96748010799999995</v>
      </c>
      <c r="G377" s="48">
        <v>1.0598806000000001E-2</v>
      </c>
      <c r="H377" s="48">
        <v>6.9381959999999998E-3</v>
      </c>
      <c r="I377" s="48">
        <v>0.92780552400000005</v>
      </c>
      <c r="J377" s="49">
        <v>3.9674583999999902E-2</v>
      </c>
      <c r="K377" s="48">
        <v>3.2467870000000001E-3</v>
      </c>
      <c r="L377" s="48">
        <v>1.2614900000000001E-3</v>
      </c>
      <c r="M377" s="48">
        <v>1.76E-4</v>
      </c>
      <c r="N377" s="48">
        <v>2.1817579999999998E-3</v>
      </c>
      <c r="O377" s="48">
        <v>3.5199999999999999E-4</v>
      </c>
      <c r="P377" s="48">
        <v>1.1446474E-2</v>
      </c>
      <c r="Q377" s="48">
        <v>3.5367459999999999E-3</v>
      </c>
      <c r="R377" s="48">
        <v>0.49519191000000001</v>
      </c>
      <c r="S377" s="48">
        <v>0.43706055100000002</v>
      </c>
      <c r="T377" s="48">
        <v>4.7253699999999996E-3</v>
      </c>
      <c r="U377" s="48">
        <v>2.6883940000000002E-3</v>
      </c>
      <c r="V377" s="48">
        <v>2.9999999999999997E-4</v>
      </c>
      <c r="W377" s="48">
        <v>1.4992969999999999E-3</v>
      </c>
      <c r="X377" s="48">
        <v>2.4092150000000001E-3</v>
      </c>
      <c r="Y377" s="48">
        <v>8.7862169604820295E-2</v>
      </c>
      <c r="Z377" s="48">
        <v>0.21477321988446699</v>
      </c>
      <c r="AA377" s="48">
        <v>8.8176764369808133E-2</v>
      </c>
      <c r="AB377" s="48">
        <v>0.25907381016574782</v>
      </c>
      <c r="AC377" s="48">
        <v>0.2542089689301566</v>
      </c>
      <c r="AD377" s="48">
        <v>0.2102953930921892</v>
      </c>
      <c r="AE377" s="47">
        <v>0.15</v>
      </c>
      <c r="AF377" s="48">
        <v>0.234736</v>
      </c>
      <c r="AG377" s="48">
        <v>0.16525400000000001</v>
      </c>
      <c r="AH377" s="48">
        <v>0.40646399999999999</v>
      </c>
      <c r="AI377" s="48">
        <v>0.184268129</v>
      </c>
      <c r="AJ377" s="48">
        <v>0.17807800100000001</v>
      </c>
      <c r="AK377" s="48">
        <v>0.62974556999999998</v>
      </c>
      <c r="AM377" s="48"/>
      <c r="AN377" s="48"/>
      <c r="AO377" s="48"/>
      <c r="AP377" s="48"/>
      <c r="AQ377" s="48"/>
      <c r="AR377" s="48"/>
      <c r="AS377" s="48"/>
      <c r="AT377" s="48"/>
      <c r="AU377" s="48"/>
      <c r="AV377" s="48"/>
      <c r="AW377" s="48"/>
      <c r="AX377" s="52"/>
      <c r="AY377" s="52"/>
      <c r="AZ377" s="52"/>
      <c r="BA377" s="52"/>
      <c r="BB377" s="52"/>
      <c r="BC377" s="52"/>
      <c r="BD377" s="52"/>
      <c r="BE377" s="52"/>
      <c r="BF377" s="52"/>
      <c r="BG377" s="52"/>
      <c r="BH377" s="52"/>
      <c r="BI377" s="52"/>
      <c r="BJ377" s="52"/>
      <c r="BK377" s="52"/>
      <c r="BL377" s="52"/>
      <c r="BM377" s="52"/>
    </row>
    <row r="378" spans="2:65">
      <c r="B378" t="s">
        <v>575</v>
      </c>
      <c r="C378">
        <v>0</v>
      </c>
      <c r="D378">
        <v>28.1</v>
      </c>
      <c r="E378" s="64">
        <v>3.0566500999999999E-2</v>
      </c>
      <c r="F378" s="48">
        <v>0.94699821399999995</v>
      </c>
      <c r="G378" s="48">
        <v>2.1634899999999999E-2</v>
      </c>
      <c r="H378" s="48">
        <v>7.519118E-3</v>
      </c>
      <c r="I378" s="48">
        <v>0.89994372899999997</v>
      </c>
      <c r="J378" s="49">
        <v>4.7054484999999979E-2</v>
      </c>
      <c r="K378" s="48">
        <v>4.6375349999999999E-3</v>
      </c>
      <c r="L378" s="48">
        <v>3.1E-4</v>
      </c>
      <c r="M378" s="48">
        <v>1.377678E-3</v>
      </c>
      <c r="N378" s="48">
        <v>2.7068460000000002E-3</v>
      </c>
      <c r="O378" s="48">
        <v>1.212744E-3</v>
      </c>
      <c r="P378" s="48">
        <v>1.4911907E-2</v>
      </c>
      <c r="Q378" s="48">
        <v>8.9355010000000002E-3</v>
      </c>
      <c r="R378" s="48">
        <v>0.49122943200000002</v>
      </c>
      <c r="S378" s="48">
        <v>0.42806969900000003</v>
      </c>
      <c r="T378" s="48">
        <v>6.4323970000000003E-3</v>
      </c>
      <c r="U378" s="48">
        <v>6.3741850000000001E-3</v>
      </c>
      <c r="V378" s="48">
        <v>8.6300000000000005E-4</v>
      </c>
      <c r="W378" s="48">
        <v>7.0799999999999997E-4</v>
      </c>
      <c r="X378" s="48">
        <v>5.3360760000000004E-3</v>
      </c>
      <c r="Y378" s="48">
        <v>0.10741121746131101</v>
      </c>
      <c r="Z378" s="48">
        <v>0.20116024870584001</v>
      </c>
      <c r="AA378" s="48">
        <v>7.5452251483811253E-2</v>
      </c>
      <c r="AB378" s="48">
        <v>0.30263828174053142</v>
      </c>
      <c r="AC378" s="48">
        <v>0.1989005025599887</v>
      </c>
      <c r="AD378" s="48">
        <v>0.25932567302928061</v>
      </c>
      <c r="AE378" s="47">
        <v>0.21</v>
      </c>
      <c r="AF378" s="48">
        <v>0.29644700000000002</v>
      </c>
      <c r="AG378" s="48">
        <v>0.19517599999999999</v>
      </c>
      <c r="AH378" s="48">
        <v>0.33044699999999999</v>
      </c>
      <c r="AI378" s="48">
        <v>0.14223415</v>
      </c>
      <c r="AJ378" s="48">
        <v>0.194655037</v>
      </c>
      <c r="AK378" s="48">
        <v>0.65447836299999995</v>
      </c>
      <c r="AM378" s="48"/>
      <c r="AN378" s="48"/>
      <c r="AO378" s="48"/>
      <c r="AP378" s="48"/>
      <c r="AQ378" s="48"/>
      <c r="AR378" s="48"/>
      <c r="AS378" s="48"/>
      <c r="AT378" s="48"/>
      <c r="AU378" s="48"/>
      <c r="AV378" s="48"/>
      <c r="AW378" s="48"/>
      <c r="AX378" s="52"/>
      <c r="AY378" s="52"/>
      <c r="AZ378" s="52"/>
      <c r="BA378" s="52"/>
      <c r="BB378" s="52"/>
      <c r="BC378" s="52"/>
      <c r="BD378" s="52"/>
      <c r="BE378" s="52"/>
      <c r="BF378" s="52"/>
      <c r="BG378" s="52"/>
      <c r="BH378" s="52"/>
      <c r="BI378" s="52"/>
      <c r="BJ378" s="52"/>
      <c r="BK378" s="52"/>
      <c r="BL378" s="52"/>
      <c r="BM378" s="52"/>
    </row>
    <row r="379" spans="2:65">
      <c r="B379" t="s">
        <v>576</v>
      </c>
      <c r="C379">
        <v>0</v>
      </c>
      <c r="D379">
        <v>0</v>
      </c>
      <c r="E379" s="64">
        <v>2.1704441000000001E-2</v>
      </c>
      <c r="F379" s="48">
        <v>0.80221251299999996</v>
      </c>
      <c r="G379" s="48">
        <v>0.109094151</v>
      </c>
      <c r="H379" s="48">
        <v>4.2801827000000001E-2</v>
      </c>
      <c r="I379" s="48">
        <v>0.76989809600000003</v>
      </c>
      <c r="J379" s="49">
        <v>3.2314416999999929E-2</v>
      </c>
      <c r="K379" s="48">
        <v>3.4839617000000003E-2</v>
      </c>
      <c r="L379" s="48">
        <v>5.9181794000000003E-2</v>
      </c>
      <c r="M379" s="48">
        <v>1.762778E-3</v>
      </c>
      <c r="N379" s="48">
        <v>2.5055210000000001E-3</v>
      </c>
      <c r="O379" s="48">
        <v>3.0006830000000001E-3</v>
      </c>
      <c r="P379" s="48">
        <v>3.3433356999999997E-2</v>
      </c>
      <c r="Q379" s="48">
        <v>1.2458281999999999E-2</v>
      </c>
      <c r="R379" s="48">
        <v>0.48393741299999998</v>
      </c>
      <c r="S379" s="48">
        <v>0.34798970099999998</v>
      </c>
      <c r="T379" s="48">
        <v>7.5866507999999999E-2</v>
      </c>
      <c r="U379" s="48">
        <v>1.1012081999999999E-2</v>
      </c>
      <c r="V379" s="48">
        <v>2.8699999999999998E-4</v>
      </c>
      <c r="W379" s="48">
        <v>2.1093285999999999E-2</v>
      </c>
      <c r="X379" s="48">
        <v>2.762923E-3</v>
      </c>
      <c r="Y379" s="48">
        <v>5.4537154938375403E-2</v>
      </c>
      <c r="Z379" s="48">
        <v>0.23365842941339399</v>
      </c>
      <c r="AA379" s="48">
        <v>9.8010619998504162E-2</v>
      </c>
      <c r="AB379" s="48">
        <v>0.22569989778874591</v>
      </c>
      <c r="AC379" s="48">
        <v>0.25825312920759991</v>
      </c>
      <c r="AD379" s="48">
        <v>0.2274223308233182</v>
      </c>
      <c r="AE379" s="47">
        <v>0.45</v>
      </c>
      <c r="AF379" s="48">
        <v>0.23580000000000001</v>
      </c>
      <c r="AG379" s="48">
        <v>0.167296</v>
      </c>
      <c r="AH379" s="48">
        <v>0.37776100000000001</v>
      </c>
      <c r="AI379" s="48">
        <v>0.25255874299999997</v>
      </c>
      <c r="AJ379" s="48">
        <v>0.14242468</v>
      </c>
      <c r="AK379" s="48">
        <v>0.59456537399999998</v>
      </c>
      <c r="AM379" s="48"/>
      <c r="AN379" s="48"/>
      <c r="AO379" s="48"/>
      <c r="AP379" s="48"/>
      <c r="AQ379" s="48"/>
      <c r="AR379" s="48"/>
      <c r="AS379" s="48"/>
      <c r="AT379" s="48"/>
      <c r="AU379" s="48"/>
      <c r="AV379" s="48"/>
      <c r="AW379" s="48"/>
      <c r="AX379" s="52"/>
      <c r="AY379" s="52"/>
      <c r="AZ379" s="52"/>
      <c r="BA379" s="52"/>
      <c r="BB379" s="52"/>
      <c r="BC379" s="52"/>
      <c r="BD379" s="52"/>
      <c r="BE379" s="52"/>
      <c r="BF379" s="52"/>
      <c r="BG379" s="52"/>
      <c r="BH379" s="52"/>
      <c r="BI379" s="52"/>
      <c r="BJ379" s="52"/>
      <c r="BK379" s="52"/>
      <c r="BL379" s="52"/>
      <c r="BM379" s="52"/>
    </row>
    <row r="380" spans="2:65">
      <c r="B380" t="s">
        <v>577</v>
      </c>
      <c r="C380">
        <v>0</v>
      </c>
      <c r="E380" s="64">
        <v>2.6450596E-2</v>
      </c>
      <c r="F380" s="48">
        <v>0.97796872499999998</v>
      </c>
      <c r="G380" s="48">
        <v>8.8582409999999993E-3</v>
      </c>
      <c r="H380" s="48">
        <v>2.8733470000000001E-3</v>
      </c>
      <c r="I380" s="48">
        <v>0.94938732000000003</v>
      </c>
      <c r="J380" s="49">
        <v>2.8581404999999949E-2</v>
      </c>
      <c r="K380" s="48">
        <v>1.838562E-3</v>
      </c>
      <c r="L380" s="48">
        <v>2.172846E-3</v>
      </c>
      <c r="M380" s="48">
        <v>3.3399999999999999E-4</v>
      </c>
      <c r="N380" s="48">
        <v>2.5802540000000001E-3</v>
      </c>
      <c r="O380" s="48">
        <v>1.5251710000000001E-3</v>
      </c>
      <c r="P380" s="48">
        <v>6.6125539999999997E-3</v>
      </c>
      <c r="Q380" s="48">
        <v>3.6875699999999998E-3</v>
      </c>
      <c r="R380" s="48">
        <v>0.40016923999999998</v>
      </c>
      <c r="S380" s="48">
        <v>0.52415327700000003</v>
      </c>
      <c r="T380" s="48">
        <v>5.0563090000000002E-3</v>
      </c>
      <c r="U380" s="48">
        <v>8.7799999999999998E-4</v>
      </c>
      <c r="V380" s="48">
        <v>3.3399999999999999E-4</v>
      </c>
      <c r="W380" s="48">
        <v>6.1600000000000001E-4</v>
      </c>
      <c r="X380" s="48">
        <v>2.6744109999999998E-3</v>
      </c>
      <c r="Y380" s="48">
        <v>8.1979146594728838E-2</v>
      </c>
      <c r="Z380" s="48">
        <v>0.17105823900547701</v>
      </c>
      <c r="AA380" s="48">
        <v>7.2852664576802409E-2</v>
      </c>
      <c r="AB380" s="48">
        <v>0.33578683385579861</v>
      </c>
      <c r="AC380" s="48">
        <v>0.2104764132937656</v>
      </c>
      <c r="AD380" s="48">
        <v>0.26831340581940871</v>
      </c>
      <c r="AE380" s="47">
        <v>0.3</v>
      </c>
      <c r="AF380" s="48">
        <v>0.28584799999999999</v>
      </c>
      <c r="AG380" s="48">
        <v>0.235288</v>
      </c>
      <c r="AH380" s="48">
        <v>0.36502400000000002</v>
      </c>
      <c r="AI380" s="48">
        <v>0.18939637300000001</v>
      </c>
      <c r="AJ380" s="48">
        <v>0.135971392</v>
      </c>
      <c r="AK380" s="48">
        <v>0.64735230499999996</v>
      </c>
      <c r="AM380" s="48"/>
      <c r="AN380" s="48"/>
      <c r="AO380" s="48"/>
      <c r="AP380" s="48"/>
      <c r="AQ380" s="48"/>
      <c r="AR380" s="48"/>
      <c r="AS380" s="48"/>
      <c r="AT380" s="48"/>
      <c r="AU380" s="48"/>
      <c r="AV380" s="48"/>
      <c r="AW380" s="48"/>
      <c r="AX380" s="52"/>
      <c r="AY380" s="52"/>
      <c r="AZ380" s="52"/>
      <c r="BA380" s="52"/>
      <c r="BB380" s="52"/>
      <c r="BC380" s="52"/>
      <c r="BD380" s="52"/>
      <c r="BE380" s="52"/>
      <c r="BF380" s="52"/>
      <c r="BG380" s="52"/>
      <c r="BH380" s="52"/>
      <c r="BI380" s="52"/>
      <c r="BJ380" s="52"/>
      <c r="BK380" s="52"/>
      <c r="BL380" s="52"/>
      <c r="BM380" s="52"/>
    </row>
    <row r="381" spans="2:65">
      <c r="B381" t="s">
        <v>578</v>
      </c>
      <c r="C381">
        <v>0</v>
      </c>
      <c r="E381" s="64">
        <v>2.3115673E-2</v>
      </c>
      <c r="F381" s="48">
        <v>0.98391719799999999</v>
      </c>
      <c r="G381" s="48">
        <v>5.2245049999999999E-3</v>
      </c>
      <c r="H381" s="48">
        <v>2.1776539999999998E-3</v>
      </c>
      <c r="I381" s="48">
        <v>0.953655225</v>
      </c>
      <c r="J381" s="49">
        <v>3.0261973000000001E-2</v>
      </c>
      <c r="K381" s="48">
        <v>1.152061E-3</v>
      </c>
      <c r="L381" s="48">
        <v>1.0950280000000001E-3</v>
      </c>
      <c r="M381" s="48">
        <v>1.6000000000000001E-4</v>
      </c>
      <c r="N381" s="48">
        <v>1.2205E-3</v>
      </c>
      <c r="O381" s="48">
        <v>5.3600000000000002E-4</v>
      </c>
      <c r="P381" s="48">
        <v>6.7070460000000004E-3</v>
      </c>
      <c r="Q381" s="48">
        <v>1.973224E-3</v>
      </c>
      <c r="R381" s="48">
        <v>0.39365597200000002</v>
      </c>
      <c r="S381" s="48">
        <v>0.53006056599999996</v>
      </c>
      <c r="T381" s="48">
        <v>2.3610459999999999E-3</v>
      </c>
      <c r="U381" s="48">
        <v>3.9899999999999999E-4</v>
      </c>
      <c r="V381" s="48">
        <v>7.1900000000000002E-4</v>
      </c>
      <c r="W381" s="48">
        <v>2.2800000000000001E-4</v>
      </c>
      <c r="X381" s="48">
        <v>3.2621220000000001E-3</v>
      </c>
      <c r="Y381" s="48">
        <v>8.3274385930677861E-2</v>
      </c>
      <c r="Z381" s="48">
        <v>0.175057794581544</v>
      </c>
      <c r="AA381" s="48">
        <v>7.2529990750838588E-2</v>
      </c>
      <c r="AB381" s="48">
        <v>0.32717182733058131</v>
      </c>
      <c r="AC381" s="48">
        <v>0.19654948269324521</v>
      </c>
      <c r="AD381" s="48">
        <v>0.29558257949190192</v>
      </c>
      <c r="AE381" s="47">
        <v>0.22</v>
      </c>
      <c r="AF381" s="48">
        <v>0.31567099999999998</v>
      </c>
      <c r="AG381" s="48">
        <v>0.22950899999999999</v>
      </c>
      <c r="AH381" s="48">
        <v>0.34970000000000001</v>
      </c>
      <c r="AI381" s="48">
        <v>0.18801980400000001</v>
      </c>
      <c r="AJ381" s="48">
        <v>0.121021438</v>
      </c>
      <c r="AK381" s="48">
        <v>0.66630082199999996</v>
      </c>
      <c r="AM381" s="48"/>
      <c r="AN381" s="48"/>
      <c r="AO381" s="48"/>
      <c r="AP381" s="48"/>
      <c r="AQ381" s="48"/>
      <c r="AR381" s="48"/>
      <c r="AS381" s="48"/>
      <c r="AT381" s="48"/>
      <c r="AU381" s="48"/>
      <c r="AV381" s="48"/>
      <c r="AW381" s="48"/>
      <c r="AX381" s="52"/>
      <c r="AY381" s="52"/>
      <c r="AZ381" s="52"/>
      <c r="BA381" s="52"/>
      <c r="BB381" s="52"/>
      <c r="BC381" s="52"/>
      <c r="BD381" s="52"/>
      <c r="BE381" s="52"/>
      <c r="BF381" s="52"/>
      <c r="BG381" s="52"/>
      <c r="BH381" s="52"/>
      <c r="BI381" s="52"/>
      <c r="BJ381" s="52"/>
      <c r="BK381" s="52"/>
      <c r="BL381" s="52"/>
      <c r="BM381" s="52"/>
    </row>
    <row r="382" spans="2:65">
      <c r="B382" t="s">
        <v>580</v>
      </c>
      <c r="C382">
        <v>0</v>
      </c>
      <c r="E382" s="64">
        <v>7.9900733000000002E-2</v>
      </c>
      <c r="F382" s="48">
        <v>0.87546468399999999</v>
      </c>
      <c r="G382" s="48">
        <v>7.3426903000000002E-2</v>
      </c>
      <c r="H382" s="48">
        <v>1.9909949999999999E-2</v>
      </c>
      <c r="I382" s="48">
        <v>0.80119764999999998</v>
      </c>
      <c r="J382" s="49">
        <v>7.426703400000001E-2</v>
      </c>
      <c r="K382" s="48">
        <v>1.7143018999999999E-2</v>
      </c>
      <c r="L382" s="48">
        <v>2.8439466E-2</v>
      </c>
      <c r="M382" s="48">
        <v>5.7899010000000001E-3</v>
      </c>
      <c r="N382" s="48">
        <v>1.1268111000000001E-2</v>
      </c>
      <c r="O382" s="48">
        <v>1.0011901E-2</v>
      </c>
      <c r="P382" s="48">
        <v>1.5083968E-2</v>
      </c>
      <c r="Q382" s="48">
        <v>1.6113493E-2</v>
      </c>
      <c r="R382" s="48">
        <v>0.32395856000000001</v>
      </c>
      <c r="S382" s="48">
        <v>0.53850803199999997</v>
      </c>
      <c r="T382" s="48">
        <v>5.1271639000000001E-2</v>
      </c>
      <c r="U382" s="48">
        <v>9.6612429999999999E-3</v>
      </c>
      <c r="V382" s="48">
        <v>6.8900000000000005E-4</v>
      </c>
      <c r="W382" s="48">
        <v>1.208836E-3</v>
      </c>
      <c r="X382" s="48">
        <v>6.0441790000000002E-3</v>
      </c>
      <c r="Y382" s="48">
        <v>6.8210200804805041E-2</v>
      </c>
      <c r="Z382" s="48">
        <v>0.17462099414156401</v>
      </c>
      <c r="AA382" s="48">
        <v>0.17237201540729841</v>
      </c>
      <c r="AB382" s="48">
        <v>0.20346092740967511</v>
      </c>
      <c r="AC382" s="48">
        <v>0.16877534289069601</v>
      </c>
      <c r="AD382" s="48">
        <v>0.31626819702643422</v>
      </c>
      <c r="AE382" s="47">
        <v>0.35</v>
      </c>
      <c r="AF382" s="48">
        <v>0.25811800000000001</v>
      </c>
      <c r="AG382" s="48">
        <v>0.16056100000000001</v>
      </c>
      <c r="AH382" s="48">
        <v>0.30726199999999998</v>
      </c>
      <c r="AI382" s="48">
        <v>0.276920942</v>
      </c>
      <c r="AJ382" s="48">
        <v>0.250297359</v>
      </c>
      <c r="AK382" s="48">
        <v>0.458349854</v>
      </c>
      <c r="AM382" s="48"/>
      <c r="AN382" s="48"/>
      <c r="AO382" s="48"/>
      <c r="AP382" s="48"/>
      <c r="AQ382" s="48"/>
      <c r="AR382" s="48"/>
      <c r="AS382" s="48"/>
      <c r="AT382" s="48"/>
      <c r="AU382" s="48"/>
      <c r="AV382" s="48"/>
      <c r="AW382" s="48"/>
      <c r="AX382" s="52"/>
      <c r="AY382" s="52"/>
      <c r="AZ382" s="52"/>
      <c r="BA382" s="52"/>
      <c r="BB382" s="52"/>
      <c r="BC382" s="52"/>
      <c r="BD382" s="52"/>
      <c r="BE382" s="52"/>
      <c r="BF382" s="52"/>
      <c r="BG382" s="52"/>
      <c r="BH382" s="52"/>
      <c r="BI382" s="52"/>
      <c r="BJ382" s="52"/>
      <c r="BK382" s="52"/>
      <c r="BL382" s="52"/>
      <c r="BM382" s="52"/>
    </row>
    <row r="383" spans="2:65">
      <c r="B383" t="s">
        <v>582</v>
      </c>
      <c r="C383">
        <v>0</v>
      </c>
      <c r="E383" s="64">
        <v>3.4115437999999998E-2</v>
      </c>
      <c r="F383" s="48">
        <v>0.95696067600000001</v>
      </c>
      <c r="G383" s="48">
        <v>2.3230797000000001E-2</v>
      </c>
      <c r="H383" s="48">
        <v>6.7283339999999999E-3</v>
      </c>
      <c r="I383" s="48">
        <v>0.90833368199999998</v>
      </c>
      <c r="J383" s="49">
        <v>4.8626994000000028E-2</v>
      </c>
      <c r="K383" s="48">
        <v>4.7821360000000002E-3</v>
      </c>
      <c r="L383" s="48">
        <v>9.6375200000000001E-3</v>
      </c>
      <c r="M383" s="48">
        <v>6.7000000000000002E-4</v>
      </c>
      <c r="N383" s="48">
        <v>3.4845760000000001E-3</v>
      </c>
      <c r="O383" s="48">
        <v>1.475451E-3</v>
      </c>
      <c r="P383" s="48">
        <v>8.7271359999999999E-3</v>
      </c>
      <c r="Q383" s="48">
        <v>4.353104E-3</v>
      </c>
      <c r="R383" s="48">
        <v>0.30853268</v>
      </c>
      <c r="S383" s="48">
        <v>0.61136225700000002</v>
      </c>
      <c r="T383" s="48">
        <v>1.2295682E-2</v>
      </c>
      <c r="U383" s="48">
        <v>3.871832E-3</v>
      </c>
      <c r="V383" s="48">
        <v>4.2900000000000002E-4</v>
      </c>
      <c r="W383" s="48">
        <v>9.1E-4</v>
      </c>
      <c r="X383" s="48">
        <v>1.8835939999999999E-3</v>
      </c>
      <c r="Y383" s="48">
        <v>9.9348763118440778E-2</v>
      </c>
      <c r="Z383" s="48">
        <v>0.19821180950803999</v>
      </c>
      <c r="AA383" s="48">
        <v>8.4060402684563676E-2</v>
      </c>
      <c r="AB383" s="48">
        <v>0.24847702632937421</v>
      </c>
      <c r="AC383" s="48">
        <v>0.14271116731169611</v>
      </c>
      <c r="AD383" s="48">
        <v>0.3158089691024511</v>
      </c>
      <c r="AE383" s="47">
        <v>0.18</v>
      </c>
      <c r="AF383" s="48">
        <v>0.36160100000000001</v>
      </c>
      <c r="AG383" s="48">
        <v>0.203093</v>
      </c>
      <c r="AH383" s="48">
        <v>0.32125599999999999</v>
      </c>
      <c r="AI383" s="48">
        <v>0.18314709400000001</v>
      </c>
      <c r="AJ383" s="48">
        <v>0.10532480600000001</v>
      </c>
      <c r="AK383" s="48">
        <v>0.69831564700000004</v>
      </c>
      <c r="AM383" s="48"/>
      <c r="AN383" s="48"/>
      <c r="AO383" s="48"/>
      <c r="AP383" s="48"/>
      <c r="AQ383" s="48"/>
      <c r="AR383" s="48"/>
      <c r="AS383" s="48"/>
      <c r="AT383" s="48"/>
      <c r="AU383" s="48"/>
      <c r="AV383" s="48"/>
      <c r="AW383" s="48"/>
      <c r="AX383" s="52"/>
      <c r="AY383" s="52"/>
      <c r="AZ383" s="52"/>
      <c r="BA383" s="52"/>
      <c r="BB383" s="52"/>
      <c r="BC383" s="52"/>
      <c r="BD383" s="52"/>
      <c r="BE383" s="52"/>
      <c r="BF383" s="52"/>
      <c r="BG383" s="52"/>
      <c r="BH383" s="52"/>
      <c r="BI383" s="52"/>
      <c r="BJ383" s="52"/>
      <c r="BK383" s="52"/>
      <c r="BL383" s="52"/>
      <c r="BM383" s="52"/>
    </row>
    <row r="384" spans="2:65">
      <c r="B384" t="s">
        <v>584</v>
      </c>
      <c r="C384">
        <v>0</v>
      </c>
      <c r="D384">
        <v>4.0999999999999996</v>
      </c>
      <c r="E384" s="64">
        <v>2.3953905000000001E-2</v>
      </c>
      <c r="F384" s="48">
        <v>0.87274495099999905</v>
      </c>
      <c r="G384" s="48">
        <v>4.3508055999999899E-2</v>
      </c>
      <c r="H384" s="48">
        <v>3.8136692E-2</v>
      </c>
      <c r="I384" s="48">
        <v>0.77364326699999997</v>
      </c>
      <c r="J384" s="49">
        <v>9.910168399999908E-2</v>
      </c>
      <c r="K384" s="48">
        <v>1.7308760999999999E-2</v>
      </c>
      <c r="L384" s="48">
        <v>7.1402109999999996E-3</v>
      </c>
      <c r="M384" s="48">
        <v>3.0746430000000002E-3</v>
      </c>
      <c r="N384" s="48">
        <v>4.1859599999999999E-3</v>
      </c>
      <c r="O384" s="48">
        <v>2.028153E-3</v>
      </c>
      <c r="P384" s="48">
        <v>3.4487867999999998E-2</v>
      </c>
      <c r="Q384" s="48">
        <v>1.11224299999999E-2</v>
      </c>
      <c r="R384" s="48">
        <v>0.48538591199999997</v>
      </c>
      <c r="S384" s="48">
        <v>0.41143566300000001</v>
      </c>
      <c r="T384" s="48">
        <v>2.0902405999999998E-2</v>
      </c>
      <c r="U384" s="48">
        <v>1.4345515E-2</v>
      </c>
      <c r="V384" s="48">
        <v>1.9911460000000001E-3</v>
      </c>
      <c r="W384" s="48">
        <v>2.5745989999999999E-3</v>
      </c>
      <c r="X384" s="48">
        <v>3.648891E-3</v>
      </c>
      <c r="Y384" s="48">
        <v>6.1046774631321798E-2</v>
      </c>
      <c r="Z384" s="48">
        <v>0.231386614904211</v>
      </c>
      <c r="AA384" s="48">
        <v>7.9650390346205802E-2</v>
      </c>
      <c r="AB384" s="48">
        <v>0.21365278403039181</v>
      </c>
      <c r="AC384" s="48">
        <v>0.16716036475576471</v>
      </c>
      <c r="AD384" s="48">
        <v>0.30849741534529818</v>
      </c>
      <c r="AE384" s="47">
        <v>0.1</v>
      </c>
      <c r="AF384" s="48">
        <v>0.34417999999999999</v>
      </c>
      <c r="AG384" s="48">
        <v>0.195434</v>
      </c>
      <c r="AH384" s="48">
        <v>0.29888500000000001</v>
      </c>
      <c r="AI384" s="48">
        <v>0.146657016</v>
      </c>
      <c r="AJ384" s="48">
        <v>0.15353297799999999</v>
      </c>
      <c r="AK384" s="48">
        <v>0.68334388899999998</v>
      </c>
      <c r="AM384" s="48"/>
      <c r="AN384" s="48"/>
      <c r="AO384" s="48"/>
      <c r="AP384" s="48"/>
      <c r="AQ384" s="48"/>
      <c r="AR384" s="48"/>
      <c r="AS384" s="48"/>
      <c r="AT384" s="48"/>
      <c r="AU384" s="48"/>
      <c r="AV384" s="48"/>
      <c r="AW384" s="48"/>
      <c r="AX384" s="52"/>
      <c r="AY384" s="52"/>
      <c r="AZ384" s="52"/>
      <c r="BA384" s="52"/>
      <c r="BB384" s="52"/>
      <c r="BC384" s="52"/>
      <c r="BD384" s="52"/>
      <c r="BE384" s="52"/>
      <c r="BF384" s="52"/>
      <c r="BG384" s="52"/>
      <c r="BH384" s="52"/>
      <c r="BI384" s="52"/>
      <c r="BJ384" s="52"/>
      <c r="BK384" s="52"/>
      <c r="BL384" s="52"/>
      <c r="BM384" s="52"/>
    </row>
    <row r="385" spans="2:65">
      <c r="B385" t="s">
        <v>585</v>
      </c>
      <c r="C385">
        <v>0</v>
      </c>
      <c r="D385">
        <v>89.3</v>
      </c>
      <c r="E385" s="64">
        <v>2.1052230000000002E-2</v>
      </c>
      <c r="F385" s="48">
        <v>0.98187982100000004</v>
      </c>
      <c r="G385" s="48">
        <v>5.5569409999999897E-3</v>
      </c>
      <c r="H385" s="48">
        <v>1.534E-3</v>
      </c>
      <c r="I385" s="48">
        <v>0.95883654200000001</v>
      </c>
      <c r="J385" s="49">
        <v>2.3043279000000031E-2</v>
      </c>
      <c r="K385" s="48">
        <v>1.143135E-3</v>
      </c>
      <c r="L385" s="48">
        <v>4.2299999999999998E-4</v>
      </c>
      <c r="M385" s="48">
        <v>6.9899999999999997E-4</v>
      </c>
      <c r="N385" s="48">
        <v>1.3230729999999999E-3</v>
      </c>
      <c r="O385" s="48">
        <v>4.66E-4</v>
      </c>
      <c r="P385" s="48">
        <v>9.0921600000000002E-3</v>
      </c>
      <c r="Q385" s="48">
        <v>1.9372580000000001E-3</v>
      </c>
      <c r="R385" s="48">
        <v>0.48345681600000001</v>
      </c>
      <c r="S385" s="48">
        <v>0.432260796</v>
      </c>
      <c r="T385" s="48">
        <v>3.1435220000000002E-3</v>
      </c>
      <c r="U385" s="48">
        <v>7.5100000000000004E-4</v>
      </c>
      <c r="V385" s="48">
        <v>5.2899999999999996E-4</v>
      </c>
      <c r="W385" s="48">
        <v>2.6499999999999999E-4</v>
      </c>
      <c r="X385" s="48">
        <v>3.1435220000000002E-3</v>
      </c>
      <c r="Y385" s="48">
        <v>8.0163810958388204E-2</v>
      </c>
      <c r="Z385" s="48">
        <v>0.179671244277985</v>
      </c>
      <c r="AA385" s="48">
        <v>7.9124920735573784E-2</v>
      </c>
      <c r="AB385" s="48">
        <v>0.3186810399492695</v>
      </c>
      <c r="AC385" s="48">
        <v>0.17493512440848721</v>
      </c>
      <c r="AD385" s="48">
        <v>0.3392611814990078</v>
      </c>
      <c r="AE385" s="47">
        <v>0.24</v>
      </c>
      <c r="AF385" s="48">
        <v>0.29903099999999999</v>
      </c>
      <c r="AG385" s="48">
        <v>0.21358199999999999</v>
      </c>
      <c r="AH385" s="48">
        <v>0.32482800000000001</v>
      </c>
      <c r="AI385" s="48">
        <v>0.154470779</v>
      </c>
      <c r="AJ385" s="48">
        <v>0.15830724700000001</v>
      </c>
      <c r="AK385" s="48">
        <v>0.682255748</v>
      </c>
      <c r="AM385" s="48"/>
      <c r="AN385" s="48"/>
      <c r="AO385" s="48"/>
      <c r="AP385" s="48"/>
      <c r="AQ385" s="48"/>
      <c r="AR385" s="48"/>
      <c r="AS385" s="48"/>
      <c r="AT385" s="48"/>
      <c r="AU385" s="48"/>
      <c r="AV385" s="48"/>
      <c r="AW385" s="48"/>
      <c r="AX385" s="52"/>
      <c r="AY385" s="52"/>
      <c r="AZ385" s="52"/>
      <c r="BA385" s="52"/>
      <c r="BB385" s="52"/>
      <c r="BC385" s="52"/>
      <c r="BD385" s="52"/>
      <c r="BE385" s="52"/>
      <c r="BF385" s="52"/>
      <c r="BG385" s="52"/>
      <c r="BH385" s="52"/>
      <c r="BI385" s="52"/>
      <c r="BJ385" s="52"/>
      <c r="BK385" s="52"/>
      <c r="BL385" s="52"/>
      <c r="BM385" s="52"/>
    </row>
    <row r="386" spans="2:65">
      <c r="B386" t="s">
        <v>587</v>
      </c>
      <c r="C386">
        <v>0</v>
      </c>
      <c r="D386">
        <v>38.9</v>
      </c>
      <c r="E386" s="64">
        <v>2.3169917000000002E-2</v>
      </c>
      <c r="F386" s="48">
        <v>0.98082065399999996</v>
      </c>
      <c r="G386" s="48">
        <v>8.7035900000000006E-3</v>
      </c>
      <c r="H386" s="48">
        <v>1.8238879999999901E-3</v>
      </c>
      <c r="I386" s="48">
        <v>0.968146646</v>
      </c>
      <c r="J386" s="49">
        <v>1.2674007999999961E-2</v>
      </c>
      <c r="K386" s="48">
        <v>2.715262E-3</v>
      </c>
      <c r="L386" s="48">
        <v>1.3522650000000001E-3</v>
      </c>
      <c r="M386" s="48">
        <v>5.9000000000000003E-4</v>
      </c>
      <c r="N386" s="48">
        <v>1.8352170000000001E-3</v>
      </c>
      <c r="O386" s="48">
        <v>5.3700000000000004E-4</v>
      </c>
      <c r="P386" s="48">
        <v>6.4500900000000003E-3</v>
      </c>
      <c r="Q386" s="48">
        <v>2.2005010000000001E-3</v>
      </c>
      <c r="R386" s="48">
        <v>0.555742772</v>
      </c>
      <c r="S386" s="48">
        <v>0.38600313400000003</v>
      </c>
      <c r="T386" s="48">
        <v>3.3591620000000002E-3</v>
      </c>
      <c r="U386" s="48">
        <v>8.3699999999999996E-4</v>
      </c>
      <c r="V386" s="48">
        <v>3.3300000000000002E-4</v>
      </c>
      <c r="W386" s="48">
        <v>2.0176439999999999E-3</v>
      </c>
      <c r="X386" s="48">
        <v>1.684947E-3</v>
      </c>
      <c r="Y386" s="48">
        <v>9.4823518308795707E-2</v>
      </c>
      <c r="Z386" s="48">
        <v>0.20005613714095599</v>
      </c>
      <c r="AA386" s="48">
        <v>9.7376184225915804E-2</v>
      </c>
      <c r="AB386" s="48">
        <v>0.26141990149319599</v>
      </c>
      <c r="AC386" s="48">
        <v>0.26174259293217722</v>
      </c>
      <c r="AD386" s="48">
        <v>0.21220496162208891</v>
      </c>
      <c r="AE386" s="47">
        <v>0.2</v>
      </c>
      <c r="AF386" s="48">
        <v>0.21629899999999999</v>
      </c>
      <c r="AG386" s="48">
        <v>0.15401699999999999</v>
      </c>
      <c r="AH386" s="48">
        <v>0.39951300000000001</v>
      </c>
      <c r="AI386" s="48">
        <v>0.229727498</v>
      </c>
      <c r="AJ386" s="48">
        <v>0.17055562099999999</v>
      </c>
      <c r="AK386" s="48">
        <v>0.59601274000000004</v>
      </c>
      <c r="AM386" s="48"/>
      <c r="AN386" s="48"/>
      <c r="AO386" s="48"/>
      <c r="AP386" s="48"/>
      <c r="AQ386" s="48"/>
      <c r="AR386" s="48"/>
      <c r="AS386" s="48"/>
      <c r="AT386" s="48"/>
      <c r="AU386" s="48"/>
      <c r="AV386" s="48"/>
      <c r="AW386" s="48"/>
      <c r="AX386" s="52"/>
      <c r="AY386" s="52"/>
      <c r="AZ386" s="52"/>
      <c r="BA386" s="52"/>
      <c r="BB386" s="52"/>
      <c r="BC386" s="52"/>
      <c r="BD386" s="52"/>
      <c r="BE386" s="52"/>
      <c r="BF386" s="52"/>
      <c r="BG386" s="52"/>
      <c r="BH386" s="52"/>
      <c r="BI386" s="52"/>
      <c r="BJ386" s="52"/>
      <c r="BK386" s="52"/>
      <c r="BL386" s="52"/>
      <c r="BM386" s="52"/>
    </row>
    <row r="387" spans="2:65">
      <c r="B387" t="s">
        <v>588</v>
      </c>
      <c r="C387">
        <v>0</v>
      </c>
      <c r="E387" s="64">
        <v>2.6527895999999999E-2</v>
      </c>
      <c r="F387" s="48">
        <v>0.96193139999999999</v>
      </c>
      <c r="G387" s="48">
        <v>2.1297861000000001E-2</v>
      </c>
      <c r="H387" s="48">
        <v>5.4017570000000001E-3</v>
      </c>
      <c r="I387" s="48">
        <v>0.93819357500000011</v>
      </c>
      <c r="J387" s="49">
        <v>2.3737824999999879E-2</v>
      </c>
      <c r="K387" s="48">
        <v>6.1848140000000003E-3</v>
      </c>
      <c r="L387" s="48">
        <v>8.5419269999999995E-3</v>
      </c>
      <c r="M387" s="48">
        <v>2.0900000000000001E-4</v>
      </c>
      <c r="N387" s="48">
        <v>3.4939509999999999E-3</v>
      </c>
      <c r="O387" s="48">
        <v>8.9700000000000001E-4</v>
      </c>
      <c r="P387" s="48">
        <v>7.6762619999999997E-3</v>
      </c>
      <c r="Q387" s="48">
        <v>3.6921609999999998E-3</v>
      </c>
      <c r="R387" s="48">
        <v>0.43033115999999999</v>
      </c>
      <c r="S387" s="48">
        <v>0.48723859200000003</v>
      </c>
      <c r="T387" s="48">
        <v>1.0555411000000001E-2</v>
      </c>
      <c r="U387" s="48">
        <v>2.357236E-3</v>
      </c>
      <c r="V387" s="48">
        <v>1.0847459999999999E-3</v>
      </c>
      <c r="W387" s="48">
        <v>2.5136899999999998E-3</v>
      </c>
      <c r="X387" s="48">
        <v>1.4080830000000001E-3</v>
      </c>
      <c r="Y387" s="48">
        <v>5.3817739748445323E-2</v>
      </c>
      <c r="Z387" s="48">
        <v>0.192674827774198</v>
      </c>
      <c r="AA387" s="48">
        <v>8.9223666924503023E-2</v>
      </c>
      <c r="AB387" s="48">
        <v>0.25239726447873989</v>
      </c>
      <c r="AC387" s="48">
        <v>0.14865594435446411</v>
      </c>
      <c r="AD387" s="48">
        <v>0.2956796866171984</v>
      </c>
      <c r="AE387" s="47">
        <v>0.27</v>
      </c>
      <c r="AF387" s="48">
        <v>0.360064</v>
      </c>
      <c r="AG387" s="48">
        <v>0.217447</v>
      </c>
      <c r="AH387" s="48">
        <v>0.30238399999999999</v>
      </c>
      <c r="AI387" s="48">
        <v>0.15520748100000001</v>
      </c>
      <c r="AJ387" s="48">
        <v>0.100105202</v>
      </c>
      <c r="AK387" s="48">
        <v>0.73362945700000004</v>
      </c>
      <c r="AM387" s="48"/>
      <c r="AN387" s="48"/>
      <c r="AO387" s="48"/>
      <c r="AP387" s="48"/>
      <c r="AQ387" s="48"/>
      <c r="AR387" s="48"/>
      <c r="AS387" s="48"/>
      <c r="AT387" s="48"/>
      <c r="AU387" s="48"/>
      <c r="AV387" s="48"/>
      <c r="AW387" s="48"/>
      <c r="AX387" s="52"/>
      <c r="AY387" s="52"/>
      <c r="AZ387" s="52"/>
      <c r="BA387" s="52"/>
      <c r="BB387" s="52"/>
      <c r="BC387" s="52"/>
      <c r="BD387" s="52"/>
      <c r="BE387" s="52"/>
      <c r="BF387" s="52"/>
      <c r="BG387" s="52"/>
      <c r="BH387" s="52"/>
      <c r="BI387" s="52"/>
      <c r="BJ387" s="52"/>
      <c r="BK387" s="52"/>
      <c r="BL387" s="52"/>
      <c r="BM387" s="52"/>
    </row>
    <row r="388" spans="2:65">
      <c r="B388" t="s">
        <v>590</v>
      </c>
      <c r="C388">
        <v>0</v>
      </c>
      <c r="E388" s="64">
        <v>1.9029912999999999E-2</v>
      </c>
      <c r="F388" s="48">
        <v>0.87472597900000004</v>
      </c>
      <c r="G388" s="48">
        <v>9.4585381999999996E-2</v>
      </c>
      <c r="H388" s="48">
        <v>5.2363779999999999E-3</v>
      </c>
      <c r="I388" s="48">
        <v>0.83929678100000005</v>
      </c>
      <c r="J388" s="49">
        <v>3.5429198000000002E-2</v>
      </c>
      <c r="K388" s="48">
        <v>2.4428789999999999E-2</v>
      </c>
      <c r="L388" s="48">
        <v>5.2472834000000003E-2</v>
      </c>
      <c r="M388" s="48">
        <v>1.0122709999999999E-3</v>
      </c>
      <c r="N388" s="48">
        <v>1.2322853E-2</v>
      </c>
      <c r="O388" s="48">
        <v>3.5739370000000001E-3</v>
      </c>
      <c r="P388" s="48">
        <v>1.2374499000000001E-2</v>
      </c>
      <c r="Q388" s="48">
        <v>1.3076891E-2</v>
      </c>
      <c r="R388" s="48">
        <v>0.45558964200000002</v>
      </c>
      <c r="S388" s="48">
        <v>0.38022786200000003</v>
      </c>
      <c r="T388" s="48">
        <v>5.4641422000000002E-2</v>
      </c>
      <c r="U388" s="48">
        <v>1.2942477000000001E-2</v>
      </c>
      <c r="V388" s="48">
        <v>1.5607408E-2</v>
      </c>
      <c r="W388" s="48">
        <v>6.3834399999999998E-3</v>
      </c>
      <c r="X388" s="48">
        <v>2.602956E-3</v>
      </c>
      <c r="Y388" s="48">
        <v>4.804691432598409E-2</v>
      </c>
      <c r="Z388" s="48">
        <v>0.22757688069718501</v>
      </c>
      <c r="AA388" s="48">
        <v>9.0583704011100802E-2</v>
      </c>
      <c r="AB388" s="48">
        <v>0.28487505025223298</v>
      </c>
      <c r="AC388" s="48">
        <v>0.1162451424661425</v>
      </c>
      <c r="AD388" s="48">
        <v>0.44583446299237001</v>
      </c>
      <c r="AE388" s="47">
        <v>0.25</v>
      </c>
      <c r="AF388" s="48">
        <v>0.462061</v>
      </c>
      <c r="AG388" s="48">
        <v>0.198378</v>
      </c>
      <c r="AH388" s="48">
        <v>0.205402</v>
      </c>
      <c r="AI388" s="48">
        <v>0.107598601</v>
      </c>
      <c r="AJ388" s="48">
        <v>5.7411088999999998E-2</v>
      </c>
      <c r="AK388" s="48">
        <v>0.825098789</v>
      </c>
      <c r="AM388" s="48"/>
      <c r="AN388" s="48"/>
      <c r="AO388" s="48"/>
      <c r="AP388" s="48"/>
      <c r="AQ388" s="48"/>
      <c r="AR388" s="48"/>
      <c r="AS388" s="48"/>
      <c r="AT388" s="48"/>
      <c r="AU388" s="48"/>
      <c r="AV388" s="48"/>
      <c r="AW388" s="48"/>
      <c r="AX388" s="52"/>
      <c r="AY388" s="52"/>
      <c r="AZ388" s="52"/>
      <c r="BA388" s="52"/>
      <c r="BB388" s="52"/>
      <c r="BC388" s="52"/>
      <c r="BD388" s="52"/>
      <c r="BE388" s="52"/>
      <c r="BF388" s="52"/>
      <c r="BG388" s="52"/>
      <c r="BH388" s="52"/>
      <c r="BI388" s="52"/>
      <c r="BJ388" s="52"/>
      <c r="BK388" s="52"/>
      <c r="BL388" s="52"/>
      <c r="BM388" s="52"/>
    </row>
    <row r="389" spans="2:65">
      <c r="B389" t="s">
        <v>591</v>
      </c>
      <c r="C389">
        <v>0</v>
      </c>
      <c r="D389">
        <v>0</v>
      </c>
      <c r="E389" s="64">
        <v>3.6147822000000003E-2</v>
      </c>
      <c r="F389" s="48">
        <v>0.92208348399999995</v>
      </c>
      <c r="G389" s="48">
        <v>2.5658106999999999E-2</v>
      </c>
      <c r="H389" s="48">
        <v>1.2162856999999999E-2</v>
      </c>
      <c r="I389" s="48">
        <v>0.85879475400000005</v>
      </c>
      <c r="J389" s="49">
        <v>6.3288729999999904E-2</v>
      </c>
      <c r="K389" s="48">
        <v>7.3281689999999998E-3</v>
      </c>
      <c r="L389" s="48">
        <v>2.369758E-3</v>
      </c>
      <c r="M389" s="48">
        <v>1.9700400000000002E-3</v>
      </c>
      <c r="N389" s="48">
        <v>3.5689129999999999E-3</v>
      </c>
      <c r="O389" s="48">
        <v>1.827284E-3</v>
      </c>
      <c r="P389" s="48">
        <v>2.6248168999999998E-2</v>
      </c>
      <c r="Q389" s="48">
        <v>1.3847384000000001E-2</v>
      </c>
      <c r="R389" s="48">
        <v>0.45062527400000002</v>
      </c>
      <c r="S389" s="48">
        <v>0.45416563599999998</v>
      </c>
      <c r="T389" s="48">
        <v>1.6940442E-2</v>
      </c>
      <c r="U389" s="48">
        <v>6.5192150000000001E-3</v>
      </c>
      <c r="V389" s="48">
        <v>1.5322529999999999E-3</v>
      </c>
      <c r="W389" s="48">
        <v>5.8100000000000003E-4</v>
      </c>
      <c r="X389" s="48">
        <v>4.254145E-3</v>
      </c>
      <c r="Y389" s="48">
        <v>8.3095299922098104E-2</v>
      </c>
      <c r="Z389" s="48">
        <v>0.21028107762109999</v>
      </c>
      <c r="AA389" s="48">
        <v>8.1458966565349553E-2</v>
      </c>
      <c r="AB389" s="48">
        <v>0.28046963466237418</v>
      </c>
      <c r="AC389" s="48">
        <v>0.21726152153300479</v>
      </c>
      <c r="AD389" s="48">
        <v>0.26573565734486748</v>
      </c>
      <c r="AE389" s="47">
        <v>0.27</v>
      </c>
      <c r="AF389" s="48">
        <v>0.27551900000000001</v>
      </c>
      <c r="AG389" s="48">
        <v>0.19703999999999999</v>
      </c>
      <c r="AH389" s="48">
        <v>0.32901399999999997</v>
      </c>
      <c r="AI389" s="48">
        <v>0.13210854299999999</v>
      </c>
      <c r="AJ389" s="48">
        <v>0.283259759</v>
      </c>
      <c r="AK389" s="48">
        <v>0.57961135600000002</v>
      </c>
      <c r="AM389" s="48"/>
      <c r="AN389" s="48"/>
      <c r="AO389" s="48"/>
      <c r="AP389" s="48"/>
      <c r="AQ389" s="48"/>
      <c r="AR389" s="48"/>
      <c r="AS389" s="48"/>
      <c r="AT389" s="48"/>
      <c r="AU389" s="48"/>
      <c r="AV389" s="48"/>
      <c r="AW389" s="48"/>
      <c r="AX389" s="52"/>
      <c r="AY389" s="52"/>
      <c r="AZ389" s="52"/>
      <c r="BA389" s="52"/>
      <c r="BB389" s="52"/>
      <c r="BC389" s="52"/>
      <c r="BD389" s="52"/>
      <c r="BE389" s="52"/>
      <c r="BF389" s="52"/>
      <c r="BG389" s="52"/>
      <c r="BH389" s="52"/>
      <c r="BI389" s="52"/>
      <c r="BJ389" s="52"/>
      <c r="BK389" s="52"/>
      <c r="BL389" s="52"/>
      <c r="BM389" s="52"/>
    </row>
    <row r="390" spans="2:65">
      <c r="B390" t="s">
        <v>592</v>
      </c>
      <c r="C390">
        <v>0</v>
      </c>
      <c r="D390">
        <v>0</v>
      </c>
      <c r="E390" s="64">
        <v>3.6066776000000002E-2</v>
      </c>
      <c r="F390" s="48">
        <v>0.92647354100000001</v>
      </c>
      <c r="G390" s="48">
        <v>2.9320243999999999E-2</v>
      </c>
      <c r="H390" s="48">
        <v>8.5825329999999998E-3</v>
      </c>
      <c r="I390" s="48">
        <v>0.87610415200000002</v>
      </c>
      <c r="J390" s="49">
        <v>5.0369388999999987E-2</v>
      </c>
      <c r="K390" s="48">
        <v>6.564683E-3</v>
      </c>
      <c r="L390" s="48">
        <v>1.9272460000000001E-3</v>
      </c>
      <c r="M390" s="48">
        <v>5.8218899999999997E-3</v>
      </c>
      <c r="N390" s="48">
        <v>4.4868709999999999E-3</v>
      </c>
      <c r="O390" s="48">
        <v>2.6198509999999999E-3</v>
      </c>
      <c r="P390" s="48">
        <v>2.5224845999999999E-2</v>
      </c>
      <c r="Q390" s="48">
        <v>1.0399100999999999E-2</v>
      </c>
      <c r="R390" s="48">
        <v>0.43063348800000001</v>
      </c>
      <c r="S390" s="48">
        <v>0.47435833100000002</v>
      </c>
      <c r="T390" s="48">
        <v>1.4313964E-2</v>
      </c>
      <c r="U390" s="48">
        <v>4.5371049999999996E-3</v>
      </c>
      <c r="V390" s="48">
        <v>3.2020719999999998E-3</v>
      </c>
      <c r="W390" s="48">
        <v>6.7299999999999999E-4</v>
      </c>
      <c r="X390" s="48">
        <v>4.7479000000000002E-3</v>
      </c>
      <c r="Y390" s="48">
        <v>7.7680859567864899E-2</v>
      </c>
      <c r="Z390" s="48">
        <v>0.19846519714622499</v>
      </c>
      <c r="AA390" s="48">
        <v>7.6368804228582735E-2</v>
      </c>
      <c r="AB390" s="48">
        <v>0.28276154383165292</v>
      </c>
      <c r="AC390" s="48">
        <v>0.1790820257561119</v>
      </c>
      <c r="AD390" s="48">
        <v>0.29778517005637972</v>
      </c>
      <c r="AE390" s="47">
        <v>0.12</v>
      </c>
      <c r="AF390" s="48">
        <v>0.34301500000000001</v>
      </c>
      <c r="AG390" s="48">
        <v>0.21660399999999999</v>
      </c>
      <c r="AH390" s="48">
        <v>0.27763399999999999</v>
      </c>
      <c r="AI390" s="48">
        <v>0.10514436200000001</v>
      </c>
      <c r="AJ390" s="48">
        <v>0.16672152700000001</v>
      </c>
      <c r="AK390" s="48">
        <v>0.72166839100000002</v>
      </c>
      <c r="AM390" s="48"/>
      <c r="AN390" s="48"/>
      <c r="AO390" s="48"/>
      <c r="AP390" s="48"/>
      <c r="AQ390" s="48"/>
      <c r="AR390" s="48"/>
      <c r="AS390" s="48"/>
      <c r="AT390" s="48"/>
      <c r="AU390" s="48"/>
      <c r="AV390" s="48"/>
      <c r="AW390" s="48"/>
      <c r="AX390" s="52"/>
      <c r="AY390" s="52"/>
      <c r="AZ390" s="52"/>
      <c r="BA390" s="52"/>
      <c r="BB390" s="52"/>
      <c r="BC390" s="52"/>
      <c r="BD390" s="52"/>
      <c r="BE390" s="52"/>
      <c r="BF390" s="52"/>
      <c r="BG390" s="52"/>
      <c r="BH390" s="52"/>
      <c r="BI390" s="52"/>
      <c r="BJ390" s="52"/>
      <c r="BK390" s="52"/>
      <c r="BL390" s="52"/>
      <c r="BM390" s="52"/>
    </row>
    <row r="391" spans="2:65">
      <c r="B391" t="s">
        <v>593</v>
      </c>
      <c r="C391">
        <v>0</v>
      </c>
      <c r="D391">
        <v>0.5</v>
      </c>
      <c r="E391" s="64">
        <v>2.5134507E-2</v>
      </c>
      <c r="F391" s="48">
        <v>0.90856681900000003</v>
      </c>
      <c r="G391" s="48">
        <v>4.9853028000000001E-2</v>
      </c>
      <c r="H391" s="48">
        <v>1.0282721E-2</v>
      </c>
      <c r="I391" s="48">
        <v>0.86424028600000002</v>
      </c>
      <c r="J391" s="49">
        <v>4.4326533000000001E-2</v>
      </c>
      <c r="K391" s="48">
        <v>2.5514403000000001E-2</v>
      </c>
      <c r="L391" s="48">
        <v>4.0297149999999997E-3</v>
      </c>
      <c r="M391" s="48">
        <v>3.20667E-3</v>
      </c>
      <c r="N391" s="48">
        <v>8.2411419999999999E-3</v>
      </c>
      <c r="O391" s="48">
        <v>2.2019129999999998E-3</v>
      </c>
      <c r="P391" s="48">
        <v>2.1783977999999999E-2</v>
      </c>
      <c r="Q391" s="48">
        <v>9.5131199999999999E-3</v>
      </c>
      <c r="R391" s="48">
        <v>0.45644413099999998</v>
      </c>
      <c r="S391" s="48">
        <v>0.44004788500000003</v>
      </c>
      <c r="T391" s="48">
        <v>1.3424827E-2</v>
      </c>
      <c r="U391" s="48">
        <v>1.3467582000000001E-2</v>
      </c>
      <c r="V391" s="48">
        <v>8.6600000000000002E-4</v>
      </c>
      <c r="W391" s="48">
        <v>1.0517540000000001E-2</v>
      </c>
      <c r="X391" s="48">
        <v>4.2326689999999997E-3</v>
      </c>
      <c r="Y391" s="48">
        <v>8.5349531555647007E-2</v>
      </c>
      <c r="Z391" s="48">
        <v>0.210202732025873</v>
      </c>
      <c r="AA391" s="48">
        <v>8.0015699614051139E-2</v>
      </c>
      <c r="AB391" s="48">
        <v>0.26054817819061921</v>
      </c>
      <c r="AC391" s="48">
        <v>0.13656683941923489</v>
      </c>
      <c r="AD391" s="48">
        <v>0.34235339109335228</v>
      </c>
      <c r="AE391" s="47">
        <v>0.16</v>
      </c>
      <c r="AF391" s="48">
        <v>0.38823200000000002</v>
      </c>
      <c r="AG391" s="48">
        <v>0.19042500000000001</v>
      </c>
      <c r="AH391" s="48">
        <v>0.27640399999999998</v>
      </c>
      <c r="AI391" s="48">
        <v>0.125913724</v>
      </c>
      <c r="AJ391" s="48">
        <v>0.13795943599999999</v>
      </c>
      <c r="AK391" s="48">
        <v>0.71702872500000003</v>
      </c>
      <c r="AM391" s="48"/>
      <c r="AN391" s="48"/>
      <c r="AO391" s="48"/>
      <c r="AP391" s="48"/>
      <c r="AQ391" s="48"/>
      <c r="AR391" s="48"/>
      <c r="AS391" s="48"/>
      <c r="AT391" s="48"/>
      <c r="AU391" s="48"/>
      <c r="AV391" s="48"/>
      <c r="AW391" s="48"/>
      <c r="AX391" s="52"/>
      <c r="AY391" s="52"/>
      <c r="AZ391" s="52"/>
      <c r="BA391" s="52"/>
      <c r="BB391" s="52"/>
      <c r="BC391" s="52"/>
      <c r="BD391" s="52"/>
      <c r="BE391" s="52"/>
      <c r="BF391" s="52"/>
      <c r="BG391" s="52"/>
      <c r="BH391" s="52"/>
      <c r="BI391" s="52"/>
      <c r="BJ391" s="52"/>
      <c r="BK391" s="52"/>
      <c r="BL391" s="52"/>
      <c r="BM391" s="52"/>
    </row>
    <row r="392" spans="2:65">
      <c r="B392" t="s">
        <v>594</v>
      </c>
      <c r="C392">
        <v>0</v>
      </c>
      <c r="D392">
        <v>0.4</v>
      </c>
      <c r="E392" s="64">
        <v>2.6440940999999999E-2</v>
      </c>
      <c r="F392" s="48">
        <v>0.959557879</v>
      </c>
      <c r="G392" s="48">
        <v>1.7845883E-2</v>
      </c>
      <c r="H392" s="48">
        <v>4.3511349999999999E-3</v>
      </c>
      <c r="I392" s="48">
        <v>0.92437045399999995</v>
      </c>
      <c r="J392" s="49">
        <v>3.518742500000005E-2</v>
      </c>
      <c r="K392" s="48">
        <v>4.4562159999999998E-3</v>
      </c>
      <c r="L392" s="48">
        <v>1.3347630000000001E-3</v>
      </c>
      <c r="M392" s="48">
        <v>1.8812799999999999E-3</v>
      </c>
      <c r="N392" s="48">
        <v>4.5087649999999996E-3</v>
      </c>
      <c r="O392" s="48">
        <v>1.0089540000000001E-3</v>
      </c>
      <c r="P392" s="48">
        <v>1.3347626E-2</v>
      </c>
      <c r="Q392" s="48">
        <v>4.8976330000000002E-3</v>
      </c>
      <c r="R392" s="48">
        <v>0.540317834</v>
      </c>
      <c r="S392" s="48">
        <v>0.38740225299999997</v>
      </c>
      <c r="T392" s="48">
        <v>8.9128060000000005E-3</v>
      </c>
      <c r="U392" s="48">
        <v>3.3107710000000001E-3</v>
      </c>
      <c r="V392" s="48">
        <v>7.5699999999999997E-4</v>
      </c>
      <c r="W392" s="48">
        <v>5.1500000000000005E-4</v>
      </c>
      <c r="X392" s="48">
        <v>3.1320950000000001E-3</v>
      </c>
      <c r="Y392" s="48">
        <v>9.2631275660880197E-2</v>
      </c>
      <c r="Z392" s="48">
        <v>0.208776301774553</v>
      </c>
      <c r="AA392" s="48">
        <v>8.5025590226184597E-2</v>
      </c>
      <c r="AB392" s="48">
        <v>0.24129741811762601</v>
      </c>
      <c r="AC392" s="48">
        <v>0.1844404238821401</v>
      </c>
      <c r="AD392" s="48">
        <v>0.27142672525200312</v>
      </c>
      <c r="AE392" s="47">
        <v>0.11</v>
      </c>
      <c r="AF392" s="48">
        <v>0.28546100000000002</v>
      </c>
      <c r="AG392" s="48">
        <v>0.16441600000000001</v>
      </c>
      <c r="AH392" s="48">
        <v>0.37434699999999999</v>
      </c>
      <c r="AI392" s="48">
        <v>0.178227568</v>
      </c>
      <c r="AJ392" s="48">
        <v>0.148911138</v>
      </c>
      <c r="AK392" s="48">
        <v>0.66258493600000001</v>
      </c>
      <c r="AM392" s="48"/>
      <c r="AN392" s="48"/>
      <c r="AO392" s="48"/>
      <c r="AP392" s="48"/>
      <c r="AQ392" s="48"/>
      <c r="AR392" s="48"/>
      <c r="AS392" s="48"/>
      <c r="AT392" s="48"/>
      <c r="AU392" s="48"/>
      <c r="AV392" s="48"/>
      <c r="AW392" s="48"/>
      <c r="AX392" s="52"/>
      <c r="AY392" s="52"/>
      <c r="AZ392" s="52"/>
      <c r="BA392" s="52"/>
      <c r="BB392" s="52"/>
      <c r="BC392" s="52"/>
      <c r="BD392" s="52"/>
      <c r="BE392" s="52"/>
      <c r="BF392" s="52"/>
      <c r="BG392" s="52"/>
      <c r="BH392" s="52"/>
      <c r="BI392" s="52"/>
      <c r="BJ392" s="52"/>
      <c r="BK392" s="52"/>
      <c r="BL392" s="52"/>
      <c r="BM392" s="52"/>
    </row>
    <row r="393" spans="2:65">
      <c r="B393" t="s">
        <v>596</v>
      </c>
      <c r="C393">
        <v>0</v>
      </c>
      <c r="D393">
        <v>8.1999999999999993</v>
      </c>
      <c r="E393" s="64">
        <v>2.9515082000000002E-2</v>
      </c>
      <c r="F393" s="48">
        <v>0.95181542299999999</v>
      </c>
      <c r="G393" s="48">
        <v>1.7010463999999999E-2</v>
      </c>
      <c r="H393" s="48">
        <v>8.2584719999999993E-3</v>
      </c>
      <c r="I393" s="48">
        <v>0.91987391600000001</v>
      </c>
      <c r="J393" s="49">
        <v>3.194150699999998E-2</v>
      </c>
      <c r="K393" s="48">
        <v>8.8783820000000006E-3</v>
      </c>
      <c r="L393" s="48">
        <v>1.449961E-3</v>
      </c>
      <c r="M393" s="48">
        <v>4.6200000000000001E-4</v>
      </c>
      <c r="N393" s="48">
        <v>2.9209349999999999E-3</v>
      </c>
      <c r="O393" s="48">
        <v>6.2E-4</v>
      </c>
      <c r="P393" s="48">
        <v>1.8923037E-2</v>
      </c>
      <c r="Q393" s="48">
        <v>3.9927340000000004E-3</v>
      </c>
      <c r="R393" s="48">
        <v>0.40813238800000001</v>
      </c>
      <c r="S393" s="48">
        <v>0.51661675900000004</v>
      </c>
      <c r="T393" s="48">
        <v>4.6125560000000003E-3</v>
      </c>
      <c r="U393" s="48">
        <v>5.0748620000000003E-3</v>
      </c>
      <c r="V393" s="48">
        <v>3.3599999999999998E-4</v>
      </c>
      <c r="W393" s="48">
        <v>3.2886790000000001E-3</v>
      </c>
      <c r="X393" s="48">
        <v>2.374573E-3</v>
      </c>
      <c r="Y393" s="48">
        <v>7.7712059334365993E-2</v>
      </c>
      <c r="Z393" s="48">
        <v>0.193163135527499</v>
      </c>
      <c r="AA393" s="48">
        <v>8.5928489042675929E-2</v>
      </c>
      <c r="AB393" s="48">
        <v>0.25014737921312202</v>
      </c>
      <c r="AC393" s="48">
        <v>0.2053481653069277</v>
      </c>
      <c r="AD393" s="48">
        <v>0.24457483231299881</v>
      </c>
      <c r="AE393" s="47">
        <v>0.14000000000000001</v>
      </c>
      <c r="AF393" s="48">
        <v>0.284389</v>
      </c>
      <c r="AG393" s="48">
        <v>0.17560300000000001</v>
      </c>
      <c r="AH393" s="48">
        <v>0.38198100000000001</v>
      </c>
      <c r="AI393" s="48">
        <v>0.13479322199999999</v>
      </c>
      <c r="AJ393" s="48">
        <v>0.17990423899999999</v>
      </c>
      <c r="AK393" s="48">
        <v>0.67934093699999998</v>
      </c>
      <c r="AM393" s="48"/>
      <c r="AN393" s="48"/>
      <c r="AO393" s="48"/>
      <c r="AP393" s="48"/>
      <c r="AQ393" s="48"/>
      <c r="AR393" s="48"/>
      <c r="AS393" s="48"/>
      <c r="AT393" s="48"/>
      <c r="AU393" s="48"/>
      <c r="AV393" s="48"/>
      <c r="AW393" s="48"/>
      <c r="AX393" s="52"/>
      <c r="AY393" s="52"/>
      <c r="AZ393" s="52"/>
      <c r="BA393" s="52"/>
      <c r="BB393" s="52"/>
      <c r="BC393" s="52"/>
      <c r="BD393" s="52"/>
      <c r="BE393" s="52"/>
      <c r="BF393" s="52"/>
      <c r="BG393" s="52"/>
      <c r="BH393" s="52"/>
      <c r="BI393" s="52"/>
      <c r="BJ393" s="52"/>
      <c r="BK393" s="52"/>
      <c r="BL393" s="52"/>
      <c r="BM393" s="52"/>
    </row>
    <row r="394" spans="2:65">
      <c r="B394" t="s">
        <v>597</v>
      </c>
      <c r="C394">
        <v>0</v>
      </c>
      <c r="D394">
        <v>0</v>
      </c>
      <c r="E394" s="64">
        <v>3.1220735999999999E-2</v>
      </c>
      <c r="F394" s="48">
        <v>0.46155897699999998</v>
      </c>
      <c r="G394" s="48">
        <v>0.136123521</v>
      </c>
      <c r="H394" s="48">
        <v>0.305853763</v>
      </c>
      <c r="I394" s="48">
        <v>0.35105539600000002</v>
      </c>
      <c r="J394" s="49">
        <v>0.110503581</v>
      </c>
      <c r="K394" s="48">
        <v>3.8429907999999999E-2</v>
      </c>
      <c r="L394" s="48">
        <v>1.6655183E-2</v>
      </c>
      <c r="M394" s="48">
        <v>1.0276129E-2</v>
      </c>
      <c r="N394" s="48">
        <v>1.4580694E-2</v>
      </c>
      <c r="O394" s="48">
        <v>3.4154979999999999E-3</v>
      </c>
      <c r="P394" s="48">
        <v>5.4544242E-2</v>
      </c>
      <c r="Q394" s="48">
        <v>4.1919495000000001E-2</v>
      </c>
      <c r="R394" s="48">
        <v>0.50153738999999997</v>
      </c>
      <c r="S394" s="48">
        <v>0.258244486</v>
      </c>
      <c r="T394" s="48">
        <v>8.7820166000000005E-2</v>
      </c>
      <c r="U394" s="48">
        <v>4.4084196999999999E-2</v>
      </c>
      <c r="V394" s="48">
        <v>1.052093E-3</v>
      </c>
      <c r="W394" s="48">
        <v>2.3249783E-2</v>
      </c>
      <c r="X394" s="48">
        <v>1.9085864000000001E-2</v>
      </c>
      <c r="Y394" s="48">
        <v>3.96831794913136E-2</v>
      </c>
      <c r="Z394" s="48">
        <v>0.24328932381027399</v>
      </c>
      <c r="AA394" s="48">
        <v>0.1179399791725837</v>
      </c>
      <c r="AB394" s="48">
        <v>0.136930796175328</v>
      </c>
      <c r="AC394" s="48">
        <v>0.1990983424560997</v>
      </c>
      <c r="AD394" s="48">
        <v>0.37037466091304888</v>
      </c>
      <c r="AE394" s="47">
        <v>0.22</v>
      </c>
      <c r="AF394" s="48">
        <v>0.26427800000000001</v>
      </c>
      <c r="AG394" s="48">
        <v>0.163907</v>
      </c>
      <c r="AH394" s="48">
        <v>0.30470000000000003</v>
      </c>
      <c r="AI394" s="48">
        <v>0.31389818200000003</v>
      </c>
      <c r="AJ394" s="48">
        <v>0.25355717700000002</v>
      </c>
      <c r="AK394" s="48">
        <v>0.41289451399999999</v>
      </c>
      <c r="AM394" s="48"/>
      <c r="AN394" s="48"/>
      <c r="AO394" s="48"/>
      <c r="AP394" s="48"/>
      <c r="AQ394" s="48"/>
      <c r="AR394" s="48"/>
      <c r="AS394" s="48"/>
      <c r="AT394" s="48"/>
      <c r="AU394" s="48"/>
      <c r="AV394" s="48"/>
      <c r="AW394" s="48"/>
      <c r="AX394" s="52"/>
      <c r="AY394" s="52"/>
      <c r="AZ394" s="52"/>
      <c r="BA394" s="52"/>
      <c r="BB394" s="52"/>
      <c r="BC394" s="52"/>
      <c r="BD394" s="52"/>
      <c r="BE394" s="52"/>
      <c r="BF394" s="52"/>
      <c r="BG394" s="52"/>
      <c r="BH394" s="52"/>
      <c r="BI394" s="52"/>
      <c r="BJ394" s="52"/>
      <c r="BK394" s="52"/>
      <c r="BL394" s="52"/>
      <c r="BM394" s="52"/>
    </row>
    <row r="395" spans="2:65">
      <c r="B395" t="s">
        <v>599</v>
      </c>
      <c r="C395">
        <v>0</v>
      </c>
      <c r="E395" s="64">
        <v>3.1575540999999999E-2</v>
      </c>
      <c r="F395" s="48">
        <v>0.96148134699999999</v>
      </c>
      <c r="G395" s="48">
        <v>2.2925385999999999E-2</v>
      </c>
      <c r="H395" s="48">
        <v>4.9843919999999998E-3</v>
      </c>
      <c r="I395" s="48">
        <v>0.92183525300000002</v>
      </c>
      <c r="J395" s="49">
        <v>3.9646093999999972E-2</v>
      </c>
      <c r="K395" s="48">
        <v>3.9707980000000002E-3</v>
      </c>
      <c r="L395" s="48">
        <v>1.3039522E-2</v>
      </c>
      <c r="M395" s="48">
        <v>1.45E-4</v>
      </c>
      <c r="N395" s="48">
        <v>2.3473209999999999E-3</v>
      </c>
      <c r="O395" s="48">
        <v>8.7900000000000001E-4</v>
      </c>
      <c r="P395" s="48">
        <v>7.7658060000000001E-3</v>
      </c>
      <c r="Q395" s="48">
        <v>2.8437179999999999E-3</v>
      </c>
      <c r="R395" s="48">
        <v>0.38290435699999997</v>
      </c>
      <c r="S395" s="48">
        <v>0.53702573899999995</v>
      </c>
      <c r="T395" s="48">
        <v>1.5015046000000001E-2</v>
      </c>
      <c r="U395" s="48">
        <v>1.6442099999999999E-3</v>
      </c>
      <c r="V395" s="48">
        <v>2.3800000000000001E-4</v>
      </c>
      <c r="W395" s="48">
        <v>1.065117E-3</v>
      </c>
      <c r="X395" s="48">
        <v>1.851028E-3</v>
      </c>
      <c r="Y395" s="48">
        <v>6.7918026840768947E-2</v>
      </c>
      <c r="Z395" s="48">
        <v>0.18897670080055701</v>
      </c>
      <c r="AA395" s="48">
        <v>9.0115140101869204E-2</v>
      </c>
      <c r="AB395" s="48">
        <v>0.24490337584206409</v>
      </c>
      <c r="AC395" s="48">
        <v>0.17168423541710751</v>
      </c>
      <c r="AD395" s="48">
        <v>0.25995942800960792</v>
      </c>
      <c r="AE395" s="47">
        <v>0.31</v>
      </c>
      <c r="AF395" s="48">
        <v>0.31014999999999998</v>
      </c>
      <c r="AG395" s="48">
        <v>0.20450599999999999</v>
      </c>
      <c r="AH395" s="48">
        <v>0.35803099999999999</v>
      </c>
      <c r="AI395" s="48">
        <v>0.25546336600000003</v>
      </c>
      <c r="AJ395" s="48">
        <v>8.6099020999999998E-2</v>
      </c>
      <c r="AK395" s="48">
        <v>0.64333968100000005</v>
      </c>
      <c r="AM395" s="48"/>
      <c r="AN395" s="48"/>
      <c r="AO395" s="48"/>
      <c r="AP395" s="48"/>
      <c r="AQ395" s="48"/>
      <c r="AR395" s="48"/>
      <c r="AS395" s="48"/>
      <c r="AT395" s="48"/>
      <c r="AU395" s="48"/>
      <c r="AV395" s="48"/>
      <c r="AW395" s="48"/>
      <c r="AX395" s="52"/>
      <c r="AY395" s="52"/>
      <c r="AZ395" s="52"/>
      <c r="BA395" s="52"/>
      <c r="BB395" s="52"/>
      <c r="BC395" s="52"/>
      <c r="BD395" s="52"/>
      <c r="BE395" s="52"/>
      <c r="BF395" s="52"/>
      <c r="BG395" s="52"/>
      <c r="BH395" s="52"/>
      <c r="BI395" s="52"/>
      <c r="BJ395" s="52"/>
      <c r="BK395" s="52"/>
      <c r="BL395" s="52"/>
      <c r="BM395" s="52"/>
    </row>
    <row r="396" spans="2:65">
      <c r="B396" t="s">
        <v>600</v>
      </c>
      <c r="C396">
        <v>0</v>
      </c>
      <c r="D396">
        <v>66.8</v>
      </c>
      <c r="E396" s="64">
        <v>2.2391360999999999E-2</v>
      </c>
      <c r="F396" s="48">
        <v>0.97480305199999995</v>
      </c>
      <c r="G396" s="48">
        <v>7.36213699999999E-3</v>
      </c>
      <c r="H396" s="48">
        <v>2.915693E-3</v>
      </c>
      <c r="I396" s="48">
        <v>0.94639522099999995</v>
      </c>
      <c r="J396" s="49">
        <v>2.8407830999999991E-2</v>
      </c>
      <c r="K396" s="48">
        <v>1.6492099999999999E-3</v>
      </c>
      <c r="L396" s="48">
        <v>4.8099999999999998E-4</v>
      </c>
      <c r="M396" s="48">
        <v>1.8599999999999999E-4</v>
      </c>
      <c r="N396" s="48">
        <v>1.7584289999999999E-3</v>
      </c>
      <c r="O396" s="48">
        <v>3.0600000000000001E-4</v>
      </c>
      <c r="P396" s="48">
        <v>1.0954683999999999E-2</v>
      </c>
      <c r="Q396" s="48">
        <v>3.964843E-3</v>
      </c>
      <c r="R396" s="48">
        <v>0.50868819700000001</v>
      </c>
      <c r="S396" s="48">
        <v>0.413341925</v>
      </c>
      <c r="T396" s="48">
        <v>2.763185E-3</v>
      </c>
      <c r="U396" s="48">
        <v>1.157698E-3</v>
      </c>
      <c r="V396" s="48">
        <v>6.2299999999999996E-4</v>
      </c>
      <c r="W396" s="48">
        <v>8.1899999999999996E-4</v>
      </c>
      <c r="X396" s="48">
        <v>2.6758120000000001E-3</v>
      </c>
      <c r="Y396" s="48">
        <v>9.9938609505294901E-2</v>
      </c>
      <c r="Z396" s="48">
        <v>0.184138135342164</v>
      </c>
      <c r="AA396" s="48">
        <v>8.0000518726008968E-2</v>
      </c>
      <c r="AB396" s="48">
        <v>0.31590413943354989</v>
      </c>
      <c r="AC396" s="48">
        <v>0.18058446965754141</v>
      </c>
      <c r="AD396" s="48">
        <v>0.29310658894556052</v>
      </c>
      <c r="AE396" s="47">
        <v>0.12</v>
      </c>
      <c r="AF396" s="48">
        <v>0.312056</v>
      </c>
      <c r="AG396" s="48">
        <v>0.21455299999999999</v>
      </c>
      <c r="AH396" s="48">
        <v>0.31037799999999999</v>
      </c>
      <c r="AI396" s="48">
        <v>0.12732760400000001</v>
      </c>
      <c r="AJ396" s="48">
        <v>0.13382443199999999</v>
      </c>
      <c r="AK396" s="48">
        <v>0.729614282</v>
      </c>
      <c r="AM396" s="48"/>
      <c r="AN396" s="48"/>
      <c r="AO396" s="48"/>
      <c r="AP396" s="48"/>
      <c r="AQ396" s="48"/>
      <c r="AR396" s="48"/>
      <c r="AS396" s="48"/>
      <c r="AT396" s="48"/>
      <c r="AU396" s="48"/>
      <c r="AV396" s="48"/>
      <c r="AW396" s="48"/>
      <c r="AX396" s="52"/>
      <c r="AY396" s="52"/>
      <c r="AZ396" s="52"/>
      <c r="BA396" s="52"/>
      <c r="BB396" s="52"/>
      <c r="BC396" s="52"/>
      <c r="BD396" s="52"/>
      <c r="BE396" s="52"/>
      <c r="BF396" s="52"/>
      <c r="BG396" s="52"/>
      <c r="BH396" s="52"/>
      <c r="BI396" s="52"/>
      <c r="BJ396" s="52"/>
      <c r="BK396" s="52"/>
      <c r="BL396" s="52"/>
      <c r="BM396" s="52"/>
    </row>
    <row r="397" spans="2:65">
      <c r="B397" t="s">
        <v>601</v>
      </c>
      <c r="C397">
        <v>0</v>
      </c>
      <c r="D397">
        <v>74.8</v>
      </c>
      <c r="E397" s="64">
        <v>2.3117370000000002E-2</v>
      </c>
      <c r="F397" s="48">
        <v>0.96960667499999997</v>
      </c>
      <c r="G397" s="48">
        <v>1.1939007999999999E-2</v>
      </c>
      <c r="H397" s="48">
        <v>3.4992130000000001E-3</v>
      </c>
      <c r="I397" s="48">
        <v>0.94546677499999998</v>
      </c>
      <c r="J397" s="49">
        <v>2.4139899999999988E-2</v>
      </c>
      <c r="K397" s="48">
        <v>5.7486359999999997E-3</v>
      </c>
      <c r="L397" s="48">
        <v>1.240108E-3</v>
      </c>
      <c r="M397" s="48">
        <v>1.7899999999999999E-4</v>
      </c>
      <c r="N397" s="48">
        <v>1.9547470000000002E-3</v>
      </c>
      <c r="O397" s="48">
        <v>9.2500000000000004E-4</v>
      </c>
      <c r="P397" s="48">
        <v>1.1360650999999999E-2</v>
      </c>
      <c r="Q397" s="48">
        <v>3.5943849999999999E-3</v>
      </c>
      <c r="R397" s="48">
        <v>0.54713511000000004</v>
      </c>
      <c r="S397" s="48">
        <v>0.37950857599999999</v>
      </c>
      <c r="T397" s="48">
        <v>4.0251389999999996E-3</v>
      </c>
      <c r="U397" s="48">
        <v>3.0477550000000001E-3</v>
      </c>
      <c r="V397" s="48">
        <v>4.73E-4</v>
      </c>
      <c r="W397" s="48">
        <v>1.3662349999999999E-3</v>
      </c>
      <c r="X397" s="48">
        <v>2.3226000000000002E-3</v>
      </c>
      <c r="Y397" s="48">
        <v>0.12590335836757799</v>
      </c>
      <c r="Z397" s="48">
        <v>0.18728328360616001</v>
      </c>
      <c r="AA397" s="48">
        <v>7.0161730416232387E-2</v>
      </c>
      <c r="AB397" s="48">
        <v>0.3165029518281478</v>
      </c>
      <c r="AC397" s="48">
        <v>0.18107359985843749</v>
      </c>
      <c r="AD397" s="48">
        <v>0.29312284338384931</v>
      </c>
      <c r="AE397" s="47">
        <v>0.16</v>
      </c>
      <c r="AF397" s="48">
        <v>0.32281300000000002</v>
      </c>
      <c r="AG397" s="48">
        <v>0.196326</v>
      </c>
      <c r="AH397" s="48">
        <v>0.31568400000000002</v>
      </c>
      <c r="AI397" s="48">
        <v>0.108749557</v>
      </c>
      <c r="AJ397" s="48">
        <v>0.17876963000000001</v>
      </c>
      <c r="AK397" s="48">
        <v>0.70277482599999996</v>
      </c>
      <c r="AM397" s="48"/>
      <c r="AN397" s="48"/>
      <c r="AO397" s="48"/>
      <c r="AP397" s="48"/>
      <c r="AQ397" s="48"/>
      <c r="AR397" s="48"/>
      <c r="AS397" s="48"/>
      <c r="AT397" s="48"/>
      <c r="AU397" s="48"/>
      <c r="AV397" s="48"/>
      <c r="AW397" s="48"/>
      <c r="AX397" s="52"/>
      <c r="AY397" s="52"/>
      <c r="AZ397" s="52"/>
      <c r="BA397" s="52"/>
      <c r="BB397" s="52"/>
      <c r="BC397" s="52"/>
      <c r="BD397" s="52"/>
      <c r="BE397" s="52"/>
      <c r="BF397" s="52"/>
      <c r="BG397" s="52"/>
      <c r="BH397" s="52"/>
      <c r="BI397" s="52"/>
      <c r="BJ397" s="52"/>
      <c r="BK397" s="52"/>
      <c r="BL397" s="52"/>
      <c r="BM397" s="52"/>
    </row>
    <row r="398" spans="2:65">
      <c r="B398" t="s">
        <v>602</v>
      </c>
      <c r="C398">
        <v>0</v>
      </c>
      <c r="D398">
        <v>0.6</v>
      </c>
      <c r="E398" s="64">
        <v>3.8975694999999998E-2</v>
      </c>
      <c r="F398" s="48">
        <v>0.911371767</v>
      </c>
      <c r="G398" s="48">
        <v>3.4639016000000002E-2</v>
      </c>
      <c r="H398" s="48">
        <v>1.62372E-2</v>
      </c>
      <c r="I398" s="48">
        <v>0.86770018999999998</v>
      </c>
      <c r="J398" s="49">
        <v>4.3671577000000017E-2</v>
      </c>
      <c r="K398" s="48">
        <v>7.0114920000000002E-3</v>
      </c>
      <c r="L398" s="48">
        <v>6.3378990000000001E-3</v>
      </c>
      <c r="M398" s="48">
        <v>3.2863179999999999E-3</v>
      </c>
      <c r="N398" s="48">
        <v>8.2260010000000001E-3</v>
      </c>
      <c r="O398" s="48">
        <v>5.7255409999999998E-3</v>
      </c>
      <c r="P398" s="48">
        <v>1.4706782E-2</v>
      </c>
      <c r="Q398" s="48">
        <v>2.3045049000000001E-2</v>
      </c>
      <c r="R398" s="48">
        <v>0.48567579399999999</v>
      </c>
      <c r="S398" s="48">
        <v>0.394780621</v>
      </c>
      <c r="T398" s="48">
        <v>2.8597381000000002E-2</v>
      </c>
      <c r="U398" s="48">
        <v>3.9497450000000002E-3</v>
      </c>
      <c r="V398" s="48">
        <v>2.8627999000000001E-2</v>
      </c>
      <c r="W398" s="48">
        <v>2.4290420000000002E-3</v>
      </c>
      <c r="X398" s="48">
        <v>3.051612E-3</v>
      </c>
      <c r="Y398" s="48">
        <v>7.27617414069376E-2</v>
      </c>
      <c r="Z398" s="48">
        <v>0.20278365045806801</v>
      </c>
      <c r="AA398" s="48">
        <v>0.1039656230816451</v>
      </c>
      <c r="AB398" s="48">
        <v>0.23344383057090101</v>
      </c>
      <c r="AC398" s="48">
        <v>0.21181795634920639</v>
      </c>
      <c r="AD398" s="48">
        <v>0.29906994047619051</v>
      </c>
      <c r="AE398" s="47">
        <v>0.24</v>
      </c>
      <c r="AF398" s="48">
        <v>0.29505199999999998</v>
      </c>
      <c r="AG398" s="48">
        <v>0.15692</v>
      </c>
      <c r="AH398" s="48">
        <v>0.32782699999999998</v>
      </c>
      <c r="AI398" s="48">
        <v>0.24216299199999999</v>
      </c>
      <c r="AJ398" s="48">
        <v>0.197070572</v>
      </c>
      <c r="AK398" s="48">
        <v>0.55503396599999999</v>
      </c>
      <c r="AM398" s="48"/>
      <c r="AN398" s="48"/>
      <c r="AO398" s="48"/>
      <c r="AP398" s="48"/>
      <c r="AQ398" s="48"/>
      <c r="AR398" s="48"/>
      <c r="AS398" s="48"/>
      <c r="AT398" s="48"/>
      <c r="AU398" s="48"/>
      <c r="AV398" s="48"/>
      <c r="AW398" s="48"/>
      <c r="AX398" s="52"/>
      <c r="AY398" s="52"/>
      <c r="AZ398" s="52"/>
      <c r="BA398" s="52"/>
      <c r="BB398" s="52"/>
      <c r="BC398" s="52"/>
      <c r="BD398" s="52"/>
      <c r="BE398" s="52"/>
      <c r="BF398" s="52"/>
      <c r="BG398" s="52"/>
      <c r="BH398" s="52"/>
      <c r="BI398" s="52"/>
      <c r="BJ398" s="52"/>
      <c r="BK398" s="52"/>
      <c r="BL398" s="52"/>
      <c r="BM398" s="52"/>
    </row>
    <row r="399" spans="2:65">
      <c r="B399" t="s">
        <v>604</v>
      </c>
      <c r="C399">
        <v>0</v>
      </c>
      <c r="D399">
        <v>3.3</v>
      </c>
      <c r="E399" s="64">
        <v>2.7965459000000002E-2</v>
      </c>
      <c r="F399" s="48">
        <v>0.88613810500000001</v>
      </c>
      <c r="G399" s="48">
        <v>4.1818777000000001E-2</v>
      </c>
      <c r="H399" s="48">
        <v>2.5188220000000001E-2</v>
      </c>
      <c r="I399" s="48">
        <v>0.84431978900000004</v>
      </c>
      <c r="J399" s="49">
        <v>4.1818315999999973E-2</v>
      </c>
      <c r="K399" s="48">
        <v>1.5502726E-2</v>
      </c>
      <c r="L399" s="48">
        <v>1.3969272E-2</v>
      </c>
      <c r="M399" s="48">
        <v>1.0486849999999999E-3</v>
      </c>
      <c r="N399" s="48">
        <v>4.3431379999999999E-3</v>
      </c>
      <c r="O399" s="48">
        <v>1.780785E-3</v>
      </c>
      <c r="P399" s="48">
        <v>3.7604249999999999E-2</v>
      </c>
      <c r="Q399" s="48">
        <v>9.2501900000000001E-3</v>
      </c>
      <c r="R399" s="48">
        <v>0.41368803199999998</v>
      </c>
      <c r="S399" s="48">
        <v>0.48361215299999999</v>
      </c>
      <c r="T399" s="48">
        <v>2.3624618E-2</v>
      </c>
      <c r="U399" s="48">
        <v>6.4898450000000002E-3</v>
      </c>
      <c r="V399" s="48">
        <v>7.7200000000000001E-4</v>
      </c>
      <c r="W399" s="48">
        <v>8.5476000000000007E-3</v>
      </c>
      <c r="X399" s="48">
        <v>3.1954570000000001E-3</v>
      </c>
      <c r="Y399" s="48">
        <v>7.11785297549591E-2</v>
      </c>
      <c r="Z399" s="48">
        <v>0.19893978892689901</v>
      </c>
      <c r="AA399" s="48">
        <v>7.5998983776721124E-2</v>
      </c>
      <c r="AB399" s="48">
        <v>0.26247595543134988</v>
      </c>
      <c r="AC399" s="48">
        <v>0.17766858161409591</v>
      </c>
      <c r="AD399" s="48">
        <v>0.31546049066011489</v>
      </c>
      <c r="AE399" s="47">
        <v>0.18</v>
      </c>
      <c r="AF399" s="48">
        <v>0.34494799999999998</v>
      </c>
      <c r="AG399" s="48">
        <v>0.192273</v>
      </c>
      <c r="AH399" s="48">
        <v>0.30022900000000002</v>
      </c>
      <c r="AI399" s="48">
        <v>0.10053408699999999</v>
      </c>
      <c r="AJ399" s="48">
        <v>0.16502849999999999</v>
      </c>
      <c r="AK399" s="48">
        <v>0.72855796399999995</v>
      </c>
      <c r="AM399" s="48"/>
      <c r="AN399" s="48"/>
      <c r="AO399" s="48"/>
      <c r="AP399" s="48"/>
      <c r="AQ399" s="48"/>
      <c r="AR399" s="48"/>
      <c r="AS399" s="48"/>
      <c r="AT399" s="48"/>
      <c r="AU399" s="48"/>
      <c r="AV399" s="48"/>
      <c r="AW399" s="48"/>
      <c r="AX399" s="52"/>
      <c r="AY399" s="52"/>
      <c r="AZ399" s="52"/>
      <c r="BA399" s="52"/>
      <c r="BB399" s="52"/>
      <c r="BC399" s="52"/>
      <c r="BD399" s="52"/>
      <c r="BE399" s="52"/>
      <c r="BF399" s="52"/>
      <c r="BG399" s="52"/>
      <c r="BH399" s="52"/>
      <c r="BI399" s="52"/>
      <c r="BJ399" s="52"/>
      <c r="BK399" s="52"/>
      <c r="BL399" s="52"/>
      <c r="BM399" s="52"/>
    </row>
    <row r="400" spans="2:65">
      <c r="B400" t="s">
        <v>605</v>
      </c>
      <c r="C400">
        <v>0</v>
      </c>
      <c r="D400">
        <v>1</v>
      </c>
      <c r="E400" s="64">
        <v>2.6037478999999999E-2</v>
      </c>
      <c r="F400" s="48">
        <v>0.84149309399999905</v>
      </c>
      <c r="G400" s="48">
        <v>6.3346073000000003E-2</v>
      </c>
      <c r="H400" s="48">
        <v>5.3161438999999998E-2</v>
      </c>
      <c r="I400" s="48">
        <v>0.78971957999999998</v>
      </c>
      <c r="J400" s="49">
        <v>5.1773513999999077E-2</v>
      </c>
      <c r="K400" s="48">
        <v>2.7973531999999999E-2</v>
      </c>
      <c r="L400" s="48">
        <v>1.088837E-2</v>
      </c>
      <c r="M400" s="48">
        <v>4.9066079999999998E-3</v>
      </c>
      <c r="N400" s="48">
        <v>4.7795449999999996E-3</v>
      </c>
      <c r="O400" s="48">
        <v>1.866857E-3</v>
      </c>
      <c r="P400" s="48">
        <v>2.8511108E-2</v>
      </c>
      <c r="Q400" s="48">
        <v>1.3488286E-2</v>
      </c>
      <c r="R400" s="48">
        <v>0.45620259600000002</v>
      </c>
      <c r="S400" s="48">
        <v>0.42371373800000001</v>
      </c>
      <c r="T400" s="48">
        <v>2.9478457999999999E-2</v>
      </c>
      <c r="U400" s="48">
        <v>1.2637814000000001E-2</v>
      </c>
      <c r="V400" s="48">
        <v>6.6500000000000001E-4</v>
      </c>
      <c r="W400" s="48">
        <v>1.192431E-2</v>
      </c>
      <c r="X400" s="48">
        <v>3.323168E-3</v>
      </c>
      <c r="Y400" s="48">
        <v>7.7509872697392596E-2</v>
      </c>
      <c r="Z400" s="48">
        <v>0.229138725016647</v>
      </c>
      <c r="AA400" s="48">
        <v>9.8673804599099524E-2</v>
      </c>
      <c r="AB400" s="48">
        <v>0.23231536683294721</v>
      </c>
      <c r="AC400" s="48">
        <v>0.18692886906937639</v>
      </c>
      <c r="AD400" s="48">
        <v>0.25245510149377393</v>
      </c>
      <c r="AE400" s="47">
        <v>0.3</v>
      </c>
      <c r="AF400" s="48">
        <v>0.29855599999999999</v>
      </c>
      <c r="AG400" s="48">
        <v>0.19550600000000001</v>
      </c>
      <c r="AH400" s="48">
        <v>0.30785299999999999</v>
      </c>
      <c r="AI400" s="48">
        <v>0.10751949800000001</v>
      </c>
      <c r="AJ400" s="48">
        <v>0.21776131900000001</v>
      </c>
      <c r="AK400" s="48">
        <v>0.66333938299999995</v>
      </c>
      <c r="AM400" s="48"/>
      <c r="AN400" s="48"/>
      <c r="AO400" s="48"/>
      <c r="AP400" s="48"/>
      <c r="AQ400" s="48"/>
      <c r="AR400" s="48"/>
      <c r="AS400" s="48"/>
      <c r="AT400" s="48"/>
      <c r="AU400" s="48"/>
      <c r="AV400" s="48"/>
      <c r="AW400" s="48"/>
      <c r="AX400" s="52"/>
      <c r="AY400" s="52"/>
      <c r="AZ400" s="52"/>
      <c r="BA400" s="52"/>
      <c r="BB400" s="52"/>
      <c r="BC400" s="52"/>
      <c r="BD400" s="52"/>
      <c r="BE400" s="52"/>
      <c r="BF400" s="52"/>
      <c r="BG400" s="52"/>
      <c r="BH400" s="52"/>
      <c r="BI400" s="52"/>
      <c r="BJ400" s="52"/>
      <c r="BK400" s="52"/>
      <c r="BL400" s="52"/>
      <c r="BM400" s="52"/>
    </row>
    <row r="401" spans="2:65">
      <c r="B401" t="s">
        <v>606</v>
      </c>
      <c r="C401">
        <v>0</v>
      </c>
      <c r="E401" s="64">
        <v>7.2398352999999999E-2</v>
      </c>
      <c r="F401" s="48">
        <v>0.80184965799999997</v>
      </c>
      <c r="G401" s="48">
        <v>0.11463307</v>
      </c>
      <c r="H401" s="48">
        <v>4.4227177999999999E-2</v>
      </c>
      <c r="I401" s="48">
        <v>0.70980620300000008</v>
      </c>
      <c r="J401" s="49">
        <v>9.2043454999999885E-2</v>
      </c>
      <c r="K401" s="48">
        <v>2.3361955E-2</v>
      </c>
      <c r="L401" s="48">
        <v>5.9493239000000003E-2</v>
      </c>
      <c r="M401" s="48">
        <v>1.8456849999999999E-3</v>
      </c>
      <c r="N401" s="48">
        <v>1.6561007999999999E-2</v>
      </c>
      <c r="O401" s="48">
        <v>1.3250813E-2</v>
      </c>
      <c r="P401" s="48">
        <v>1.4193717E-2</v>
      </c>
      <c r="Q401" s="48">
        <v>2.5097299999999999E-2</v>
      </c>
      <c r="R401" s="48">
        <v>0.42473970300000002</v>
      </c>
      <c r="S401" s="48">
        <v>0.38293177099999998</v>
      </c>
      <c r="T401" s="48">
        <v>9.1138885000000003E-2</v>
      </c>
      <c r="U401" s="48">
        <v>1.6981965000000002E-2</v>
      </c>
      <c r="V401" s="48">
        <v>1.2036830000000001E-3</v>
      </c>
      <c r="W401" s="48">
        <v>3.480651E-3</v>
      </c>
      <c r="X401" s="48">
        <v>3.520774E-3</v>
      </c>
      <c r="Y401" s="48">
        <v>3.2623292907171343E-2</v>
      </c>
      <c r="Z401" s="48">
        <v>0.18473053892215499</v>
      </c>
      <c r="AA401" s="48">
        <v>0.1214504874841551</v>
      </c>
      <c r="AB401" s="48">
        <v>0.16920379562389659</v>
      </c>
      <c r="AC401" s="48">
        <v>0.22292330164507551</v>
      </c>
      <c r="AD401" s="48">
        <v>0.30570388640118767</v>
      </c>
      <c r="AE401" s="47">
        <v>0.11</v>
      </c>
      <c r="AF401" s="48">
        <v>0.27095599999999997</v>
      </c>
      <c r="AG401" s="48">
        <v>0.17263600000000001</v>
      </c>
      <c r="AH401" s="48">
        <v>0.31915100000000002</v>
      </c>
      <c r="AI401" s="48">
        <v>0.37343249699999997</v>
      </c>
      <c r="AJ401" s="48">
        <v>0.165396137</v>
      </c>
      <c r="AK401" s="48">
        <v>0.44065695700000002</v>
      </c>
      <c r="AM401" s="48"/>
      <c r="AN401" s="48"/>
      <c r="AO401" s="48"/>
      <c r="AP401" s="48"/>
      <c r="AQ401" s="48"/>
      <c r="AR401" s="48"/>
      <c r="AS401" s="48"/>
      <c r="AT401" s="48"/>
      <c r="AU401" s="48"/>
      <c r="AV401" s="48"/>
      <c r="AW401" s="48"/>
      <c r="AX401" s="52"/>
      <c r="AY401" s="52"/>
      <c r="AZ401" s="52"/>
      <c r="BA401" s="52"/>
      <c r="BB401" s="52"/>
      <c r="BC401" s="52"/>
      <c r="BD401" s="52"/>
      <c r="BE401" s="52"/>
      <c r="BF401" s="52"/>
      <c r="BG401" s="52"/>
      <c r="BH401" s="52"/>
      <c r="BI401" s="52"/>
      <c r="BJ401" s="52"/>
      <c r="BK401" s="52"/>
      <c r="BL401" s="52"/>
      <c r="BM401" s="52"/>
    </row>
    <row r="402" spans="2:65">
      <c r="B402" t="s">
        <v>607</v>
      </c>
      <c r="C402">
        <v>0</v>
      </c>
      <c r="E402" s="64">
        <v>5.7839814000000003E-2</v>
      </c>
      <c r="F402" s="48">
        <v>0.83343286800000005</v>
      </c>
      <c r="G402" s="48">
        <v>6.8068106000000003E-2</v>
      </c>
      <c r="H402" s="48">
        <v>5.9834528999999997E-2</v>
      </c>
      <c r="I402" s="48">
        <v>0.76613023700000005</v>
      </c>
      <c r="J402" s="49">
        <v>6.7302631000000002E-2</v>
      </c>
      <c r="K402" s="48">
        <v>1.7539765999999998E-2</v>
      </c>
      <c r="L402" s="48">
        <v>1.3227167999999999E-2</v>
      </c>
      <c r="M402" s="48">
        <v>1.773579E-3</v>
      </c>
      <c r="N402" s="48">
        <v>2.4606078999999999E-2</v>
      </c>
      <c r="O402" s="48">
        <v>1.5112762E-2</v>
      </c>
      <c r="P402" s="48">
        <v>1.2079008E-2</v>
      </c>
      <c r="Q402" s="48">
        <v>2.6585019000000001E-2</v>
      </c>
      <c r="R402" s="48">
        <v>0.45294326299999998</v>
      </c>
      <c r="S402" s="48">
        <v>0.40077105499999999</v>
      </c>
      <c r="T402" s="48">
        <v>5.0594627000000003E-2</v>
      </c>
      <c r="U402" s="48">
        <v>1.0529657E-2</v>
      </c>
      <c r="V402" s="48">
        <v>9.6100000000000005E-4</v>
      </c>
      <c r="W402" s="48">
        <v>3.6872469999999998E-3</v>
      </c>
      <c r="X402" s="48">
        <v>4.2379999999999996E-3</v>
      </c>
      <c r="Y402" s="48">
        <v>3.79353605352769E-2</v>
      </c>
      <c r="Z402" s="48">
        <v>0.18073859907409001</v>
      </c>
      <c r="AA402" s="48">
        <v>0.14248443843031081</v>
      </c>
      <c r="AB402" s="48">
        <v>0.16700405953991759</v>
      </c>
      <c r="AC402" s="48">
        <v>0.27108836711485718</v>
      </c>
      <c r="AD402" s="48">
        <v>0.24094142306062841</v>
      </c>
      <c r="AE402" s="47">
        <v>0.36</v>
      </c>
      <c r="AF402" s="48">
        <v>0.20799999999999999</v>
      </c>
      <c r="AG402" s="48">
        <v>0.15521399999999999</v>
      </c>
      <c r="AH402" s="48">
        <v>0.36921100000000001</v>
      </c>
      <c r="AI402" s="48">
        <v>0.46442439800000002</v>
      </c>
      <c r="AJ402" s="48">
        <v>0.12567457300000001</v>
      </c>
      <c r="AK402" s="48">
        <v>0.38976840499999998</v>
      </c>
      <c r="AM402" s="48"/>
      <c r="AN402" s="48"/>
      <c r="AO402" s="48"/>
      <c r="AP402" s="48"/>
      <c r="AQ402" s="48"/>
      <c r="AR402" s="48"/>
      <c r="AS402" s="48"/>
      <c r="AT402" s="48"/>
      <c r="AU402" s="48"/>
      <c r="AV402" s="48"/>
      <c r="AW402" s="48"/>
      <c r="AX402" s="52"/>
      <c r="AY402" s="52"/>
      <c r="AZ402" s="52"/>
      <c r="BA402" s="52"/>
      <c r="BB402" s="52"/>
      <c r="BC402" s="52"/>
      <c r="BD402" s="52"/>
      <c r="BE402" s="52"/>
      <c r="BF402" s="52"/>
      <c r="BG402" s="52"/>
      <c r="BH402" s="52"/>
      <c r="BI402" s="52"/>
      <c r="BJ402" s="52"/>
      <c r="BK402" s="52"/>
      <c r="BL402" s="52"/>
      <c r="BM402" s="52"/>
    </row>
    <row r="403" spans="2:65">
      <c r="B403" t="s">
        <v>608</v>
      </c>
      <c r="C403">
        <v>0</v>
      </c>
      <c r="E403" s="64">
        <v>6.6941231000000004E-2</v>
      </c>
      <c r="F403" s="48">
        <v>0.84696069899999904</v>
      </c>
      <c r="G403" s="48">
        <v>9.667895E-2</v>
      </c>
      <c r="H403" s="48">
        <v>2.31606259999999E-2</v>
      </c>
      <c r="I403" s="48">
        <v>0.77334412299999999</v>
      </c>
      <c r="J403" s="49">
        <v>7.3616575999999045E-2</v>
      </c>
      <c r="K403" s="48">
        <v>1.2717749E-2</v>
      </c>
      <c r="L403" s="48">
        <v>6.5907028000000006E-2</v>
      </c>
      <c r="M403" s="48">
        <v>1.5309410000000001E-3</v>
      </c>
      <c r="N403" s="48">
        <v>6.615854E-3</v>
      </c>
      <c r="O403" s="48">
        <v>6.2440539999999998E-3</v>
      </c>
      <c r="P403" s="48">
        <v>1.7124673E-2</v>
      </c>
      <c r="Q403" s="48">
        <v>1.6074885000000001E-2</v>
      </c>
      <c r="R403" s="48">
        <v>0.38179491900000001</v>
      </c>
      <c r="S403" s="48">
        <v>0.44917821299999999</v>
      </c>
      <c r="T403" s="48">
        <v>7.6656424000000001E-2</v>
      </c>
      <c r="U403" s="48">
        <v>5.6316769999999999E-3</v>
      </c>
      <c r="V403" s="48">
        <v>2.20893E-3</v>
      </c>
      <c r="W403" s="48">
        <v>5.6972890000000003E-3</v>
      </c>
      <c r="X403" s="48">
        <v>3.346201E-3</v>
      </c>
      <c r="Y403" s="48">
        <v>3.2860129855838013E-2</v>
      </c>
      <c r="Z403" s="48">
        <v>0.168664812387437</v>
      </c>
      <c r="AA403" s="48">
        <v>8.1566465837712945E-2</v>
      </c>
      <c r="AB403" s="48">
        <v>0.1911037046532483</v>
      </c>
      <c r="AC403" s="48">
        <v>0.1671873789666658</v>
      </c>
      <c r="AD403" s="48">
        <v>0.40875054868444832</v>
      </c>
      <c r="AE403" s="47">
        <v>0.21</v>
      </c>
      <c r="AF403" s="48">
        <v>0.379409</v>
      </c>
      <c r="AG403" s="48">
        <v>0.17869099999999999</v>
      </c>
      <c r="AH403" s="48">
        <v>0.27478999999999998</v>
      </c>
      <c r="AI403" s="48">
        <v>0.248459236</v>
      </c>
      <c r="AJ403" s="48">
        <v>0.16565416399999999</v>
      </c>
      <c r="AK403" s="48">
        <v>0.57120531799999996</v>
      </c>
      <c r="AM403" s="48"/>
      <c r="AN403" s="48"/>
      <c r="AO403" s="48"/>
      <c r="AP403" s="48"/>
      <c r="AQ403" s="48"/>
      <c r="AR403" s="48"/>
      <c r="AS403" s="48"/>
      <c r="AT403" s="48"/>
      <c r="AU403" s="48"/>
      <c r="AV403" s="48"/>
      <c r="AW403" s="48"/>
      <c r="AX403" s="52"/>
      <c r="AY403" s="52"/>
      <c r="AZ403" s="52"/>
      <c r="BA403" s="52"/>
      <c r="BB403" s="52"/>
      <c r="BC403" s="52"/>
      <c r="BD403" s="52"/>
      <c r="BE403" s="52"/>
      <c r="BF403" s="52"/>
      <c r="BG403" s="52"/>
      <c r="BH403" s="52"/>
      <c r="BI403" s="52"/>
      <c r="BJ403" s="52"/>
      <c r="BK403" s="52"/>
      <c r="BL403" s="52"/>
      <c r="BM403" s="52"/>
    </row>
    <row r="404" spans="2:65">
      <c r="B404" t="s">
        <v>609</v>
      </c>
      <c r="C404">
        <v>0</v>
      </c>
      <c r="E404" s="64">
        <v>5.7047190999999997E-2</v>
      </c>
      <c r="F404" s="48">
        <v>0.75800925699999999</v>
      </c>
      <c r="G404" s="48">
        <v>0.17495089599999999</v>
      </c>
      <c r="H404" s="48">
        <v>2.7393562E-2</v>
      </c>
      <c r="I404" s="48">
        <v>0.69335009999999997</v>
      </c>
      <c r="J404" s="49">
        <v>6.4659157000000023E-2</v>
      </c>
      <c r="K404" s="48">
        <v>2.4670830000000001E-2</v>
      </c>
      <c r="L404" s="48">
        <v>0.123468465</v>
      </c>
      <c r="M404" s="48">
        <v>1.4237169999999999E-3</v>
      </c>
      <c r="N404" s="48">
        <v>1.047523E-2</v>
      </c>
      <c r="O404" s="48">
        <v>1.201326E-2</v>
      </c>
      <c r="P404" s="48">
        <v>1.4881478E-2</v>
      </c>
      <c r="Q404" s="48">
        <v>2.4764359E-2</v>
      </c>
      <c r="R404" s="48">
        <v>0.36438546900000002</v>
      </c>
      <c r="S404" s="48">
        <v>0.386747163</v>
      </c>
      <c r="T404" s="48">
        <v>0.142618147</v>
      </c>
      <c r="U404" s="48">
        <v>1.0744419999999999E-2</v>
      </c>
      <c r="V404" s="48">
        <v>1.1949790000000001E-3</v>
      </c>
      <c r="W404" s="48">
        <v>1.1305541000000001E-2</v>
      </c>
      <c r="X404" s="48">
        <v>3.5537640000000001E-3</v>
      </c>
      <c r="Y404" s="48">
        <v>3.7586318765351998E-2</v>
      </c>
      <c r="Z404" s="48">
        <v>0.192759704104358</v>
      </c>
      <c r="AA404" s="48">
        <v>0.1142149798618038</v>
      </c>
      <c r="AB404" s="48">
        <v>0.17943317444481269</v>
      </c>
      <c r="AC404" s="48">
        <v>0.2238447110361409</v>
      </c>
      <c r="AD404" s="48">
        <v>0.30738050579690079</v>
      </c>
      <c r="AE404" s="47">
        <v>0.34</v>
      </c>
      <c r="AF404" s="48">
        <v>0.27790300000000001</v>
      </c>
      <c r="AG404" s="48">
        <v>0.18026300000000001</v>
      </c>
      <c r="AH404" s="48">
        <v>0.32151800000000003</v>
      </c>
      <c r="AI404" s="48">
        <v>0.34353709999999998</v>
      </c>
      <c r="AJ404" s="48">
        <v>0.134031607</v>
      </c>
      <c r="AK404" s="48">
        <v>0.50417110799999998</v>
      </c>
      <c r="AM404" s="48"/>
      <c r="AN404" s="48"/>
      <c r="AO404" s="48"/>
      <c r="AP404" s="48"/>
      <c r="AQ404" s="48"/>
      <c r="AR404" s="48"/>
      <c r="AS404" s="48"/>
      <c r="AT404" s="48"/>
      <c r="AU404" s="48"/>
      <c r="AV404" s="48"/>
      <c r="AW404" s="48"/>
      <c r="AX404" s="52"/>
      <c r="AY404" s="52"/>
      <c r="AZ404" s="52"/>
      <c r="BA404" s="52"/>
      <c r="BB404" s="52"/>
      <c r="BC404" s="52"/>
      <c r="BD404" s="52"/>
      <c r="BE404" s="52"/>
      <c r="BF404" s="52"/>
      <c r="BG404" s="52"/>
      <c r="BH404" s="52"/>
      <c r="BI404" s="52"/>
      <c r="BJ404" s="52"/>
      <c r="BK404" s="52"/>
      <c r="BL404" s="52"/>
      <c r="BM404" s="52"/>
    </row>
    <row r="405" spans="2:65">
      <c r="B405" t="s">
        <v>610</v>
      </c>
      <c r="C405">
        <v>0</v>
      </c>
      <c r="E405" s="64">
        <v>3.1376345999999999E-2</v>
      </c>
      <c r="F405" s="48">
        <v>0.97157349500000001</v>
      </c>
      <c r="G405" s="48">
        <v>1.6360530000000002E-2</v>
      </c>
      <c r="H405" s="48">
        <v>2.8930879999999998E-3</v>
      </c>
      <c r="I405" s="48">
        <v>0.94321174200000002</v>
      </c>
      <c r="J405" s="49">
        <v>2.836175299999999E-2</v>
      </c>
      <c r="K405" s="48">
        <v>3.0649689999999999E-3</v>
      </c>
      <c r="L405" s="48">
        <v>6.3673649999999998E-3</v>
      </c>
      <c r="M405" s="48">
        <v>6.0400000000000004E-4</v>
      </c>
      <c r="N405" s="48">
        <v>3.6369520000000002E-3</v>
      </c>
      <c r="O405" s="48">
        <v>1.1115910000000001E-3</v>
      </c>
      <c r="P405" s="48">
        <v>5.7090439999999999E-3</v>
      </c>
      <c r="Q405" s="48">
        <v>3.4642779999999999E-3</v>
      </c>
      <c r="R405" s="48">
        <v>0.28194502900000001</v>
      </c>
      <c r="S405" s="48">
        <v>0.64281783199999998</v>
      </c>
      <c r="T405" s="48">
        <v>8.6222710000000008E-3</v>
      </c>
      <c r="U405" s="48">
        <v>1.3704990000000001E-3</v>
      </c>
      <c r="V405" s="48">
        <v>2.1599999999999999E-4</v>
      </c>
      <c r="W405" s="48">
        <v>1.197837E-3</v>
      </c>
      <c r="X405" s="48">
        <v>1.726612E-3</v>
      </c>
      <c r="Y405" s="48">
        <v>9.4001539861412478E-2</v>
      </c>
      <c r="Z405" s="48">
        <v>0.19668807750581499</v>
      </c>
      <c r="AA405" s="48">
        <v>9.3268515566889712E-2</v>
      </c>
      <c r="AB405" s="48">
        <v>0.27042822229306018</v>
      </c>
      <c r="AC405" s="48">
        <v>0.21621656984351281</v>
      </c>
      <c r="AD405" s="48">
        <v>0.1904406761919715</v>
      </c>
      <c r="AE405" s="47">
        <v>0.34</v>
      </c>
      <c r="AF405" s="48">
        <v>0.24324100000000001</v>
      </c>
      <c r="AG405" s="48">
        <v>0.184142</v>
      </c>
      <c r="AH405" s="48">
        <v>0.42626999999999998</v>
      </c>
      <c r="AI405" s="48">
        <v>0.293859649</v>
      </c>
      <c r="AJ405" s="48">
        <v>9.8474244000000002E-2</v>
      </c>
      <c r="AK405" s="48">
        <v>0.59229189999999998</v>
      </c>
      <c r="AM405" s="48"/>
      <c r="AN405" s="48"/>
      <c r="AO405" s="48"/>
      <c r="AP405" s="48"/>
      <c r="AQ405" s="48"/>
      <c r="AR405" s="48"/>
      <c r="AS405" s="48"/>
      <c r="AT405" s="48"/>
      <c r="AU405" s="48"/>
      <c r="AV405" s="48"/>
      <c r="AW405" s="48"/>
      <c r="AX405" s="52"/>
      <c r="AY405" s="52"/>
      <c r="AZ405" s="52"/>
      <c r="BA405" s="52"/>
      <c r="BB405" s="52"/>
      <c r="BC405" s="52"/>
      <c r="BD405" s="52"/>
      <c r="BE405" s="52"/>
      <c r="BF405" s="52"/>
      <c r="BG405" s="52"/>
      <c r="BH405" s="52"/>
      <c r="BI405" s="52"/>
      <c r="BJ405" s="52"/>
      <c r="BK405" s="52"/>
      <c r="BL405" s="52"/>
      <c r="BM405" s="52"/>
    </row>
    <row r="406" spans="2:65">
      <c r="B406" t="s">
        <v>611</v>
      </c>
      <c r="C406">
        <v>0</v>
      </c>
      <c r="D406">
        <v>0</v>
      </c>
      <c r="E406" s="64">
        <v>3.2374753999999999E-2</v>
      </c>
      <c r="F406" s="48">
        <v>0.84192758700000003</v>
      </c>
      <c r="G406" s="48">
        <v>6.6056779999999996E-2</v>
      </c>
      <c r="H406" s="48">
        <v>3.9608298E-2</v>
      </c>
      <c r="I406" s="48">
        <v>0.76746123799999999</v>
      </c>
      <c r="J406" s="49">
        <v>7.4466349000000043E-2</v>
      </c>
      <c r="K406" s="48">
        <v>3.3466478000000001E-2</v>
      </c>
      <c r="L406" s="48">
        <v>9.2513850000000009E-3</v>
      </c>
      <c r="M406" s="48">
        <v>6.7001680000000003E-3</v>
      </c>
      <c r="N406" s="48">
        <v>4.0286899999999997E-3</v>
      </c>
      <c r="O406" s="48">
        <v>2.6886570000000001E-3</v>
      </c>
      <c r="P406" s="48">
        <v>3.9814456999999998E-2</v>
      </c>
      <c r="Q406" s="48">
        <v>1.2592879E-2</v>
      </c>
      <c r="R406" s="48">
        <v>0.46924312600000001</v>
      </c>
      <c r="S406" s="48">
        <v>0.39974057899999998</v>
      </c>
      <c r="T406" s="48">
        <v>5.1008049E-2</v>
      </c>
      <c r="U406" s="48">
        <v>9.1055119999999996E-3</v>
      </c>
      <c r="V406" s="48">
        <v>5.4100000000000003E-4</v>
      </c>
      <c r="W406" s="48">
        <v>1.6407100000000001E-3</v>
      </c>
      <c r="X406" s="48">
        <v>3.1783390000000001E-3</v>
      </c>
      <c r="Y406" s="48">
        <v>8.2885837261733902E-2</v>
      </c>
      <c r="Z406" s="48">
        <v>0.217725861787289</v>
      </c>
      <c r="AA406" s="48">
        <v>0.1139026376793434</v>
      </c>
      <c r="AB406" s="48">
        <v>0.20667042582962511</v>
      </c>
      <c r="AC406" s="48">
        <v>0.18889386857886761</v>
      </c>
      <c r="AD406" s="48">
        <v>0.26906332031500102</v>
      </c>
      <c r="AE406" s="47">
        <v>0.28000000000000003</v>
      </c>
      <c r="AF406" s="48">
        <v>0.28419100000000003</v>
      </c>
      <c r="AG406" s="48">
        <v>0.17282800000000001</v>
      </c>
      <c r="AH406" s="48">
        <v>0.35459600000000002</v>
      </c>
      <c r="AI406" s="48">
        <v>0.14939843</v>
      </c>
      <c r="AJ406" s="48">
        <v>0.22427186499999999</v>
      </c>
      <c r="AK406" s="48">
        <v>0.61290454800000005</v>
      </c>
      <c r="AM406" s="48"/>
      <c r="AN406" s="48"/>
      <c r="AO406" s="48"/>
      <c r="AP406" s="48"/>
      <c r="AQ406" s="48"/>
      <c r="AR406" s="48"/>
      <c r="AS406" s="48"/>
      <c r="AT406" s="48"/>
      <c r="AU406" s="48"/>
      <c r="AV406" s="48"/>
      <c r="AW406" s="48"/>
      <c r="AX406" s="52"/>
      <c r="AY406" s="52"/>
      <c r="AZ406" s="52"/>
      <c r="BA406" s="52"/>
      <c r="BB406" s="52"/>
      <c r="BC406" s="52"/>
      <c r="BD406" s="52"/>
      <c r="BE406" s="52"/>
      <c r="BF406" s="52"/>
      <c r="BG406" s="52"/>
      <c r="BH406" s="52"/>
      <c r="BI406" s="52"/>
      <c r="BJ406" s="52"/>
      <c r="BK406" s="52"/>
      <c r="BL406" s="52"/>
      <c r="BM406" s="52"/>
    </row>
    <row r="407" spans="2:65">
      <c r="B407" t="s">
        <v>612</v>
      </c>
      <c r="C407">
        <v>0</v>
      </c>
      <c r="D407">
        <v>55.9</v>
      </c>
      <c r="E407" s="64">
        <v>1.8699205999999999E-2</v>
      </c>
      <c r="F407" s="48">
        <v>0.97077571699999998</v>
      </c>
      <c r="G407" s="48">
        <v>1.23589199999999E-2</v>
      </c>
      <c r="H407" s="48">
        <v>2.533394E-3</v>
      </c>
      <c r="I407" s="48">
        <v>0.92337968800000003</v>
      </c>
      <c r="J407" s="49">
        <v>4.7396028999999951E-2</v>
      </c>
      <c r="K407" s="48">
        <v>4.9416859999999998E-3</v>
      </c>
      <c r="L407" s="48">
        <v>2.1565479999999999E-3</v>
      </c>
      <c r="M407" s="48">
        <v>3.19E-4</v>
      </c>
      <c r="N407" s="48">
        <v>2.466008E-3</v>
      </c>
      <c r="O407" s="48">
        <v>9.2800000000000001E-4</v>
      </c>
      <c r="P407" s="48">
        <v>1.0376574E-2</v>
      </c>
      <c r="Q407" s="48">
        <v>3.9549040000000004E-3</v>
      </c>
      <c r="R407" s="48">
        <v>0.55096514600000002</v>
      </c>
      <c r="S407" s="48">
        <v>0.37340915200000002</v>
      </c>
      <c r="T407" s="48">
        <v>6.3537189999999999E-3</v>
      </c>
      <c r="U407" s="48">
        <v>2.8915709999999999E-3</v>
      </c>
      <c r="V407" s="48">
        <v>8.8999999999999995E-4</v>
      </c>
      <c r="W407" s="48">
        <v>9.6699999999999998E-4</v>
      </c>
      <c r="X407" s="48">
        <v>2.301652E-3</v>
      </c>
      <c r="Y407" s="48">
        <v>9.5524743546387098E-2</v>
      </c>
      <c r="Z407" s="48">
        <v>0.189895582773461</v>
      </c>
      <c r="AA407" s="48">
        <v>7.2751473231553121E-2</v>
      </c>
      <c r="AB407" s="48">
        <v>0.2904939591818147</v>
      </c>
      <c r="AC407" s="48">
        <v>0.17021400461076311</v>
      </c>
      <c r="AD407" s="48">
        <v>0.32183359336795292</v>
      </c>
      <c r="AE407" s="47">
        <v>0.14000000000000001</v>
      </c>
      <c r="AF407" s="48">
        <v>0.350329</v>
      </c>
      <c r="AG407" s="48">
        <v>0.18892100000000001</v>
      </c>
      <c r="AH407" s="48">
        <v>0.31123000000000001</v>
      </c>
      <c r="AI407" s="48">
        <v>8.8648405E-2</v>
      </c>
      <c r="AJ407" s="48">
        <v>0.16135723099999999</v>
      </c>
      <c r="AK407" s="48">
        <v>0.74413256699999997</v>
      </c>
      <c r="AM407" s="48"/>
      <c r="AN407" s="48"/>
      <c r="AO407" s="48"/>
      <c r="AP407" s="48"/>
      <c r="AQ407" s="48"/>
      <c r="AR407" s="48"/>
      <c r="AS407" s="48"/>
      <c r="AT407" s="48"/>
      <c r="AU407" s="48"/>
      <c r="AV407" s="48"/>
      <c r="AW407" s="48"/>
      <c r="AX407" s="52"/>
      <c r="AY407" s="52"/>
      <c r="AZ407" s="52"/>
      <c r="BA407" s="52"/>
      <c r="BB407" s="52"/>
      <c r="BC407" s="52"/>
      <c r="BD407" s="52"/>
      <c r="BE407" s="52"/>
      <c r="BF407" s="52"/>
      <c r="BG407" s="52"/>
      <c r="BH407" s="52"/>
      <c r="BI407" s="52"/>
      <c r="BJ407" s="52"/>
      <c r="BK407" s="52"/>
      <c r="BL407" s="52"/>
      <c r="BM407" s="52"/>
    </row>
    <row r="408" spans="2:65">
      <c r="B408" t="s">
        <v>613</v>
      </c>
      <c r="C408">
        <v>0</v>
      </c>
      <c r="D408">
        <v>0</v>
      </c>
      <c r="E408" s="64">
        <v>3.6677018999999998E-2</v>
      </c>
      <c r="F408" s="48">
        <v>0.56557034699999997</v>
      </c>
      <c r="G408" s="48">
        <v>0.26601986099999902</v>
      </c>
      <c r="H408" s="48">
        <v>9.1488032999999996E-2</v>
      </c>
      <c r="I408" s="48">
        <v>0.51125458499999998</v>
      </c>
      <c r="J408" s="49">
        <v>5.431576199999999E-2</v>
      </c>
      <c r="K408" s="48">
        <v>1.3484391E-2</v>
      </c>
      <c r="L408" s="48">
        <v>0.19212398999999999</v>
      </c>
      <c r="M408" s="48">
        <v>3.850924E-2</v>
      </c>
      <c r="N408" s="48">
        <v>7.9692489999999994E-3</v>
      </c>
      <c r="O408" s="48">
        <v>1.5973681999999999E-2</v>
      </c>
      <c r="P408" s="48">
        <v>4.2089244999999997E-2</v>
      </c>
      <c r="Q408" s="48">
        <v>3.4832479E-2</v>
      </c>
      <c r="R408" s="48">
        <v>0.38999032500000003</v>
      </c>
      <c r="S408" s="48">
        <v>0.26303984499999999</v>
      </c>
      <c r="T408" s="48">
        <v>0.283850822</v>
      </c>
      <c r="U408" s="48">
        <v>4.9696540000000004E-3</v>
      </c>
      <c r="V408" s="48">
        <v>7.1199999999999996E-4</v>
      </c>
      <c r="W408" s="48">
        <v>3.1753010000000002E-3</v>
      </c>
      <c r="X408" s="48">
        <v>3.2720560000000002E-3</v>
      </c>
      <c r="Y408" s="48">
        <v>4.6102932785575701E-2</v>
      </c>
      <c r="Z408" s="48">
        <v>0.25950089844996299</v>
      </c>
      <c r="AA408" s="48">
        <v>0.124233181008969</v>
      </c>
      <c r="AB408" s="48">
        <v>0.17352504280579101</v>
      </c>
      <c r="AC408" s="48">
        <v>0.24593343415568969</v>
      </c>
      <c r="AD408" s="48">
        <v>0.27511804296879511</v>
      </c>
      <c r="AE408" s="47">
        <v>0.16</v>
      </c>
      <c r="AF408" s="48">
        <v>0.21950700000000001</v>
      </c>
      <c r="AG408" s="48">
        <v>0.15560099999999999</v>
      </c>
      <c r="AH408" s="48">
        <v>0.32586100000000001</v>
      </c>
      <c r="AI408" s="48">
        <v>0.25093008900000002</v>
      </c>
      <c r="AJ408" s="48">
        <v>0.24492730500000001</v>
      </c>
      <c r="AK408" s="48">
        <v>0.49366626299999999</v>
      </c>
      <c r="AM408" s="48"/>
      <c r="AN408" s="48"/>
      <c r="AO408" s="48"/>
      <c r="AP408" s="48"/>
      <c r="AQ408" s="48"/>
      <c r="AR408" s="48"/>
      <c r="AS408" s="48"/>
      <c r="AT408" s="48"/>
      <c r="AU408" s="48"/>
      <c r="AV408" s="48"/>
      <c r="AW408" s="48"/>
      <c r="AX408" s="52"/>
      <c r="AY408" s="52"/>
      <c r="AZ408" s="52"/>
      <c r="BA408" s="52"/>
      <c r="BB408" s="52"/>
      <c r="BC408" s="52"/>
      <c r="BD408" s="52"/>
      <c r="BE408" s="52"/>
      <c r="BF408" s="52"/>
      <c r="BG408" s="52"/>
      <c r="BH408" s="52"/>
      <c r="BI408" s="52"/>
      <c r="BJ408" s="52"/>
      <c r="BK408" s="52"/>
      <c r="BL408" s="52"/>
      <c r="BM408" s="52"/>
    </row>
    <row r="409" spans="2:65">
      <c r="B409" t="s">
        <v>614</v>
      </c>
      <c r="C409">
        <v>0</v>
      </c>
      <c r="D409">
        <v>0</v>
      </c>
      <c r="E409" s="64">
        <v>2.9421005E-2</v>
      </c>
      <c r="F409" s="48">
        <v>0.95564715299999903</v>
      </c>
      <c r="G409" s="48">
        <v>1.3493201999999999E-2</v>
      </c>
      <c r="H409" s="48">
        <v>1.117655E-2</v>
      </c>
      <c r="I409" s="48">
        <v>0.92762248999999997</v>
      </c>
      <c r="J409" s="49">
        <v>2.8024662999999062E-2</v>
      </c>
      <c r="K409" s="48">
        <v>3.9886569999999996E-3</v>
      </c>
      <c r="L409" s="48">
        <v>2.5999999999999998E-4</v>
      </c>
      <c r="M409" s="48">
        <v>1.028326E-3</v>
      </c>
      <c r="N409" s="48">
        <v>3.552398E-3</v>
      </c>
      <c r="O409" s="48">
        <v>5.8200000000000005E-4</v>
      </c>
      <c r="P409" s="48">
        <v>1.4510817999999899E-2</v>
      </c>
      <c r="Q409" s="48">
        <v>5.1731110000000002E-3</v>
      </c>
      <c r="R409" s="48">
        <v>0.459178162</v>
      </c>
      <c r="S409" s="48">
        <v>0.47065605799999999</v>
      </c>
      <c r="T409" s="48">
        <v>5.2663290000000001E-3</v>
      </c>
      <c r="U409" s="48">
        <v>2.5344859999999999E-3</v>
      </c>
      <c r="V409" s="48">
        <v>4.9899999999999999E-4</v>
      </c>
      <c r="W409" s="48">
        <v>4.15E-4</v>
      </c>
      <c r="X409" s="48">
        <v>3.1681069999999999E-3</v>
      </c>
      <c r="Y409" s="48">
        <v>0.21707752768846</v>
      </c>
      <c r="Z409" s="48">
        <v>0.191129537081695</v>
      </c>
      <c r="AA409" s="48">
        <v>9.111669330897447E-2</v>
      </c>
      <c r="AB409" s="48">
        <v>0.29853340437948678</v>
      </c>
      <c r="AC409" s="48">
        <v>0.16918649222687229</v>
      </c>
      <c r="AD409" s="48">
        <v>0.26375849891289321</v>
      </c>
      <c r="AE409" s="47">
        <v>0.21</v>
      </c>
      <c r="AF409" s="48">
        <v>0.32819300000000001</v>
      </c>
      <c r="AG409" s="48">
        <v>0.18817500000000001</v>
      </c>
      <c r="AH409" s="48">
        <v>0.32918599999999998</v>
      </c>
      <c r="AI409" s="48">
        <v>0.147909968</v>
      </c>
      <c r="AJ409" s="48">
        <v>0.176039061</v>
      </c>
      <c r="AK409" s="48">
        <v>0.66361795899999998</v>
      </c>
      <c r="AL409" s="51"/>
      <c r="AM409" s="48"/>
      <c r="AN409" s="48"/>
      <c r="AO409" s="48"/>
      <c r="AP409" s="48"/>
      <c r="AQ409" s="48"/>
      <c r="AR409" s="48"/>
      <c r="AS409" s="48"/>
      <c r="AT409" s="48"/>
      <c r="AU409" s="48"/>
      <c r="AV409" s="48"/>
      <c r="AW409" s="48"/>
      <c r="AX409" s="52"/>
      <c r="AY409" s="52"/>
      <c r="AZ409" s="52"/>
      <c r="BA409" s="52"/>
      <c r="BB409" s="52"/>
      <c r="BC409" s="52"/>
      <c r="BD409" s="52"/>
      <c r="BE409" s="52"/>
      <c r="BF409" s="52"/>
      <c r="BG409" s="52"/>
      <c r="BH409" s="52"/>
      <c r="BI409" s="52"/>
      <c r="BJ409" s="52"/>
      <c r="BK409" s="52"/>
      <c r="BL409" s="52"/>
      <c r="BM409" s="52"/>
    </row>
    <row r="410" spans="2:65">
      <c r="B410" t="s">
        <v>615</v>
      </c>
      <c r="C410">
        <v>0</v>
      </c>
      <c r="D410">
        <v>31.5</v>
      </c>
      <c r="E410" s="64">
        <v>2.2347694000000001E-2</v>
      </c>
      <c r="F410" s="48">
        <v>0.95717945399999904</v>
      </c>
      <c r="G410" s="48">
        <v>2.0994784999999998E-2</v>
      </c>
      <c r="H410" s="48">
        <v>4.1454359999999997E-3</v>
      </c>
      <c r="I410" s="48">
        <v>0.93426274099999995</v>
      </c>
      <c r="J410" s="49">
        <v>2.2916712999999089E-2</v>
      </c>
      <c r="K410" s="48">
        <v>5.0175560000000003E-3</v>
      </c>
      <c r="L410" s="48">
        <v>2.58669E-3</v>
      </c>
      <c r="M410" s="48">
        <v>3.5943569999999998E-3</v>
      </c>
      <c r="N410" s="48">
        <v>3.8436770000000002E-3</v>
      </c>
      <c r="O410" s="48">
        <v>2.7632920000000001E-3</v>
      </c>
      <c r="P410" s="48">
        <v>1.1801126E-2</v>
      </c>
      <c r="Q410" s="48">
        <v>5.879787E-3</v>
      </c>
      <c r="R410" s="48">
        <v>0.46524697399999998</v>
      </c>
      <c r="S410" s="48">
        <v>0.45058951899999999</v>
      </c>
      <c r="T410" s="48">
        <v>1.246559E-2</v>
      </c>
      <c r="U410" s="48">
        <v>2.576222E-3</v>
      </c>
      <c r="V410" s="48">
        <v>4.9899999999999999E-4</v>
      </c>
      <c r="W410" s="48">
        <v>8.83E-4</v>
      </c>
      <c r="X410" s="48">
        <v>3.0852330000000002E-3</v>
      </c>
      <c r="Y410" s="48">
        <v>8.1699810606060602E-2</v>
      </c>
      <c r="Z410" s="48">
        <v>0.18786465588597401</v>
      </c>
      <c r="AA410" s="48">
        <v>8.6122677273009526E-2</v>
      </c>
      <c r="AB410" s="48">
        <v>0.3099123733764208</v>
      </c>
      <c r="AC410" s="48">
        <v>0.15465617388045719</v>
      </c>
      <c r="AD410" s="48">
        <v>0.37449253638123792</v>
      </c>
      <c r="AE410" s="47">
        <v>0.18</v>
      </c>
      <c r="AF410" s="48">
        <v>0.36743500000000001</v>
      </c>
      <c r="AG410" s="48">
        <v>0.18867900000000001</v>
      </c>
      <c r="AH410" s="48">
        <v>0.26887800000000001</v>
      </c>
      <c r="AI410" s="48">
        <v>0.112760417</v>
      </c>
      <c r="AJ410" s="48">
        <v>0.124455492</v>
      </c>
      <c r="AK410" s="48">
        <v>0.75800189399999995</v>
      </c>
      <c r="AM410" s="48"/>
      <c r="AN410" s="48"/>
      <c r="AO410" s="48"/>
      <c r="AP410" s="48"/>
      <c r="AQ410" s="48"/>
      <c r="AR410" s="48"/>
      <c r="AS410" s="48"/>
      <c r="AT410" s="48"/>
      <c r="AU410" s="48"/>
      <c r="AV410" s="48"/>
      <c r="AW410" s="48"/>
      <c r="AX410" s="52"/>
      <c r="AY410" s="52"/>
      <c r="AZ410" s="52"/>
      <c r="BA410" s="52"/>
      <c r="BB410" s="52"/>
      <c r="BC410" s="52"/>
      <c r="BD410" s="52"/>
      <c r="BE410" s="52"/>
      <c r="BF410" s="52"/>
      <c r="BG410" s="52"/>
      <c r="BH410" s="52"/>
      <c r="BI410" s="52"/>
      <c r="BJ410" s="52"/>
      <c r="BK410" s="52"/>
      <c r="BL410" s="52"/>
      <c r="BM410" s="52"/>
    </row>
    <row r="411" spans="2:65">
      <c r="B411" t="s">
        <v>617</v>
      </c>
      <c r="C411">
        <v>0</v>
      </c>
      <c r="D411">
        <v>36.6</v>
      </c>
      <c r="E411" s="64">
        <v>2.3124377000000002E-2</v>
      </c>
      <c r="F411" s="48">
        <v>0.95595670399999999</v>
      </c>
      <c r="G411" s="48">
        <v>1.9715415E-2</v>
      </c>
      <c r="H411" s="48">
        <v>6.5344009999999996E-3</v>
      </c>
      <c r="I411" s="48">
        <v>0.89597094799999999</v>
      </c>
      <c r="J411" s="49">
        <v>5.9985756000000001E-2</v>
      </c>
      <c r="K411" s="48">
        <v>6.6763100000000004E-3</v>
      </c>
      <c r="L411" s="48">
        <v>1.9017369999999999E-3</v>
      </c>
      <c r="M411" s="48">
        <v>3.4400000000000001E-4</v>
      </c>
      <c r="N411" s="48">
        <v>3.9349770000000001E-3</v>
      </c>
      <c r="O411" s="48">
        <v>7.8899999999999999E-4</v>
      </c>
      <c r="P411" s="48">
        <v>1.2897418000000001E-2</v>
      </c>
      <c r="Q411" s="48">
        <v>4.8959419999999899E-3</v>
      </c>
      <c r="R411" s="48">
        <v>0.55148345600000004</v>
      </c>
      <c r="S411" s="48">
        <v>0.36869417399999999</v>
      </c>
      <c r="T411" s="48">
        <v>5.7456729999999998E-3</v>
      </c>
      <c r="U411" s="48">
        <v>7.1922069999999999E-3</v>
      </c>
      <c r="V411" s="48">
        <v>7.9900000000000001E-4</v>
      </c>
      <c r="W411" s="48">
        <v>7.6900000000000004E-4</v>
      </c>
      <c r="X411" s="48">
        <v>2.872837E-3</v>
      </c>
      <c r="Y411" s="48">
        <v>0.12984752489034301</v>
      </c>
      <c r="Z411" s="48">
        <v>0.19965451583141899</v>
      </c>
      <c r="AA411" s="48">
        <v>7.0342391837535392E-2</v>
      </c>
      <c r="AB411" s="48">
        <v>0.29433189443735802</v>
      </c>
      <c r="AC411" s="48">
        <v>0.17955253469272159</v>
      </c>
      <c r="AD411" s="48">
        <v>0.28271335869873049</v>
      </c>
      <c r="AE411" s="47">
        <v>0.15</v>
      </c>
      <c r="AF411" s="48">
        <v>0.32329400000000003</v>
      </c>
      <c r="AG411" s="48">
        <v>0.19133500000000001</v>
      </c>
      <c r="AH411" s="48">
        <v>0.33123599999999997</v>
      </c>
      <c r="AI411" s="48">
        <v>0.12713221499999999</v>
      </c>
      <c r="AJ411" s="48">
        <v>0.18496599999999999</v>
      </c>
      <c r="AK411" s="48">
        <v>0.67734224600000004</v>
      </c>
      <c r="AM411" s="48"/>
      <c r="AN411" s="48"/>
      <c r="AO411" s="48"/>
      <c r="AP411" s="48"/>
      <c r="AQ411" s="48"/>
      <c r="AR411" s="48"/>
      <c r="AS411" s="48"/>
      <c r="AT411" s="48"/>
      <c r="AU411" s="48"/>
      <c r="AV411" s="48"/>
      <c r="AW411" s="48"/>
      <c r="AX411" s="52"/>
      <c r="AY411" s="52"/>
      <c r="AZ411" s="52"/>
      <c r="BA411" s="52"/>
      <c r="BB411" s="52"/>
      <c r="BC411" s="52"/>
      <c r="BD411" s="52"/>
      <c r="BE411" s="52"/>
      <c r="BF411" s="52"/>
      <c r="BG411" s="52"/>
      <c r="BH411" s="52"/>
      <c r="BI411" s="52"/>
      <c r="BJ411" s="52"/>
      <c r="BK411" s="52"/>
      <c r="BL411" s="52"/>
      <c r="BM411" s="52"/>
    </row>
    <row r="412" spans="2:65">
      <c r="B412" t="s">
        <v>618</v>
      </c>
      <c r="C412">
        <v>0</v>
      </c>
      <c r="D412">
        <v>14.6</v>
      </c>
      <c r="E412" s="64">
        <v>2.3546804000000001E-2</v>
      </c>
      <c r="F412" s="48">
        <v>0.76605676199999995</v>
      </c>
      <c r="G412" s="48">
        <v>0.112242989</v>
      </c>
      <c r="H412" s="48">
        <v>6.5031524999999896E-2</v>
      </c>
      <c r="I412" s="48">
        <v>0.68314905199999998</v>
      </c>
      <c r="J412" s="49">
        <v>8.2907709999999968E-2</v>
      </c>
      <c r="K412" s="48">
        <v>7.6107089000000003E-2</v>
      </c>
      <c r="L412" s="48">
        <v>7.8857270000000004E-3</v>
      </c>
      <c r="M412" s="48">
        <v>6.4545100000000001E-3</v>
      </c>
      <c r="N412" s="48">
        <v>3.2927350000000002E-3</v>
      </c>
      <c r="O412" s="48">
        <v>1.1880040000000001E-3</v>
      </c>
      <c r="P412" s="48">
        <v>2.6454136E-2</v>
      </c>
      <c r="Q412" s="48">
        <v>3.0214589E-2</v>
      </c>
      <c r="R412" s="48">
        <v>0.491725835</v>
      </c>
      <c r="S412" s="48">
        <v>0.32135941400000001</v>
      </c>
      <c r="T412" s="48">
        <v>3.1113480999999998E-2</v>
      </c>
      <c r="U412" s="48">
        <v>1.3947744999999999E-2</v>
      </c>
      <c r="V412" s="48">
        <v>7.1100000000000004E-4</v>
      </c>
      <c r="W412" s="48">
        <v>8.0075585000000005E-2</v>
      </c>
      <c r="X412" s="48">
        <v>3.2460549999999999E-3</v>
      </c>
      <c r="Y412" s="48">
        <v>5.4189435336976302E-2</v>
      </c>
      <c r="Z412" s="48">
        <v>0.240839967109721</v>
      </c>
      <c r="AA412" s="48">
        <v>9.3754835330944877E-2</v>
      </c>
      <c r="AB412" s="48">
        <v>0.22281204994227241</v>
      </c>
      <c r="AC412" s="48">
        <v>0.2032547247912577</v>
      </c>
      <c r="AD412" s="48">
        <v>0.26695366274806631</v>
      </c>
      <c r="AE412" s="47">
        <v>0.18</v>
      </c>
      <c r="AF412" s="48">
        <v>0.29110000000000003</v>
      </c>
      <c r="AG412" s="48">
        <v>0.19018499999999999</v>
      </c>
      <c r="AH412" s="48">
        <v>0.32228699999999999</v>
      </c>
      <c r="AI412" s="48">
        <v>0.17424024499999999</v>
      </c>
      <c r="AJ412" s="48">
        <v>0.19053782</v>
      </c>
      <c r="AK412" s="48">
        <v>0.62218387500000005</v>
      </c>
      <c r="AM412" s="48"/>
      <c r="AN412" s="48"/>
      <c r="AO412" s="48"/>
      <c r="AP412" s="48"/>
      <c r="AQ412" s="48"/>
      <c r="AR412" s="48"/>
      <c r="AS412" s="48"/>
      <c r="AT412" s="48"/>
      <c r="AU412" s="48"/>
      <c r="AV412" s="48"/>
      <c r="AW412" s="48"/>
      <c r="AX412" s="52"/>
      <c r="AY412" s="52"/>
      <c r="AZ412" s="52"/>
      <c r="BA412" s="52"/>
      <c r="BB412" s="52"/>
      <c r="BC412" s="52"/>
      <c r="BD412" s="52"/>
      <c r="BE412" s="52"/>
      <c r="BF412" s="52"/>
      <c r="BG412" s="52"/>
      <c r="BH412" s="52"/>
      <c r="BI412" s="52"/>
      <c r="BJ412" s="52"/>
      <c r="BK412" s="52"/>
      <c r="BL412" s="52"/>
      <c r="BM412" s="52"/>
    </row>
    <row r="413" spans="2:65">
      <c r="B413" t="s">
        <v>619</v>
      </c>
      <c r="C413">
        <v>0</v>
      </c>
      <c r="D413">
        <v>0</v>
      </c>
      <c r="E413" s="64">
        <v>3.0049191999999999E-2</v>
      </c>
      <c r="F413" s="48">
        <v>0.96096213799999997</v>
      </c>
      <c r="G413" s="48">
        <v>1.4837016999999999E-2</v>
      </c>
      <c r="H413" s="48">
        <v>5.8089349999999899E-3</v>
      </c>
      <c r="I413" s="48">
        <v>0.91810786200000005</v>
      </c>
      <c r="J413" s="49">
        <v>4.2854275999999913E-2</v>
      </c>
      <c r="K413" s="48">
        <v>2.7365639999999999E-3</v>
      </c>
      <c r="L413" s="48">
        <v>1.889532E-3</v>
      </c>
      <c r="M413" s="48">
        <v>2.196698E-3</v>
      </c>
      <c r="N413" s="48">
        <v>2.7458719999999999E-3</v>
      </c>
      <c r="O413" s="48">
        <v>2.4852469999999999E-3</v>
      </c>
      <c r="P413" s="48">
        <v>1.0983487E-2</v>
      </c>
      <c r="Q413" s="48">
        <v>7.4091999999999899E-3</v>
      </c>
      <c r="R413" s="48">
        <v>0.42103695400000002</v>
      </c>
      <c r="S413" s="48">
        <v>0.494954854</v>
      </c>
      <c r="T413" s="48">
        <v>1.3143442E-2</v>
      </c>
      <c r="U413" s="48">
        <v>2.103695E-3</v>
      </c>
      <c r="V413" s="48">
        <v>4.0000000000000002E-4</v>
      </c>
      <c r="W413" s="48">
        <v>1.0146140000000001E-3</v>
      </c>
      <c r="X413" s="48">
        <v>2.8855999999999999E-3</v>
      </c>
      <c r="Y413" s="48">
        <v>8.7585792191096204E-2</v>
      </c>
      <c r="Z413" s="48">
        <v>0.21994478759844499</v>
      </c>
      <c r="AA413" s="48">
        <v>9.0167718110478579E-2</v>
      </c>
      <c r="AB413" s="48">
        <v>0.25031069868737132</v>
      </c>
      <c r="AC413" s="48">
        <v>0.26176443289400408</v>
      </c>
      <c r="AD413" s="48">
        <v>0.19560980137367739</v>
      </c>
      <c r="AE413" s="47">
        <v>0.22</v>
      </c>
      <c r="AF413" s="48">
        <v>0.193999</v>
      </c>
      <c r="AG413" s="48">
        <v>0.13825499999999999</v>
      </c>
      <c r="AH413" s="48">
        <v>0.45946799999999999</v>
      </c>
      <c r="AI413" s="48">
        <v>0.15368984199999999</v>
      </c>
      <c r="AJ413" s="48">
        <v>0.271652809</v>
      </c>
      <c r="AK413" s="48">
        <v>0.56910029600000001</v>
      </c>
      <c r="AM413" s="48"/>
      <c r="AN413" s="48"/>
      <c r="AO413" s="48"/>
      <c r="AP413" s="48"/>
      <c r="AQ413" s="48"/>
      <c r="AR413" s="48"/>
      <c r="AS413" s="48"/>
      <c r="AT413" s="48"/>
      <c r="AU413" s="48"/>
      <c r="AV413" s="48"/>
      <c r="AW413" s="48"/>
      <c r="AX413" s="52"/>
      <c r="AY413" s="52"/>
      <c r="AZ413" s="52"/>
      <c r="BA413" s="52"/>
      <c r="BB413" s="52"/>
      <c r="BC413" s="52"/>
      <c r="BD413" s="52"/>
      <c r="BE413" s="52"/>
      <c r="BF413" s="52"/>
      <c r="BG413" s="52"/>
      <c r="BH413" s="52"/>
      <c r="BI413" s="52"/>
      <c r="BJ413" s="52"/>
      <c r="BK413" s="52"/>
      <c r="BL413" s="52"/>
      <c r="BM413" s="52"/>
    </row>
    <row r="414" spans="2:65">
      <c r="B414" t="s">
        <v>620</v>
      </c>
      <c r="C414">
        <v>0</v>
      </c>
      <c r="D414">
        <v>34.799999999999997</v>
      </c>
      <c r="E414" s="64">
        <v>2.7224700000000001E-2</v>
      </c>
      <c r="F414" s="48">
        <v>0.94597493599999904</v>
      </c>
      <c r="G414" s="48">
        <v>1.9408917000000001E-2</v>
      </c>
      <c r="H414" s="48">
        <v>1.106767E-2</v>
      </c>
      <c r="I414" s="48">
        <v>0.88885212999999996</v>
      </c>
      <c r="J414" s="49">
        <v>5.7122805999999082E-2</v>
      </c>
      <c r="K414" s="48">
        <v>7.8796990000000004E-3</v>
      </c>
      <c r="L414" s="48">
        <v>1.2130330000000001E-3</v>
      </c>
      <c r="M414" s="48">
        <v>6.4199999999999999E-4</v>
      </c>
      <c r="N414" s="48">
        <v>2.4661650000000002E-3</v>
      </c>
      <c r="O414" s="48">
        <v>7.5199999999999996E-4</v>
      </c>
      <c r="P414" s="48">
        <v>1.5789474000000001E-2</v>
      </c>
      <c r="Q414" s="48">
        <v>7.7595190000000003E-3</v>
      </c>
      <c r="R414" s="48">
        <v>0.46682573700000002</v>
      </c>
      <c r="S414" s="48">
        <v>0.45198804999999997</v>
      </c>
      <c r="T414" s="48">
        <v>7.2484109999999997E-3</v>
      </c>
      <c r="U414" s="48">
        <v>3.5189380000000001E-3</v>
      </c>
      <c r="V414" s="48">
        <v>6.3199999999999997E-4</v>
      </c>
      <c r="W414" s="48">
        <v>3.7100000000000002E-4</v>
      </c>
      <c r="X414" s="48">
        <v>2.6767990000000001E-3</v>
      </c>
      <c r="Y414" s="48">
        <v>8.5915050287356298E-2</v>
      </c>
      <c r="Z414" s="48">
        <v>0.19400372031950899</v>
      </c>
      <c r="AA414" s="48">
        <v>8.1109767235208338E-2</v>
      </c>
      <c r="AB414" s="48">
        <v>0.30782711722163231</v>
      </c>
      <c r="AC414" s="48">
        <v>0.26506606704626512</v>
      </c>
      <c r="AD414" s="48">
        <v>0.18243692501118239</v>
      </c>
      <c r="AE414" s="47">
        <v>0.26</v>
      </c>
      <c r="AF414" s="48">
        <v>0.222331</v>
      </c>
      <c r="AG414" s="48">
        <v>0.18198900000000001</v>
      </c>
      <c r="AH414" s="48">
        <v>0.40854000000000001</v>
      </c>
      <c r="AI414" s="48">
        <v>0.161926142</v>
      </c>
      <c r="AJ414" s="48">
        <v>0.214973622</v>
      </c>
      <c r="AK414" s="48">
        <v>0.61771242599999998</v>
      </c>
      <c r="AM414" s="48"/>
      <c r="AN414" s="48"/>
      <c r="AO414" s="48"/>
      <c r="AP414" s="48"/>
      <c r="AQ414" s="48"/>
      <c r="AR414" s="48"/>
      <c r="AS414" s="48"/>
      <c r="AT414" s="48"/>
      <c r="AU414" s="48"/>
      <c r="AV414" s="48"/>
      <c r="AW414" s="48"/>
      <c r="AX414" s="52"/>
      <c r="AY414" s="52"/>
      <c r="AZ414" s="52"/>
      <c r="BA414" s="52"/>
      <c r="BB414" s="52"/>
      <c r="BC414" s="52"/>
      <c r="BD414" s="52"/>
      <c r="BE414" s="52"/>
      <c r="BF414" s="52"/>
      <c r="BG414" s="52"/>
      <c r="BH414" s="52"/>
      <c r="BI414" s="52"/>
      <c r="BJ414" s="52"/>
      <c r="BK414" s="52"/>
      <c r="BL414" s="52"/>
      <c r="BM414" s="52"/>
    </row>
    <row r="415" spans="2:65">
      <c r="B415" t="s">
        <v>621</v>
      </c>
      <c r="C415">
        <v>0</v>
      </c>
      <c r="D415">
        <v>0</v>
      </c>
      <c r="E415" s="64">
        <v>2.4581371000000001E-2</v>
      </c>
      <c r="F415" s="48">
        <v>0.82386441599999904</v>
      </c>
      <c r="G415" s="48">
        <v>9.2321495000000003E-2</v>
      </c>
      <c r="H415" s="48">
        <v>2.4444561E-2</v>
      </c>
      <c r="I415" s="48">
        <v>0.80163596999999998</v>
      </c>
      <c r="J415" s="49">
        <v>2.2228445999999069E-2</v>
      </c>
      <c r="K415" s="48">
        <v>2.360019E-2</v>
      </c>
      <c r="L415" s="48">
        <v>5.0525094E-2</v>
      </c>
      <c r="M415" s="48">
        <v>4.5173890000000001E-3</v>
      </c>
      <c r="N415" s="48">
        <v>4.3274050000000003E-3</v>
      </c>
      <c r="O415" s="48">
        <v>1.7626260000000001E-2</v>
      </c>
      <c r="P415" s="48">
        <v>3.3004380999999999E-2</v>
      </c>
      <c r="Q415" s="48">
        <v>2.6365507E-2</v>
      </c>
      <c r="R415" s="48">
        <v>0.46731477700000001</v>
      </c>
      <c r="S415" s="48">
        <v>0.366794389</v>
      </c>
      <c r="T415" s="48">
        <v>7.7783758999999994E-2</v>
      </c>
      <c r="U415" s="48">
        <v>4.70777E-3</v>
      </c>
      <c r="V415" s="48">
        <v>3.1700000000000001E-4</v>
      </c>
      <c r="W415" s="48">
        <v>1.9042190000000001E-2</v>
      </c>
      <c r="X415" s="48">
        <v>2.2377740000000001E-3</v>
      </c>
      <c r="Y415" s="48">
        <v>5.7644487981312602E-2</v>
      </c>
      <c r="Z415" s="48">
        <v>0.221912165988776</v>
      </c>
      <c r="AA415" s="48">
        <v>9.135302525011893E-2</v>
      </c>
      <c r="AB415" s="48">
        <v>0.25578317717431509</v>
      </c>
      <c r="AC415" s="48">
        <v>0.2303375196232339</v>
      </c>
      <c r="AD415" s="48">
        <v>0.2493197278911565</v>
      </c>
      <c r="AE415" s="47">
        <v>0.12</v>
      </c>
      <c r="AF415" s="48">
        <v>0.28393499999999999</v>
      </c>
      <c r="AG415" s="48">
        <v>0.18080599999999999</v>
      </c>
      <c r="AH415" s="48">
        <v>0.33999200000000002</v>
      </c>
      <c r="AI415" s="48">
        <v>0.179799553</v>
      </c>
      <c r="AJ415" s="48">
        <v>0.14242294799999999</v>
      </c>
      <c r="AK415" s="48">
        <v>0.67026701200000005</v>
      </c>
      <c r="AM415" s="48"/>
      <c r="AN415" s="48"/>
      <c r="AO415" s="48"/>
      <c r="AP415" s="48"/>
      <c r="AQ415" s="48"/>
      <c r="AR415" s="48"/>
      <c r="AS415" s="48"/>
      <c r="AT415" s="48"/>
      <c r="AU415" s="48"/>
      <c r="AV415" s="48"/>
      <c r="AW415" s="48"/>
      <c r="AX415" s="52"/>
      <c r="AY415" s="52"/>
      <c r="AZ415" s="52"/>
      <c r="BA415" s="52"/>
      <c r="BB415" s="52"/>
      <c r="BC415" s="52"/>
      <c r="BD415" s="52"/>
      <c r="BE415" s="52"/>
      <c r="BF415" s="52"/>
      <c r="BG415" s="52"/>
      <c r="BH415" s="52"/>
      <c r="BI415" s="52"/>
      <c r="BJ415" s="52"/>
      <c r="BK415" s="52"/>
      <c r="BL415" s="52"/>
      <c r="BM415" s="52"/>
    </row>
    <row r="416" spans="2:65">
      <c r="B416" t="s">
        <v>622</v>
      </c>
      <c r="C416">
        <v>0</v>
      </c>
      <c r="D416">
        <v>3.5</v>
      </c>
      <c r="E416" s="64">
        <v>2.6105149000000001E-2</v>
      </c>
      <c r="F416" s="48">
        <v>0.77863041700000002</v>
      </c>
      <c r="G416" s="48">
        <v>0.180945299</v>
      </c>
      <c r="H416" s="48">
        <v>8.9417669999999998E-3</v>
      </c>
      <c r="I416" s="48">
        <v>0.74004740400000002</v>
      </c>
      <c r="J416" s="49">
        <v>3.8583012999999999E-2</v>
      </c>
      <c r="K416" s="48">
        <v>1.3654319999999999E-2</v>
      </c>
      <c r="L416" s="48">
        <v>0.15191708900000001</v>
      </c>
      <c r="M416" s="48">
        <v>4.8798619999999996E-3</v>
      </c>
      <c r="N416" s="48">
        <v>2.3609239999999999E-3</v>
      </c>
      <c r="O416" s="48">
        <v>2.2400889999999998E-3</v>
      </c>
      <c r="P416" s="48">
        <v>2.0067853E-2</v>
      </c>
      <c r="Q416" s="48">
        <v>1.1414229999999999E-2</v>
      </c>
      <c r="R416" s="48">
        <v>0.38493070499999998</v>
      </c>
      <c r="S416" s="48">
        <v>0.37758753699999997</v>
      </c>
      <c r="T416" s="48">
        <v>0.16653188699999999</v>
      </c>
      <c r="U416" s="48">
        <v>9.3044440000000003E-3</v>
      </c>
      <c r="V416" s="48">
        <v>8.1800000000000004E-4</v>
      </c>
      <c r="W416" s="48">
        <v>1.89621E-3</v>
      </c>
      <c r="X416" s="48">
        <v>2.435329E-3</v>
      </c>
      <c r="Y416" s="48">
        <v>6.9365302007539195E-2</v>
      </c>
      <c r="Z416" s="48">
        <v>0.233931153400569</v>
      </c>
      <c r="AA416" s="48">
        <v>9.9025802745571476E-2</v>
      </c>
      <c r="AB416" s="48">
        <v>0.22666791714047879</v>
      </c>
      <c r="AC416" s="48">
        <v>0.2234772796727709</v>
      </c>
      <c r="AD416" s="48">
        <v>0.26302922024495168</v>
      </c>
      <c r="AE416" s="47">
        <v>0.22</v>
      </c>
      <c r="AF416" s="48">
        <v>0.27271099999999998</v>
      </c>
      <c r="AG416" s="48">
        <v>0.17020199999999999</v>
      </c>
      <c r="AH416" s="48">
        <v>0.33366600000000002</v>
      </c>
      <c r="AI416" s="48">
        <v>0.168514947</v>
      </c>
      <c r="AJ416" s="48">
        <v>0.224774261</v>
      </c>
      <c r="AK416" s="48">
        <v>0.60270009700000005</v>
      </c>
      <c r="AM416" s="48"/>
      <c r="AN416" s="48"/>
      <c r="AO416" s="48"/>
      <c r="AP416" s="48"/>
      <c r="AQ416" s="48"/>
      <c r="AR416" s="48"/>
      <c r="AS416" s="48"/>
      <c r="AT416" s="48"/>
      <c r="AU416" s="48"/>
      <c r="AV416" s="48"/>
      <c r="AW416" s="48"/>
      <c r="AX416" s="52"/>
      <c r="AY416" s="52"/>
      <c r="AZ416" s="52"/>
      <c r="BA416" s="52"/>
      <c r="BB416" s="52"/>
      <c r="BC416" s="52"/>
      <c r="BD416" s="52"/>
      <c r="BE416" s="52"/>
      <c r="BF416" s="52"/>
      <c r="BG416" s="52"/>
      <c r="BH416" s="52"/>
      <c r="BI416" s="52"/>
      <c r="BJ416" s="52"/>
      <c r="BK416" s="52"/>
      <c r="BL416" s="52"/>
      <c r="BM416" s="52"/>
    </row>
    <row r="417" spans="2:65">
      <c r="B417" t="s">
        <v>623</v>
      </c>
      <c r="C417">
        <v>0</v>
      </c>
      <c r="E417" s="64">
        <v>2.9419383E-2</v>
      </c>
      <c r="F417" s="48">
        <v>0.96101165300000002</v>
      </c>
      <c r="G417" s="48">
        <v>2.1764331000000001E-2</v>
      </c>
      <c r="H417" s="48">
        <v>5.9678209999999999E-3</v>
      </c>
      <c r="I417" s="48">
        <v>0.92825816799999994</v>
      </c>
      <c r="J417" s="49">
        <v>3.2753485000000082E-2</v>
      </c>
      <c r="K417" s="48">
        <v>5.6386919999999998E-3</v>
      </c>
      <c r="L417" s="48">
        <v>9.5005290000000006E-3</v>
      </c>
      <c r="M417" s="48">
        <v>2.8800000000000001E-4</v>
      </c>
      <c r="N417" s="48">
        <v>3.3277530000000001E-3</v>
      </c>
      <c r="O417" s="48">
        <v>1.6022510000000001E-3</v>
      </c>
      <c r="P417" s="48">
        <v>6.9739019999999997E-3</v>
      </c>
      <c r="Q417" s="48">
        <v>4.2829410000000002E-3</v>
      </c>
      <c r="R417" s="48">
        <v>0.47904019399999997</v>
      </c>
      <c r="S417" s="48">
        <v>0.440171335</v>
      </c>
      <c r="T417" s="48">
        <v>1.1802409999999999E-2</v>
      </c>
      <c r="U417" s="48">
        <v>2.5885180000000002E-3</v>
      </c>
      <c r="V417" s="48">
        <v>5.44E-4</v>
      </c>
      <c r="W417" s="48">
        <v>1.3764339999999999E-3</v>
      </c>
      <c r="X417" s="48">
        <v>1.35589E-3</v>
      </c>
      <c r="Y417" s="48">
        <v>5.5444071159613077E-2</v>
      </c>
      <c r="Z417" s="48">
        <v>0.18928438446598</v>
      </c>
      <c r="AA417" s="48">
        <v>9.1497020854021741E-2</v>
      </c>
      <c r="AB417" s="48">
        <v>0.25460526315789378</v>
      </c>
      <c r="AC417" s="48">
        <v>0.2028447361279021</v>
      </c>
      <c r="AD417" s="48">
        <v>0.26376107177222369</v>
      </c>
      <c r="AE417" s="47">
        <v>0.27</v>
      </c>
      <c r="AF417" s="48">
        <v>0.31421300000000002</v>
      </c>
      <c r="AG417" s="48">
        <v>0.20335300000000001</v>
      </c>
      <c r="AH417" s="48">
        <v>0.34052500000000002</v>
      </c>
      <c r="AI417" s="48">
        <v>0.21305043900000001</v>
      </c>
      <c r="AJ417" s="48">
        <v>0.103199477</v>
      </c>
      <c r="AK417" s="48">
        <v>0.67060494699999995</v>
      </c>
      <c r="AM417" s="48"/>
      <c r="AN417" s="48"/>
      <c r="AO417" s="48"/>
      <c r="AP417" s="48"/>
      <c r="AQ417" s="48"/>
      <c r="AR417" s="48"/>
      <c r="AS417" s="48"/>
      <c r="AT417" s="48"/>
      <c r="AU417" s="48"/>
      <c r="AV417" s="48"/>
      <c r="AW417" s="48"/>
      <c r="AX417" s="52"/>
      <c r="AY417" s="52"/>
      <c r="AZ417" s="52"/>
      <c r="BA417" s="52"/>
      <c r="BB417" s="52"/>
      <c r="BC417" s="52"/>
      <c r="BD417" s="52"/>
      <c r="BE417" s="52"/>
      <c r="BF417" s="52"/>
      <c r="BG417" s="52"/>
      <c r="BH417" s="52"/>
      <c r="BI417" s="52"/>
      <c r="BJ417" s="52"/>
      <c r="BK417" s="52"/>
      <c r="BL417" s="52"/>
      <c r="BM417" s="52"/>
    </row>
    <row r="418" spans="2:65">
      <c r="B418" t="s">
        <v>624</v>
      </c>
      <c r="C418">
        <v>0</v>
      </c>
      <c r="D418">
        <v>9.4</v>
      </c>
      <c r="E418" s="64">
        <v>2.3431371999999999E-2</v>
      </c>
      <c r="F418" s="48">
        <v>0.84441284800000005</v>
      </c>
      <c r="G418" s="48">
        <v>5.2852296E-2</v>
      </c>
      <c r="H418" s="48">
        <v>5.4337164E-2</v>
      </c>
      <c r="I418" s="48">
        <v>0.75243203400000003</v>
      </c>
      <c r="J418" s="49">
        <v>9.1980814000000022E-2</v>
      </c>
      <c r="K418" s="48">
        <v>1.6054571E-2</v>
      </c>
      <c r="L418" s="48">
        <v>1.0934027000000001E-2</v>
      </c>
      <c r="M418" s="48">
        <v>6.8303920000000002E-3</v>
      </c>
      <c r="N418" s="48">
        <v>7.6043229999999996E-3</v>
      </c>
      <c r="O418" s="48">
        <v>3.0057320000000001E-3</v>
      </c>
      <c r="P418" s="48">
        <v>3.1047236999999998E-2</v>
      </c>
      <c r="Q418" s="48">
        <v>1.7350455000000001E-2</v>
      </c>
      <c r="R418" s="48">
        <v>0.462104032</v>
      </c>
      <c r="S418" s="48">
        <v>0.42372210199999999</v>
      </c>
      <c r="T418" s="48">
        <v>3.5313175000000002E-2</v>
      </c>
      <c r="U418" s="48">
        <v>9.0982719999999993E-3</v>
      </c>
      <c r="V418" s="48">
        <v>3.8876890000000002E-3</v>
      </c>
      <c r="W418" s="48">
        <v>1.1069109999999999E-3</v>
      </c>
      <c r="X418" s="48">
        <v>3.7796980000000002E-3</v>
      </c>
      <c r="Y418" s="48">
        <v>5.1109139307896997E-2</v>
      </c>
      <c r="Z418" s="48">
        <v>0.23936344086021499</v>
      </c>
      <c r="AA418" s="48">
        <v>9.0541029584728164E-2</v>
      </c>
      <c r="AB418" s="48">
        <v>0.20762462679815419</v>
      </c>
      <c r="AC418" s="48">
        <v>0.2037881285598972</v>
      </c>
      <c r="AD418" s="48">
        <v>0.25490285246535321</v>
      </c>
      <c r="AE418" s="47">
        <v>0.16</v>
      </c>
      <c r="AF418" s="48">
        <v>0.29695700000000003</v>
      </c>
      <c r="AG418" s="48">
        <v>0.19550899999999999</v>
      </c>
      <c r="AH418" s="48">
        <v>0.326152</v>
      </c>
      <c r="AI418" s="48">
        <v>0.26023203700000003</v>
      </c>
      <c r="AJ418" s="48">
        <v>0.152620954</v>
      </c>
      <c r="AK418" s="48">
        <v>0.57330464299999995</v>
      </c>
      <c r="AM418" s="48"/>
      <c r="AN418" s="48"/>
      <c r="AO418" s="48"/>
      <c r="AP418" s="48"/>
      <c r="AQ418" s="48"/>
      <c r="AR418" s="48"/>
      <c r="AS418" s="48"/>
      <c r="AT418" s="48"/>
      <c r="AU418" s="48"/>
      <c r="AV418" s="48"/>
      <c r="AW418" s="48"/>
      <c r="AX418" s="52"/>
      <c r="AY418" s="52"/>
      <c r="AZ418" s="52"/>
      <c r="BA418" s="52"/>
      <c r="BB418" s="52"/>
      <c r="BC418" s="52"/>
      <c r="BD418" s="52"/>
      <c r="BE418" s="52"/>
      <c r="BF418" s="52"/>
      <c r="BG418" s="52"/>
      <c r="BH418" s="52"/>
      <c r="BI418" s="52"/>
      <c r="BJ418" s="52"/>
      <c r="BK418" s="52"/>
      <c r="BL418" s="52"/>
      <c r="BM418" s="52"/>
    </row>
    <row r="419" spans="2:65">
      <c r="B419" t="s">
        <v>625</v>
      </c>
      <c r="C419">
        <v>0</v>
      </c>
      <c r="D419">
        <v>3.1</v>
      </c>
      <c r="E419" s="64">
        <v>2.7608922000000001E-2</v>
      </c>
      <c r="F419" s="48">
        <v>0.96458716</v>
      </c>
      <c r="G419" s="48">
        <v>1.7327644E-2</v>
      </c>
      <c r="H419" s="48">
        <v>4.8193369999999999E-3</v>
      </c>
      <c r="I419" s="48">
        <v>0.950432108</v>
      </c>
      <c r="J419" s="49">
        <v>1.4155052E-2</v>
      </c>
      <c r="K419" s="48">
        <v>3.6279749999999999E-3</v>
      </c>
      <c r="L419" s="48">
        <v>3.2164440000000002E-3</v>
      </c>
      <c r="M419" s="48">
        <v>3.0106780000000001E-3</v>
      </c>
      <c r="N419" s="48">
        <v>2.350062E-3</v>
      </c>
      <c r="O419" s="48">
        <v>2.9240400000000001E-3</v>
      </c>
      <c r="P419" s="48">
        <v>7.2667809999999999E-3</v>
      </c>
      <c r="Q419" s="48">
        <v>5.999697E-3</v>
      </c>
      <c r="R419" s="48">
        <v>0.52519006300000004</v>
      </c>
      <c r="S419" s="48">
        <v>0.40064762100000001</v>
      </c>
      <c r="T419" s="48">
        <v>1.313652E-2</v>
      </c>
      <c r="U419" s="48">
        <v>2.4042109999999998E-3</v>
      </c>
      <c r="V419" s="48">
        <v>2.92E-4</v>
      </c>
      <c r="W419" s="48">
        <v>1.7977430000000001E-3</v>
      </c>
      <c r="X419" s="48">
        <v>1.94936E-3</v>
      </c>
      <c r="Y419" s="48">
        <v>8.8639139995113594E-2</v>
      </c>
      <c r="Z419" s="48">
        <v>0.214809533509879</v>
      </c>
      <c r="AA419" s="48">
        <v>9.8222856401608299E-2</v>
      </c>
      <c r="AB419" s="48">
        <v>0.25487093008172163</v>
      </c>
      <c r="AC419" s="48">
        <v>0.23144899981254849</v>
      </c>
      <c r="AD419" s="48">
        <v>0.24805184371903699</v>
      </c>
      <c r="AE419" s="47">
        <v>0.26</v>
      </c>
      <c r="AF419" s="48">
        <v>0.23996500000000001</v>
      </c>
      <c r="AG419" s="48">
        <v>0.14987300000000001</v>
      </c>
      <c r="AH419" s="48">
        <v>0.372975</v>
      </c>
      <c r="AI419" s="48">
        <v>0.23440592199999999</v>
      </c>
      <c r="AJ419" s="48">
        <v>0.17576779300000001</v>
      </c>
      <c r="AK419" s="48">
        <v>0.58232549099999997</v>
      </c>
      <c r="AM419" s="48"/>
      <c r="AN419" s="48"/>
      <c r="AO419" s="48"/>
      <c r="AP419" s="48"/>
      <c r="AQ419" s="48"/>
      <c r="AR419" s="48"/>
      <c r="AS419" s="48"/>
      <c r="AT419" s="48"/>
      <c r="AU419" s="48"/>
      <c r="AV419" s="48"/>
      <c r="AW419" s="48"/>
      <c r="AX419" s="52"/>
      <c r="AY419" s="52"/>
      <c r="AZ419" s="52"/>
      <c r="BA419" s="52"/>
      <c r="BB419" s="52"/>
      <c r="BC419" s="52"/>
      <c r="BD419" s="52"/>
      <c r="BE419" s="52"/>
      <c r="BF419" s="52"/>
      <c r="BG419" s="52"/>
      <c r="BH419" s="52"/>
      <c r="BI419" s="52"/>
      <c r="BJ419" s="52"/>
      <c r="BK419" s="52"/>
      <c r="BL419" s="52"/>
      <c r="BM419" s="52"/>
    </row>
    <row r="420" spans="2:65">
      <c r="B420" t="s">
        <v>626</v>
      </c>
      <c r="C420">
        <v>0</v>
      </c>
      <c r="D420">
        <v>62.1</v>
      </c>
      <c r="E420" s="64">
        <v>2.7197573999999999E-2</v>
      </c>
      <c r="F420" s="48">
        <v>0.93938101600000001</v>
      </c>
      <c r="G420" s="48">
        <v>1.9377195999999999E-2</v>
      </c>
      <c r="H420" s="48">
        <v>1.532032E-2</v>
      </c>
      <c r="I420" s="48">
        <v>0.90286937499999997</v>
      </c>
      <c r="J420" s="49">
        <v>3.6511641000000039E-2</v>
      </c>
      <c r="K420" s="48">
        <v>5.1781249999999996E-3</v>
      </c>
      <c r="L420" s="48">
        <v>1.6818709999999999E-3</v>
      </c>
      <c r="M420" s="48">
        <v>1.3556900000000001E-3</v>
      </c>
      <c r="N420" s="48">
        <v>4.9844549999999996E-3</v>
      </c>
      <c r="O420" s="48">
        <v>1.8041890000000001E-3</v>
      </c>
      <c r="P420" s="48">
        <v>1.9285460000000001E-2</v>
      </c>
      <c r="Q420" s="48">
        <v>6.635747E-3</v>
      </c>
      <c r="R420" s="48">
        <v>0.47354847900000002</v>
      </c>
      <c r="S420" s="48">
        <v>0.439523363</v>
      </c>
      <c r="T420" s="48">
        <v>8.5215689999999997E-3</v>
      </c>
      <c r="U420" s="48">
        <v>3.8530539999999999E-3</v>
      </c>
      <c r="V420" s="48">
        <v>1.579956E-3</v>
      </c>
      <c r="W420" s="48">
        <v>1.172225E-3</v>
      </c>
      <c r="X420" s="48">
        <v>3.7613149999999999E-3</v>
      </c>
      <c r="Y420" s="48">
        <v>8.9839750458365994E-2</v>
      </c>
      <c r="Z420" s="48">
        <v>0.18786350351407</v>
      </c>
      <c r="AA420" s="48">
        <v>9.2376390159356836E-2</v>
      </c>
      <c r="AB420" s="48">
        <v>0.30652111116460312</v>
      </c>
      <c r="AC420" s="48">
        <v>0.17959692804382921</v>
      </c>
      <c r="AD420" s="48">
        <v>0.27816367460744512</v>
      </c>
      <c r="AE420" s="47">
        <v>0.08</v>
      </c>
      <c r="AF420" s="48">
        <v>0.32677800000000001</v>
      </c>
      <c r="AG420" s="48">
        <v>0.20369399999999999</v>
      </c>
      <c r="AH420" s="48">
        <v>0.28623799999999999</v>
      </c>
      <c r="AI420" s="48">
        <v>9.9890465999999997E-2</v>
      </c>
      <c r="AJ420" s="48">
        <v>0.17173064099999999</v>
      </c>
      <c r="AK420" s="48">
        <v>0.72297361599999999</v>
      </c>
      <c r="AM420" s="48"/>
      <c r="AN420" s="48"/>
      <c r="AO420" s="48"/>
      <c r="AP420" s="48"/>
      <c r="AQ420" s="48"/>
      <c r="AR420" s="48"/>
      <c r="AS420" s="48"/>
      <c r="AT420" s="48"/>
      <c r="AU420" s="48"/>
      <c r="AV420" s="48"/>
      <c r="AW420" s="48"/>
      <c r="AX420" s="52"/>
      <c r="AY420" s="52"/>
      <c r="AZ420" s="52"/>
      <c r="BA420" s="52"/>
      <c r="BB420" s="52"/>
      <c r="BC420" s="52"/>
      <c r="BD420" s="52"/>
      <c r="BE420" s="52"/>
      <c r="BF420" s="52"/>
      <c r="BG420" s="52"/>
      <c r="BH420" s="52"/>
      <c r="BI420" s="52"/>
      <c r="BJ420" s="52"/>
      <c r="BK420" s="52"/>
      <c r="BL420" s="52"/>
      <c r="BM420" s="52"/>
    </row>
    <row r="421" spans="2:65">
      <c r="B421" t="s">
        <v>627</v>
      </c>
      <c r="C421">
        <v>0</v>
      </c>
      <c r="D421">
        <v>1.9</v>
      </c>
      <c r="E421" s="64">
        <v>2.4553285000000001E-2</v>
      </c>
      <c r="F421" s="48">
        <v>0.95769843399999999</v>
      </c>
      <c r="G421" s="48">
        <v>1.715645E-2</v>
      </c>
      <c r="H421" s="48">
        <v>6.4099869999999998E-3</v>
      </c>
      <c r="I421" s="48">
        <v>0.92926911400000001</v>
      </c>
      <c r="J421" s="49">
        <v>2.842931999999998E-2</v>
      </c>
      <c r="K421" s="48">
        <v>7.8519699999999998E-3</v>
      </c>
      <c r="L421" s="48">
        <v>6.2100000000000002E-4</v>
      </c>
      <c r="M421" s="48">
        <v>1.4104079999999999E-3</v>
      </c>
      <c r="N421" s="48">
        <v>3.1892050000000001E-3</v>
      </c>
      <c r="O421" s="48">
        <v>8.5300000000000003E-4</v>
      </c>
      <c r="P421" s="48">
        <v>1.4651398E-2</v>
      </c>
      <c r="Q421" s="48">
        <v>4.0843069999999997E-3</v>
      </c>
      <c r="R421" s="48">
        <v>0.448586916</v>
      </c>
      <c r="S421" s="48">
        <v>0.47795379199999999</v>
      </c>
      <c r="T421" s="48">
        <v>5.3049839999999996E-3</v>
      </c>
      <c r="U421" s="48">
        <v>3.0208940000000001E-3</v>
      </c>
      <c r="V421" s="48">
        <v>6.9499999999999998E-4</v>
      </c>
      <c r="W421" s="48">
        <v>7.6800000000000002E-4</v>
      </c>
      <c r="X421" s="48">
        <v>2.894584E-3</v>
      </c>
      <c r="Y421" s="48">
        <v>0.123938962759432</v>
      </c>
      <c r="Z421" s="48">
        <v>0.19881851338161999</v>
      </c>
      <c r="AA421" s="48">
        <v>8.0812484772322085E-2</v>
      </c>
      <c r="AB421" s="48">
        <v>0.30487413923547402</v>
      </c>
      <c r="AC421" s="48">
        <v>0.2034842849291256</v>
      </c>
      <c r="AD421" s="48">
        <v>0.2670092155885323</v>
      </c>
      <c r="AE421" s="47">
        <v>0.17</v>
      </c>
      <c r="AF421" s="48">
        <v>0.31279299999999999</v>
      </c>
      <c r="AG421" s="48">
        <v>0.196158</v>
      </c>
      <c r="AH421" s="48">
        <v>0.32236700000000001</v>
      </c>
      <c r="AI421" s="48">
        <v>0.20381728099999999</v>
      </c>
      <c r="AJ421" s="48">
        <v>0.12577891199999999</v>
      </c>
      <c r="AK421" s="48">
        <v>0.66024728899999996</v>
      </c>
      <c r="AM421" s="48"/>
      <c r="AN421" s="48"/>
      <c r="AO421" s="48"/>
      <c r="AP421" s="48"/>
      <c r="AQ421" s="48"/>
      <c r="AR421" s="48"/>
      <c r="AS421" s="48"/>
      <c r="AT421" s="48"/>
      <c r="AU421" s="48"/>
      <c r="AV421" s="48"/>
      <c r="AW421" s="48"/>
      <c r="AX421" s="52"/>
      <c r="AY421" s="52"/>
      <c r="AZ421" s="52"/>
      <c r="BA421" s="52"/>
      <c r="BB421" s="52"/>
      <c r="BC421" s="52"/>
      <c r="BD421" s="52"/>
      <c r="BE421" s="52"/>
      <c r="BF421" s="52"/>
      <c r="BG421" s="52"/>
      <c r="BH421" s="52"/>
      <c r="BI421" s="52"/>
      <c r="BJ421" s="52"/>
      <c r="BK421" s="52"/>
      <c r="BL421" s="52"/>
      <c r="BM421" s="52"/>
    </row>
    <row r="422" spans="2:65">
      <c r="B422" t="s">
        <v>628</v>
      </c>
      <c r="C422">
        <v>0</v>
      </c>
      <c r="D422">
        <v>1.2</v>
      </c>
      <c r="E422" s="64">
        <v>2.4432988999999999E-2</v>
      </c>
      <c r="F422" s="48">
        <v>0.94419314799999998</v>
      </c>
      <c r="G422" s="48">
        <v>2.5409999999999999E-2</v>
      </c>
      <c r="H422" s="48">
        <v>5.9292260000000001E-3</v>
      </c>
      <c r="I422" s="48">
        <v>0.91775629700000005</v>
      </c>
      <c r="J422" s="49">
        <v>2.6436850999999931E-2</v>
      </c>
      <c r="K422" s="48">
        <v>7.4536000000000003E-3</v>
      </c>
      <c r="L422" s="48">
        <v>7.1571500000000001E-3</v>
      </c>
      <c r="M422" s="48">
        <v>1.2916749999999999E-3</v>
      </c>
      <c r="N422" s="48">
        <v>4.2561750000000001E-3</v>
      </c>
      <c r="O422" s="48">
        <v>1.694E-3</v>
      </c>
      <c r="P422" s="48">
        <v>1.8326964000000001E-2</v>
      </c>
      <c r="Q422" s="48">
        <v>6.1407500000000004E-3</v>
      </c>
      <c r="R422" s="48">
        <v>0.51001588099999995</v>
      </c>
      <c r="S422" s="48">
        <v>0.40999470599999999</v>
      </c>
      <c r="T422" s="48">
        <v>1.4134463E-2</v>
      </c>
      <c r="U422" s="48">
        <v>3.080995E-3</v>
      </c>
      <c r="V422" s="48">
        <v>1.312864E-3</v>
      </c>
      <c r="W422" s="48">
        <v>1.0799360000000001E-3</v>
      </c>
      <c r="X422" s="48">
        <v>2.9857070000000002E-3</v>
      </c>
      <c r="Y422" s="48">
        <v>7.0214734381847402E-2</v>
      </c>
      <c r="Z422" s="48">
        <v>0.20290124797088399</v>
      </c>
      <c r="AA422" s="48">
        <v>7.2989765607772317E-2</v>
      </c>
      <c r="AB422" s="48">
        <v>0.29594126574397073</v>
      </c>
      <c r="AC422" s="48">
        <v>0.15774484536082481</v>
      </c>
      <c r="AD422" s="48">
        <v>0.33421391752577317</v>
      </c>
      <c r="AE422" s="47">
        <v>0.1</v>
      </c>
      <c r="AF422" s="48">
        <v>0.37142999999999998</v>
      </c>
      <c r="AG422" s="48">
        <v>0.20422399999999999</v>
      </c>
      <c r="AH422" s="48">
        <v>0.26369799999999999</v>
      </c>
      <c r="AI422" s="48">
        <v>0.121901933</v>
      </c>
      <c r="AJ422" s="48">
        <v>0.11557189499999999</v>
      </c>
      <c r="AK422" s="48">
        <v>0.74937916900000001</v>
      </c>
      <c r="AM422" s="48"/>
      <c r="AN422" s="48"/>
      <c r="AO422" s="48"/>
      <c r="AP422" s="48"/>
      <c r="AQ422" s="48"/>
      <c r="AR422" s="48"/>
      <c r="AS422" s="48"/>
      <c r="AT422" s="48"/>
      <c r="AU422" s="48"/>
      <c r="AV422" s="48"/>
      <c r="AW422" s="48"/>
      <c r="AX422" s="52"/>
      <c r="AY422" s="52"/>
      <c r="AZ422" s="52"/>
      <c r="BA422" s="52"/>
      <c r="BB422" s="52"/>
      <c r="BC422" s="52"/>
      <c r="BD422" s="52"/>
      <c r="BE422" s="52"/>
      <c r="BF422" s="52"/>
      <c r="BG422" s="52"/>
      <c r="BH422" s="52"/>
      <c r="BI422" s="52"/>
      <c r="BJ422" s="52"/>
      <c r="BK422" s="52"/>
      <c r="BL422" s="52"/>
      <c r="BM422" s="52"/>
    </row>
    <row r="423" spans="2:65">
      <c r="B423" t="s">
        <v>629</v>
      </c>
      <c r="C423">
        <v>0</v>
      </c>
      <c r="D423">
        <v>29.8</v>
      </c>
      <c r="E423" s="64">
        <v>2.3752199000000002E-2</v>
      </c>
      <c r="F423" s="48">
        <v>0.96269693199999995</v>
      </c>
      <c r="G423" s="48">
        <v>1.4987874E-2</v>
      </c>
      <c r="H423" s="48">
        <v>3.8873599999999999E-3</v>
      </c>
      <c r="I423" s="48">
        <v>0.890920398</v>
      </c>
      <c r="J423" s="49">
        <v>7.1776533999999947E-2</v>
      </c>
      <c r="K423" s="48">
        <v>5.731758E-3</v>
      </c>
      <c r="L423" s="48">
        <v>1.077944E-3</v>
      </c>
      <c r="M423" s="48">
        <v>4.46E-4</v>
      </c>
      <c r="N423" s="48">
        <v>2.0211439999999999E-3</v>
      </c>
      <c r="O423" s="48">
        <v>1.5961860000000001E-3</v>
      </c>
      <c r="P423" s="48">
        <v>1.1691541999999999E-2</v>
      </c>
      <c r="Q423" s="48">
        <v>6.7371480000000001E-3</v>
      </c>
      <c r="R423" s="48">
        <v>0.53714202799999999</v>
      </c>
      <c r="S423" s="48">
        <v>0.37376271</v>
      </c>
      <c r="T423" s="48">
        <v>5.4207559999999997E-3</v>
      </c>
      <c r="U423" s="48">
        <v>2.5911839999999998E-3</v>
      </c>
      <c r="V423" s="48">
        <v>6.0099999999999997E-4</v>
      </c>
      <c r="W423" s="48">
        <v>7.0500000000000001E-4</v>
      </c>
      <c r="X423" s="48">
        <v>3.316715E-3</v>
      </c>
      <c r="Y423" s="48">
        <v>0.106195723223456</v>
      </c>
      <c r="Z423" s="48">
        <v>0.19016707026719001</v>
      </c>
      <c r="AA423" s="48">
        <v>7.6665996582571047E-2</v>
      </c>
      <c r="AB423" s="48">
        <v>0.29747964619559691</v>
      </c>
      <c r="AC423" s="48">
        <v>0.18901724008882009</v>
      </c>
      <c r="AD423" s="48">
        <v>0.30846286270302642</v>
      </c>
      <c r="AE423" s="47">
        <v>0.23</v>
      </c>
      <c r="AF423" s="48">
        <v>0.30967800000000001</v>
      </c>
      <c r="AG423" s="48">
        <v>0.2</v>
      </c>
      <c r="AH423" s="48">
        <v>0.33765800000000001</v>
      </c>
      <c r="AI423" s="48">
        <v>0.15883836000000001</v>
      </c>
      <c r="AJ423" s="48">
        <v>0.19439256699999999</v>
      </c>
      <c r="AK423" s="48">
        <v>0.63689420200000002</v>
      </c>
      <c r="AM423" s="48"/>
      <c r="AN423" s="48"/>
      <c r="AO423" s="48"/>
      <c r="AP423" s="48"/>
      <c r="AQ423" s="48"/>
      <c r="AR423" s="48"/>
      <c r="AS423" s="48"/>
      <c r="AT423" s="48"/>
      <c r="AU423" s="48"/>
      <c r="AV423" s="48"/>
      <c r="AW423" s="48"/>
      <c r="AX423" s="52"/>
      <c r="AY423" s="52"/>
      <c r="AZ423" s="52"/>
      <c r="BA423" s="52"/>
      <c r="BB423" s="52"/>
      <c r="BC423" s="52"/>
      <c r="BD423" s="52"/>
      <c r="BE423" s="52"/>
      <c r="BF423" s="52"/>
      <c r="BG423" s="52"/>
      <c r="BH423" s="52"/>
      <c r="BI423" s="52"/>
      <c r="BJ423" s="52"/>
      <c r="BK423" s="52"/>
      <c r="BL423" s="52"/>
      <c r="BM423" s="52"/>
    </row>
    <row r="424" spans="2:65">
      <c r="B424" t="s">
        <v>631</v>
      </c>
      <c r="C424">
        <v>0</v>
      </c>
      <c r="D424">
        <v>61.5</v>
      </c>
      <c r="E424" s="64">
        <v>1.9395829E-2</v>
      </c>
      <c r="F424" s="48">
        <v>0.96688544899999995</v>
      </c>
      <c r="G424" s="48">
        <v>1.76595209999999E-2</v>
      </c>
      <c r="H424" s="48">
        <v>2.4647250000000001E-3</v>
      </c>
      <c r="I424" s="48">
        <v>0.94773712200000004</v>
      </c>
      <c r="J424" s="49">
        <v>1.914832699999991E-2</v>
      </c>
      <c r="K424" s="48">
        <v>8.5801479999999992E-3</v>
      </c>
      <c r="L424" s="48">
        <v>3.2257010000000001E-3</v>
      </c>
      <c r="M424" s="48">
        <v>6.7299999999999999E-4</v>
      </c>
      <c r="N424" s="48">
        <v>2.161329E-3</v>
      </c>
      <c r="O424" s="48">
        <v>1.0535119999999999E-3</v>
      </c>
      <c r="P424" s="48">
        <v>9.4816069999999995E-3</v>
      </c>
      <c r="Q424" s="48">
        <v>3.5080860000000001E-3</v>
      </c>
      <c r="R424" s="48">
        <v>0.55582105100000001</v>
      </c>
      <c r="S424" s="48">
        <v>0.36800947099999998</v>
      </c>
      <c r="T424" s="48">
        <v>6.3537919999999996E-3</v>
      </c>
      <c r="U424" s="48">
        <v>4.257584E-3</v>
      </c>
      <c r="V424" s="48">
        <v>6.5200000000000002E-4</v>
      </c>
      <c r="W424" s="48">
        <v>3.6602190000000001E-3</v>
      </c>
      <c r="X424" s="48">
        <v>2.84563E-3</v>
      </c>
      <c r="Y424" s="48">
        <v>9.1780888264638899E-2</v>
      </c>
      <c r="Z424" s="48">
        <v>0.174905258786274</v>
      </c>
      <c r="AA424" s="48">
        <v>6.8882205639934968E-2</v>
      </c>
      <c r="AB424" s="48">
        <v>0.34238508097497072</v>
      </c>
      <c r="AC424" s="48">
        <v>0.14806175576060621</v>
      </c>
      <c r="AD424" s="48">
        <v>0.39191453167689061</v>
      </c>
      <c r="AE424" s="47">
        <v>0.16</v>
      </c>
      <c r="AF424" s="48">
        <v>0.38858999999999999</v>
      </c>
      <c r="AG424" s="48">
        <v>0.20427500000000001</v>
      </c>
      <c r="AH424" s="48">
        <v>0.25100499999999998</v>
      </c>
      <c r="AI424" s="48">
        <v>0.141206955</v>
      </c>
      <c r="AJ424" s="48">
        <v>0.15459873099999999</v>
      </c>
      <c r="AK424" s="48">
        <v>0.69792221700000001</v>
      </c>
      <c r="AM424" s="48"/>
      <c r="AN424" s="48"/>
      <c r="AO424" s="48"/>
      <c r="AP424" s="48"/>
      <c r="AQ424" s="48"/>
      <c r="AR424" s="48"/>
      <c r="AS424" s="48"/>
      <c r="AT424" s="48"/>
      <c r="AU424" s="48"/>
      <c r="AV424" s="48"/>
      <c r="AW424" s="48"/>
      <c r="AX424" s="52"/>
      <c r="AY424" s="52"/>
      <c r="AZ424" s="52"/>
      <c r="BA424" s="52"/>
      <c r="BB424" s="52"/>
      <c r="BC424" s="52"/>
      <c r="BD424" s="52"/>
      <c r="BE424" s="52"/>
      <c r="BF424" s="52"/>
      <c r="BG424" s="52"/>
      <c r="BH424" s="52"/>
      <c r="BI424" s="52"/>
      <c r="BJ424" s="52"/>
      <c r="BK424" s="52"/>
      <c r="BL424" s="52"/>
      <c r="BM424" s="52"/>
    </row>
    <row r="425" spans="2:65">
      <c r="B425" t="s">
        <v>632</v>
      </c>
      <c r="C425">
        <v>0</v>
      </c>
      <c r="D425">
        <v>1.1000000000000001</v>
      </c>
      <c r="E425" s="64">
        <v>2.3549392999999998E-2</v>
      </c>
      <c r="F425" s="48">
        <v>0.82004169500000001</v>
      </c>
      <c r="G425" s="48">
        <v>0.105547403</v>
      </c>
      <c r="H425" s="48">
        <v>3.9002525999999899E-2</v>
      </c>
      <c r="I425" s="48">
        <v>0.77575793900000001</v>
      </c>
      <c r="J425" s="49">
        <v>4.4283756000000007E-2</v>
      </c>
      <c r="K425" s="48">
        <v>5.1710539999999996E-3</v>
      </c>
      <c r="L425" s="48">
        <v>8.1528955E-2</v>
      </c>
      <c r="M425" s="48">
        <v>4.3624529999999996E-3</v>
      </c>
      <c r="N425" s="48">
        <v>4.5820729999999999E-3</v>
      </c>
      <c r="O425" s="48">
        <v>2.6354410000000001E-3</v>
      </c>
      <c r="P425" s="48">
        <v>2.3778863000000001E-2</v>
      </c>
      <c r="Q425" s="48">
        <v>1.1629881E-2</v>
      </c>
      <c r="R425" s="48">
        <v>0.52274134000000005</v>
      </c>
      <c r="S425" s="48">
        <v>0.31584306699999998</v>
      </c>
      <c r="T425" s="48">
        <v>0.104122991</v>
      </c>
      <c r="U425" s="48">
        <v>2.93501E-3</v>
      </c>
      <c r="V425" s="48">
        <v>1.168014E-3</v>
      </c>
      <c r="W425" s="48">
        <v>8.6899999999999998E-4</v>
      </c>
      <c r="X425" s="48">
        <v>1.8568429999999999E-3</v>
      </c>
      <c r="Y425" s="48">
        <v>6.2988538819354498E-2</v>
      </c>
      <c r="Z425" s="48">
        <v>0.24333525079448901</v>
      </c>
      <c r="AA425" s="48">
        <v>9.5763905332818242E-2</v>
      </c>
      <c r="AB425" s="48">
        <v>0.23112202295641751</v>
      </c>
      <c r="AC425" s="48">
        <v>0.22678648381454539</v>
      </c>
      <c r="AD425" s="48">
        <v>0.26356815128393618</v>
      </c>
      <c r="AE425" s="47">
        <v>0.12</v>
      </c>
      <c r="AF425" s="48">
        <v>0.26469599999999999</v>
      </c>
      <c r="AG425" s="48">
        <v>0.174903</v>
      </c>
      <c r="AH425" s="48">
        <v>0.33800599999999997</v>
      </c>
      <c r="AI425" s="48">
        <v>0.21185526199999999</v>
      </c>
      <c r="AJ425" s="48">
        <v>0.17511929600000001</v>
      </c>
      <c r="AK425" s="48">
        <v>0.60652710899999995</v>
      </c>
      <c r="AM425" s="48"/>
      <c r="AN425" s="48"/>
      <c r="AO425" s="48"/>
      <c r="AP425" s="48"/>
      <c r="AQ425" s="48"/>
      <c r="AR425" s="48"/>
      <c r="AS425" s="48"/>
      <c r="AT425" s="48"/>
      <c r="AU425" s="48"/>
      <c r="AV425" s="48"/>
      <c r="AW425" s="48"/>
      <c r="AX425" s="52"/>
      <c r="AY425" s="52"/>
      <c r="AZ425" s="52"/>
      <c r="BA425" s="52"/>
      <c r="BB425" s="52"/>
      <c r="BC425" s="52"/>
      <c r="BD425" s="52"/>
      <c r="BE425" s="52"/>
      <c r="BF425" s="52"/>
      <c r="BG425" s="52"/>
      <c r="BH425" s="52"/>
      <c r="BI425" s="52"/>
      <c r="BJ425" s="52"/>
      <c r="BK425" s="52"/>
      <c r="BL425" s="52"/>
      <c r="BM425" s="52"/>
    </row>
    <row r="426" spans="2:65">
      <c r="B426" t="s">
        <v>633</v>
      </c>
      <c r="C426">
        <v>0</v>
      </c>
      <c r="D426">
        <v>29.9</v>
      </c>
      <c r="E426" s="64">
        <v>2.8271213E-2</v>
      </c>
      <c r="F426" s="48">
        <v>0.97447637399999998</v>
      </c>
      <c r="G426" s="48">
        <v>7.6320880000000004E-3</v>
      </c>
      <c r="H426" s="48">
        <v>2.4526269999999898E-3</v>
      </c>
      <c r="I426" s="48">
        <v>0.94774289300000003</v>
      </c>
      <c r="J426" s="49">
        <v>2.6733480999999951E-2</v>
      </c>
      <c r="K426" s="48">
        <v>1.5395610000000001E-3</v>
      </c>
      <c r="L426" s="48">
        <v>8.4699999999999999E-4</v>
      </c>
      <c r="M426" s="48">
        <v>7.7000000000000001E-5</v>
      </c>
      <c r="N426" s="48">
        <v>2.430307E-3</v>
      </c>
      <c r="O426" s="48">
        <v>3.3E-4</v>
      </c>
      <c r="P426" s="48">
        <v>1.3031286E-2</v>
      </c>
      <c r="Q426" s="48">
        <v>2.4084079999999999E-3</v>
      </c>
      <c r="R426" s="48">
        <v>0.48523670800000002</v>
      </c>
      <c r="S426" s="48">
        <v>0.444064442</v>
      </c>
      <c r="T426" s="48">
        <v>2.6282509999999999E-3</v>
      </c>
      <c r="U426" s="48">
        <v>9.4600000000000001E-4</v>
      </c>
      <c r="V426" s="48">
        <v>6.0499999999999996E-4</v>
      </c>
      <c r="W426" s="48">
        <v>1.9799999999999999E-4</v>
      </c>
      <c r="X426" s="48">
        <v>3.6509590000000001E-3</v>
      </c>
      <c r="Y426" s="48">
        <v>7.0584195811056002E-2</v>
      </c>
      <c r="Z426" s="48">
        <v>0.18635478854706899</v>
      </c>
      <c r="AA426" s="48">
        <v>7.0540750046777581E-2</v>
      </c>
      <c r="AB426" s="48">
        <v>0.28462216995001383</v>
      </c>
      <c r="AC426" s="48">
        <v>0.14944488501189529</v>
      </c>
      <c r="AD426" s="48">
        <v>0.35582870737509908</v>
      </c>
      <c r="AE426" s="47">
        <v>0.14000000000000001</v>
      </c>
      <c r="AF426" s="48">
        <v>0.35676200000000002</v>
      </c>
      <c r="AG426" s="48">
        <v>0.188279</v>
      </c>
      <c r="AH426" s="48">
        <v>0.31004100000000001</v>
      </c>
      <c r="AI426" s="48">
        <v>0.121578534</v>
      </c>
      <c r="AJ426" s="48">
        <v>0.16052683200000001</v>
      </c>
      <c r="AK426" s="48">
        <v>0.70953105100000002</v>
      </c>
      <c r="AM426" s="48"/>
      <c r="AN426" s="48"/>
      <c r="AO426" s="48"/>
      <c r="AP426" s="48"/>
      <c r="AQ426" s="48"/>
      <c r="AR426" s="48"/>
      <c r="AS426" s="48"/>
      <c r="AT426" s="48"/>
      <c r="AU426" s="48"/>
      <c r="AV426" s="48"/>
      <c r="AW426" s="48"/>
      <c r="AX426" s="52"/>
      <c r="AY426" s="52"/>
      <c r="AZ426" s="52"/>
      <c r="BA426" s="52"/>
      <c r="BB426" s="52"/>
      <c r="BC426" s="52"/>
      <c r="BD426" s="52"/>
      <c r="BE426" s="52"/>
      <c r="BF426" s="52"/>
      <c r="BG426" s="52"/>
      <c r="BH426" s="52"/>
      <c r="BI426" s="52"/>
      <c r="BJ426" s="52"/>
      <c r="BK426" s="52"/>
      <c r="BL426" s="52"/>
      <c r="BM426" s="52"/>
    </row>
    <row r="427" spans="2:65">
      <c r="B427" t="s">
        <v>634</v>
      </c>
      <c r="C427">
        <v>0</v>
      </c>
      <c r="D427">
        <v>27.4</v>
      </c>
      <c r="E427" s="64">
        <v>2.3741492999999999E-2</v>
      </c>
      <c r="F427" s="48">
        <v>0.94971715300000004</v>
      </c>
      <c r="G427" s="48">
        <v>2.2406591999999999E-2</v>
      </c>
      <c r="H427" s="48">
        <v>5.9973819999999999E-3</v>
      </c>
      <c r="I427" s="48">
        <v>0.91389458300000004</v>
      </c>
      <c r="J427" s="49">
        <v>3.5822569999999998E-2</v>
      </c>
      <c r="K427" s="48">
        <v>1.3172048E-2</v>
      </c>
      <c r="L427" s="48">
        <v>1.8164839999999999E-3</v>
      </c>
      <c r="M427" s="48">
        <v>7.6099999999999996E-4</v>
      </c>
      <c r="N427" s="48">
        <v>2.912464E-3</v>
      </c>
      <c r="O427" s="48">
        <v>6.8000000000000005E-4</v>
      </c>
      <c r="P427" s="48">
        <v>1.6723833E-2</v>
      </c>
      <c r="Q427" s="48">
        <v>5.1552489999999998E-3</v>
      </c>
      <c r="R427" s="48">
        <v>0.504018509</v>
      </c>
      <c r="S427" s="48">
        <v>0.41581425599999999</v>
      </c>
      <c r="T427" s="48">
        <v>6.4844129999999996E-3</v>
      </c>
      <c r="U427" s="48">
        <v>8.128349E-3</v>
      </c>
      <c r="V427" s="48">
        <v>3.2499999999999999E-4</v>
      </c>
      <c r="W427" s="48">
        <v>5.3174219999999996E-3</v>
      </c>
      <c r="X427" s="48">
        <v>2.2832439999999998E-3</v>
      </c>
      <c r="Y427" s="48">
        <v>7.4813898676872104E-2</v>
      </c>
      <c r="Z427" s="48">
        <v>0.19323962582850099</v>
      </c>
      <c r="AA427" s="48">
        <v>7.428312559688513E-2</v>
      </c>
      <c r="AB427" s="48">
        <v>0.27728530499302001</v>
      </c>
      <c r="AC427" s="48">
        <v>0.1840701453185358</v>
      </c>
      <c r="AD427" s="48">
        <v>0.29376417928750997</v>
      </c>
      <c r="AE427" s="47">
        <v>0.1</v>
      </c>
      <c r="AF427" s="48">
        <v>0.34169300000000002</v>
      </c>
      <c r="AG427" s="48">
        <v>0.19209300000000001</v>
      </c>
      <c r="AH427" s="48">
        <v>0.32011000000000001</v>
      </c>
      <c r="AI427" s="48">
        <v>0.105666013</v>
      </c>
      <c r="AJ427" s="48">
        <v>0.14918790200000001</v>
      </c>
      <c r="AK427" s="48">
        <v>0.73578829499999998</v>
      </c>
      <c r="AM427" s="48"/>
      <c r="AN427" s="48"/>
      <c r="AO427" s="48"/>
      <c r="AP427" s="48"/>
      <c r="AQ427" s="48"/>
      <c r="AR427" s="48"/>
      <c r="AS427" s="48"/>
      <c r="AT427" s="48"/>
      <c r="AU427" s="48"/>
      <c r="AV427" s="48"/>
      <c r="AW427" s="48"/>
      <c r="AX427" s="52"/>
      <c r="AY427" s="52"/>
      <c r="AZ427" s="52"/>
      <c r="BA427" s="52"/>
      <c r="BB427" s="52"/>
      <c r="BC427" s="52"/>
      <c r="BD427" s="52"/>
      <c r="BE427" s="52"/>
      <c r="BF427" s="52"/>
      <c r="BG427" s="52"/>
      <c r="BH427" s="52"/>
      <c r="BI427" s="52"/>
      <c r="BJ427" s="52"/>
      <c r="BK427" s="52"/>
      <c r="BL427" s="52"/>
      <c r="BM427" s="52"/>
    </row>
    <row r="428" spans="2:65">
      <c r="B428" t="s">
        <v>635</v>
      </c>
      <c r="C428">
        <v>0</v>
      </c>
      <c r="D428">
        <v>1.8</v>
      </c>
      <c r="E428" s="64">
        <v>2.2443194999999999E-2</v>
      </c>
      <c r="F428" s="48">
        <v>0.97485192700000001</v>
      </c>
      <c r="G428" s="48">
        <v>9.2395329999999994E-3</v>
      </c>
      <c r="H428" s="48">
        <v>4.6391399999999999E-3</v>
      </c>
      <c r="I428" s="48">
        <v>0.96246702200000001</v>
      </c>
      <c r="J428" s="49">
        <v>1.2384905E-2</v>
      </c>
      <c r="K428" s="48">
        <v>3.4944500000000001E-3</v>
      </c>
      <c r="L428" s="48">
        <v>9.5600000000000004E-4</v>
      </c>
      <c r="M428" s="48">
        <v>5.3799999999999996E-4</v>
      </c>
      <c r="N428" s="48">
        <v>1.7422469999999999E-3</v>
      </c>
      <c r="O428" s="48">
        <v>5.8699999999999996E-4</v>
      </c>
      <c r="P428" s="48">
        <v>8.1138919999999993E-3</v>
      </c>
      <c r="Q428" s="48">
        <v>3.1555699999999999E-3</v>
      </c>
      <c r="R428" s="48">
        <v>0.54807845499999996</v>
      </c>
      <c r="S428" s="48">
        <v>0.39725209099999997</v>
      </c>
      <c r="T428" s="48">
        <v>3.6837910000000001E-3</v>
      </c>
      <c r="U428" s="48">
        <v>9.5600000000000004E-4</v>
      </c>
      <c r="V428" s="48">
        <v>3.0899999999999998E-4</v>
      </c>
      <c r="W428" s="48">
        <v>2.66826E-3</v>
      </c>
      <c r="X428" s="48">
        <v>1.3739550000000001E-3</v>
      </c>
      <c r="Y428" s="48">
        <v>8.3257192521115103E-2</v>
      </c>
      <c r="Z428" s="48">
        <v>0.20113837687059399</v>
      </c>
      <c r="AA428" s="48">
        <v>8.4426461567498542E-2</v>
      </c>
      <c r="AB428" s="48">
        <v>0.26400226489878648</v>
      </c>
      <c r="AC428" s="48">
        <v>0.23419407974419851</v>
      </c>
      <c r="AD428" s="48">
        <v>0.2306210939392471</v>
      </c>
      <c r="AE428" s="47">
        <v>0.14000000000000001</v>
      </c>
      <c r="AF428" s="48">
        <v>0.242009</v>
      </c>
      <c r="AG428" s="48">
        <v>0.171097</v>
      </c>
      <c r="AH428" s="48">
        <v>0.36760999999999999</v>
      </c>
      <c r="AI428" s="48">
        <v>0.28108216499999999</v>
      </c>
      <c r="AJ428" s="48">
        <v>0.116551156</v>
      </c>
      <c r="AK428" s="48">
        <v>0.59831078800000004</v>
      </c>
      <c r="AM428" s="48"/>
      <c r="AN428" s="48"/>
      <c r="AO428" s="48"/>
      <c r="AP428" s="48"/>
      <c r="AQ428" s="48"/>
      <c r="AR428" s="48"/>
      <c r="AS428" s="48"/>
      <c r="AT428" s="48"/>
      <c r="AU428" s="48"/>
      <c r="AV428" s="48"/>
      <c r="AW428" s="48"/>
      <c r="AX428" s="52"/>
      <c r="AY428" s="52"/>
      <c r="AZ428" s="52"/>
      <c r="BA428" s="52"/>
      <c r="BB428" s="52"/>
      <c r="BC428" s="52"/>
      <c r="BD428" s="52"/>
      <c r="BE428" s="52"/>
      <c r="BF428" s="52"/>
      <c r="BG428" s="52"/>
      <c r="BH428" s="52"/>
      <c r="BI428" s="52"/>
      <c r="BJ428" s="52"/>
      <c r="BK428" s="52"/>
      <c r="BL428" s="52"/>
      <c r="BM428" s="52"/>
    </row>
    <row r="429" spans="2:65">
      <c r="B429" t="s">
        <v>636</v>
      </c>
      <c r="C429">
        <v>0</v>
      </c>
      <c r="D429">
        <v>0.4</v>
      </c>
      <c r="E429" s="64">
        <v>3.4079986E-2</v>
      </c>
      <c r="F429" s="48">
        <v>0.61773334800000002</v>
      </c>
      <c r="G429" s="48">
        <v>0.23170154900000001</v>
      </c>
      <c r="H429" s="48">
        <v>6.3545897000000004E-2</v>
      </c>
      <c r="I429" s="48">
        <v>0.566968629</v>
      </c>
      <c r="J429" s="49">
        <v>5.0764719000000007E-2</v>
      </c>
      <c r="K429" s="48">
        <v>2.8515328999999999E-2</v>
      </c>
      <c r="L429" s="48">
        <v>0.17542951500000001</v>
      </c>
      <c r="M429" s="48">
        <v>4.7927170000000002E-3</v>
      </c>
      <c r="N429" s="48">
        <v>7.4791379999999998E-3</v>
      </c>
      <c r="O429" s="48">
        <v>1.1200857E-2</v>
      </c>
      <c r="P429" s="48">
        <v>5.3951537000000001E-2</v>
      </c>
      <c r="Q429" s="48">
        <v>3.3067070999999899E-2</v>
      </c>
      <c r="R429" s="48">
        <v>0.35840131400000003</v>
      </c>
      <c r="S429" s="48">
        <v>0.33133110799999999</v>
      </c>
      <c r="T429" s="48">
        <v>0.215722675</v>
      </c>
      <c r="U429" s="48">
        <v>6.3369089999999999E-3</v>
      </c>
      <c r="V429" s="48">
        <v>4.1100000000000002E-4</v>
      </c>
      <c r="W429" s="48">
        <v>2.0429839000000002E-2</v>
      </c>
      <c r="X429" s="48">
        <v>3.0970529999999998E-3</v>
      </c>
      <c r="Y429" s="48">
        <v>5.4920353599757901E-2</v>
      </c>
      <c r="Z429" s="48">
        <v>0.227284574445724</v>
      </c>
      <c r="AA429" s="48">
        <v>0.1289578482362414</v>
      </c>
      <c r="AB429" s="48">
        <v>0.2030879376754505</v>
      </c>
      <c r="AC429" s="48">
        <v>0.21659866987089921</v>
      </c>
      <c r="AD429" s="48">
        <v>0.30103392388084732</v>
      </c>
      <c r="AE429" s="47">
        <v>0.22</v>
      </c>
      <c r="AF429" s="48">
        <v>0.25288899999999997</v>
      </c>
      <c r="AG429" s="48">
        <v>0.14779100000000001</v>
      </c>
      <c r="AH429" s="48">
        <v>0.31551699999999999</v>
      </c>
      <c r="AI429" s="48">
        <v>0.18934514799999999</v>
      </c>
      <c r="AJ429" s="48">
        <v>0.240955262</v>
      </c>
      <c r="AK429" s="48">
        <v>0.56312945700000006</v>
      </c>
      <c r="AM429" s="48"/>
      <c r="AN429" s="48"/>
      <c r="AO429" s="48"/>
      <c r="AP429" s="48"/>
      <c r="AQ429" s="48"/>
      <c r="AR429" s="48"/>
      <c r="AS429" s="48"/>
      <c r="AT429" s="48"/>
      <c r="AU429" s="48"/>
      <c r="AV429" s="48"/>
      <c r="AW429" s="48"/>
      <c r="AX429" s="52"/>
      <c r="AY429" s="52"/>
      <c r="AZ429" s="52"/>
      <c r="BA429" s="52"/>
      <c r="BB429" s="52"/>
      <c r="BC429" s="52"/>
      <c r="BD429" s="52"/>
      <c r="BE429" s="52"/>
      <c r="BF429" s="52"/>
      <c r="BG429" s="52"/>
      <c r="BH429" s="52"/>
      <c r="BI429" s="52"/>
      <c r="BJ429" s="52"/>
      <c r="BK429" s="52"/>
      <c r="BL429" s="52"/>
      <c r="BM429" s="52"/>
    </row>
    <row r="430" spans="2:65">
      <c r="B430" t="s">
        <v>637</v>
      </c>
      <c r="C430">
        <v>0</v>
      </c>
      <c r="D430">
        <v>8.4</v>
      </c>
      <c r="E430" s="64">
        <v>2.4121434000000001E-2</v>
      </c>
      <c r="F430" s="48">
        <v>0.82382161200000004</v>
      </c>
      <c r="G430" s="48">
        <v>0.15348208899999999</v>
      </c>
      <c r="H430" s="48">
        <v>2.7980399999999999E-3</v>
      </c>
      <c r="I430" s="48">
        <v>0.79420148000000002</v>
      </c>
      <c r="J430" s="49">
        <v>2.9620132000000021E-2</v>
      </c>
      <c r="K430" s="48">
        <v>4.64775E-3</v>
      </c>
      <c r="L430" s="48">
        <v>0.12519143999999999</v>
      </c>
      <c r="M430" s="48">
        <v>1.4326129E-2</v>
      </c>
      <c r="N430" s="48">
        <v>2.1909299999999998E-3</v>
      </c>
      <c r="O430" s="48">
        <v>1.988854E-3</v>
      </c>
      <c r="P430" s="48">
        <v>1.3549732E-2</v>
      </c>
      <c r="Q430" s="48">
        <v>6.3494429999999998E-3</v>
      </c>
      <c r="R430" s="48">
        <v>0.50116988900000004</v>
      </c>
      <c r="S430" s="48">
        <v>0.29063237800000002</v>
      </c>
      <c r="T430" s="48">
        <v>0.148203688</v>
      </c>
      <c r="U430" s="48">
        <v>1.3400549999999999E-3</v>
      </c>
      <c r="V430" s="48">
        <v>4.6799999999999999E-4</v>
      </c>
      <c r="W430" s="48">
        <v>3.7199999999999999E-4</v>
      </c>
      <c r="X430" s="48">
        <v>1.9781759999999999E-3</v>
      </c>
      <c r="Y430" s="48">
        <v>6.9907896723539101E-2</v>
      </c>
      <c r="Z430" s="48">
        <v>0.22540858486149801</v>
      </c>
      <c r="AA430" s="48">
        <v>0.1031451994324451</v>
      </c>
      <c r="AB430" s="48">
        <v>0.23217194807924729</v>
      </c>
      <c r="AC430" s="48">
        <v>0.2247024801098125</v>
      </c>
      <c r="AD430" s="48">
        <v>0.25510081693031439</v>
      </c>
      <c r="AE430" s="47">
        <v>0.14000000000000001</v>
      </c>
      <c r="AF430" s="48">
        <v>0.24903700000000001</v>
      </c>
      <c r="AG430" s="48">
        <v>0.17060400000000001</v>
      </c>
      <c r="AH430" s="48">
        <v>0.35982199999999998</v>
      </c>
      <c r="AI430" s="48">
        <v>0.13703284299999999</v>
      </c>
      <c r="AJ430" s="48">
        <v>0.22826223800000001</v>
      </c>
      <c r="AK430" s="48">
        <v>0.63201207999999998</v>
      </c>
      <c r="AM430" s="48"/>
      <c r="AN430" s="48"/>
      <c r="AO430" s="48"/>
      <c r="AP430" s="48"/>
      <c r="AQ430" s="48"/>
      <c r="AR430" s="48"/>
      <c r="AS430" s="48"/>
      <c r="AT430" s="48"/>
      <c r="AU430" s="48"/>
      <c r="AV430" s="48"/>
      <c r="AW430" s="48"/>
      <c r="AX430" s="52"/>
      <c r="AY430" s="52"/>
      <c r="AZ430" s="52"/>
      <c r="BA430" s="52"/>
      <c r="BB430" s="52"/>
      <c r="BC430" s="52"/>
      <c r="BD430" s="52"/>
      <c r="BE430" s="52"/>
      <c r="BF430" s="52"/>
      <c r="BG430" s="52"/>
      <c r="BH430" s="52"/>
      <c r="BI430" s="52"/>
      <c r="BJ430" s="52"/>
      <c r="BK430" s="52"/>
      <c r="BL430" s="52"/>
      <c r="BM430" s="52"/>
    </row>
    <row r="431" spans="2:65">
      <c r="B431" t="s">
        <v>638</v>
      </c>
      <c r="C431">
        <v>0</v>
      </c>
      <c r="E431" s="64">
        <v>2.6463460000000001E-2</v>
      </c>
      <c r="F431" s="48">
        <v>0.97219102299999904</v>
      </c>
      <c r="G431" s="48">
        <v>1.2138616E-2</v>
      </c>
      <c r="H431" s="48">
        <v>3.3549970000000002E-3</v>
      </c>
      <c r="I431" s="48">
        <v>0.95257821199999992</v>
      </c>
      <c r="J431" s="49">
        <v>1.961281099999912E-2</v>
      </c>
      <c r="K431" s="48">
        <v>3.2095779999999998E-3</v>
      </c>
      <c r="L431" s="48">
        <v>2.198949E-3</v>
      </c>
      <c r="M431" s="48">
        <v>5.5500000000000001E-5</v>
      </c>
      <c r="N431" s="48">
        <v>3.4872229999999998E-3</v>
      </c>
      <c r="O431" s="48">
        <v>2.5987580000000001E-3</v>
      </c>
      <c r="P431" s="48">
        <v>7.4186779999999997E-3</v>
      </c>
      <c r="Q431" s="48">
        <v>4.8976599999999999E-3</v>
      </c>
      <c r="R431" s="48">
        <v>0.58904140000000005</v>
      </c>
      <c r="S431" s="48">
        <v>0.33948560799999999</v>
      </c>
      <c r="T431" s="48">
        <v>6.2411159999999997E-3</v>
      </c>
      <c r="U431" s="48">
        <v>1.4992E-3</v>
      </c>
      <c r="V431" s="48">
        <v>3.8900000000000002E-4</v>
      </c>
      <c r="W431" s="48">
        <v>1.0549929999999999E-3</v>
      </c>
      <c r="X431" s="48">
        <v>1.1771500000000001E-3</v>
      </c>
      <c r="Y431" s="48">
        <v>5.8281556379786909E-2</v>
      </c>
      <c r="Z431" s="48">
        <v>0.179322903365496</v>
      </c>
      <c r="AA431" s="48">
        <v>8.4939995399872639E-2</v>
      </c>
      <c r="AB431" s="48">
        <v>0.28305664921324242</v>
      </c>
      <c r="AC431" s="48">
        <v>0.19395120923125561</v>
      </c>
      <c r="AD431" s="48">
        <v>0.27194530797196897</v>
      </c>
      <c r="AE431" s="47">
        <v>0.3</v>
      </c>
      <c r="AF431" s="48">
        <v>0.32145600000000002</v>
      </c>
      <c r="AG431" s="48">
        <v>0.194581</v>
      </c>
      <c r="AH431" s="48">
        <v>0.33689400000000003</v>
      </c>
      <c r="AI431" s="48">
        <v>0.22867402100000001</v>
      </c>
      <c r="AJ431" s="48">
        <v>0.102667076</v>
      </c>
      <c r="AK431" s="48">
        <v>0.656327514</v>
      </c>
      <c r="AM431" s="48"/>
      <c r="AN431" s="48"/>
      <c r="AO431" s="48"/>
      <c r="AP431" s="48"/>
      <c r="AQ431" s="48"/>
      <c r="AR431" s="48"/>
      <c r="AS431" s="48"/>
      <c r="AT431" s="48"/>
      <c r="AU431" s="48"/>
      <c r="AV431" s="48"/>
      <c r="AW431" s="48"/>
      <c r="AX431" s="52"/>
      <c r="AY431" s="52"/>
      <c r="AZ431" s="52"/>
      <c r="BA431" s="52"/>
      <c r="BB431" s="52"/>
      <c r="BC431" s="52"/>
      <c r="BD431" s="52"/>
      <c r="BE431" s="52"/>
      <c r="BF431" s="52"/>
      <c r="BG431" s="52"/>
      <c r="BH431" s="52"/>
      <c r="BI431" s="52"/>
      <c r="BJ431" s="52"/>
      <c r="BK431" s="52"/>
      <c r="BL431" s="52"/>
      <c r="BM431" s="52"/>
    </row>
    <row r="432" spans="2:65">
      <c r="B432" t="s">
        <v>640</v>
      </c>
      <c r="C432">
        <v>0</v>
      </c>
      <c r="E432" s="64">
        <v>3.1454247999999997E-2</v>
      </c>
      <c r="F432" s="48">
        <v>0.96643713600000003</v>
      </c>
      <c r="G432" s="48">
        <v>1.6343323999999999E-2</v>
      </c>
      <c r="H432" s="48">
        <v>3.734289E-3</v>
      </c>
      <c r="I432" s="48">
        <v>0.89826376000000008</v>
      </c>
      <c r="J432" s="49">
        <v>6.8173375999999952E-2</v>
      </c>
      <c r="K432" s="48">
        <v>4.2953610000000001E-3</v>
      </c>
      <c r="L432" s="48">
        <v>2.5048330000000001E-3</v>
      </c>
      <c r="M432" s="48">
        <v>1.5238529999999999E-3</v>
      </c>
      <c r="N432" s="48">
        <v>3.3429530000000001E-3</v>
      </c>
      <c r="O432" s="48">
        <v>1.276227E-3</v>
      </c>
      <c r="P432" s="48">
        <v>9.7145630000000007E-3</v>
      </c>
      <c r="Q432" s="48">
        <v>3.7715359999999998E-3</v>
      </c>
      <c r="R432" s="48">
        <v>0.37664279499999997</v>
      </c>
      <c r="S432" s="48">
        <v>0.53648432400000001</v>
      </c>
      <c r="T432" s="48">
        <v>6.752124E-3</v>
      </c>
      <c r="U432" s="48">
        <v>2.1713460000000002E-3</v>
      </c>
      <c r="V432" s="48">
        <v>4.95E-4</v>
      </c>
      <c r="W432" s="48">
        <v>3.4299999999999999E-4</v>
      </c>
      <c r="X432" s="48">
        <v>3.0284560000000001E-3</v>
      </c>
      <c r="Y432" s="48">
        <v>8.1767911684267267E-2</v>
      </c>
      <c r="Z432" s="48">
        <v>0.180017063228742</v>
      </c>
      <c r="AA432" s="48">
        <v>8.4947976878612608E-2</v>
      </c>
      <c r="AB432" s="48">
        <v>0.2689595375722536</v>
      </c>
      <c r="AC432" s="48">
        <v>0.1567779782369427</v>
      </c>
      <c r="AD432" s="48">
        <v>0.32346166502138862</v>
      </c>
      <c r="AE432" s="47">
        <v>0.28000000000000003</v>
      </c>
      <c r="AF432" s="48">
        <v>0.32790599999999998</v>
      </c>
      <c r="AG432" s="48">
        <v>0.222053</v>
      </c>
      <c r="AH432" s="48">
        <v>0.35089399999999998</v>
      </c>
      <c r="AI432" s="48">
        <v>0.19816330600000001</v>
      </c>
      <c r="AJ432" s="48">
        <v>0.11920543</v>
      </c>
      <c r="AK432" s="48">
        <v>0.66087043300000003</v>
      </c>
      <c r="AM432" s="48"/>
      <c r="AN432" s="48"/>
      <c r="AO432" s="48"/>
      <c r="AP432" s="48"/>
      <c r="AQ432" s="48"/>
      <c r="AR432" s="48"/>
      <c r="AS432" s="48"/>
      <c r="AT432" s="48"/>
      <c r="AU432" s="48"/>
      <c r="AV432" s="48"/>
      <c r="AW432" s="48"/>
      <c r="AX432" s="52"/>
      <c r="AY432" s="52"/>
      <c r="AZ432" s="52"/>
      <c r="BA432" s="52"/>
      <c r="BB432" s="52"/>
      <c r="BC432" s="52"/>
      <c r="BD432" s="52"/>
      <c r="BE432" s="52"/>
      <c r="BF432" s="52"/>
      <c r="BG432" s="52"/>
      <c r="BH432" s="52"/>
      <c r="BI432" s="52"/>
      <c r="BJ432" s="52"/>
      <c r="BK432" s="52"/>
      <c r="BL432" s="52"/>
      <c r="BM432" s="52"/>
    </row>
    <row r="433" spans="2:65">
      <c r="B433" t="s">
        <v>641</v>
      </c>
      <c r="C433">
        <v>0</v>
      </c>
      <c r="D433">
        <v>0</v>
      </c>
      <c r="E433" s="64">
        <v>2.8236491999999998E-2</v>
      </c>
      <c r="F433" s="48">
        <v>0.95809155199999996</v>
      </c>
      <c r="G433" s="48">
        <v>1.6218059999999999E-2</v>
      </c>
      <c r="H433" s="48">
        <v>7.0545180000000001E-3</v>
      </c>
      <c r="I433" s="48">
        <v>0.93975235999999995</v>
      </c>
      <c r="J433" s="49">
        <v>1.8339192000000001E-2</v>
      </c>
      <c r="K433" s="48">
        <v>3.761482E-3</v>
      </c>
      <c r="L433" s="48">
        <v>2.8877099999999999E-3</v>
      </c>
      <c r="M433" s="48">
        <v>1.7688549999999999E-3</v>
      </c>
      <c r="N433" s="48">
        <v>2.9196769999999999E-3</v>
      </c>
      <c r="O433" s="48">
        <v>3.7188590000000001E-3</v>
      </c>
      <c r="P433" s="48">
        <v>1.0122968E-2</v>
      </c>
      <c r="Q433" s="48">
        <v>8.5139489999999998E-3</v>
      </c>
      <c r="R433" s="48">
        <v>0.53871318400000001</v>
      </c>
      <c r="S433" s="48">
        <v>0.39535825400000002</v>
      </c>
      <c r="T433" s="48">
        <v>1.4225735999999999E-2</v>
      </c>
      <c r="U433" s="48">
        <v>1.534461E-3</v>
      </c>
      <c r="V433" s="48">
        <v>3.3E-4</v>
      </c>
      <c r="W433" s="48">
        <v>1.8541409999999999E-3</v>
      </c>
      <c r="X433" s="48">
        <v>1.523805E-3</v>
      </c>
      <c r="Y433" s="48">
        <v>8.8066518327672996E-2</v>
      </c>
      <c r="Z433" s="48">
        <v>0.207706825393533</v>
      </c>
      <c r="AA433" s="48">
        <v>8.9092194125961796E-2</v>
      </c>
      <c r="AB433" s="48">
        <v>0.25509135647348202</v>
      </c>
      <c r="AC433" s="48">
        <v>0.2235813218803441</v>
      </c>
      <c r="AD433" s="48">
        <v>0.2360481965458272</v>
      </c>
      <c r="AE433" s="47">
        <v>0.15</v>
      </c>
      <c r="AF433" s="48">
        <v>0.24027799999999999</v>
      </c>
      <c r="AG433" s="48">
        <v>0.156833</v>
      </c>
      <c r="AH433" s="48">
        <v>0.38505</v>
      </c>
      <c r="AI433" s="48">
        <v>0.33497283100000003</v>
      </c>
      <c r="AJ433" s="48">
        <v>0.12036256300000001</v>
      </c>
      <c r="AK433" s="48">
        <v>0.54103428899999995</v>
      </c>
      <c r="AM433" s="48"/>
      <c r="AN433" s="48"/>
      <c r="AO433" s="48"/>
      <c r="AP433" s="48"/>
      <c r="AQ433" s="48"/>
      <c r="AR433" s="48"/>
      <c r="AS433" s="48"/>
      <c r="AT433" s="48"/>
      <c r="AU433" s="48"/>
      <c r="AV433" s="48"/>
      <c r="AW433" s="48"/>
      <c r="AX433" s="52"/>
      <c r="AY433" s="52"/>
      <c r="AZ433" s="52"/>
      <c r="BA433" s="52"/>
      <c r="BB433" s="52"/>
      <c r="BC433" s="52"/>
      <c r="BD433" s="52"/>
      <c r="BE433" s="52"/>
      <c r="BF433" s="52"/>
      <c r="BG433" s="52"/>
      <c r="BH433" s="52"/>
      <c r="BI433" s="52"/>
      <c r="BJ433" s="52"/>
      <c r="BK433" s="52"/>
      <c r="BL433" s="52"/>
      <c r="BM433" s="52"/>
    </row>
    <row r="434" spans="2:65">
      <c r="B434" t="s">
        <v>642</v>
      </c>
      <c r="C434">
        <v>0</v>
      </c>
      <c r="D434">
        <v>18</v>
      </c>
      <c r="E434" s="64">
        <v>2.4971538000000001E-2</v>
      </c>
      <c r="F434" s="48">
        <v>0.80165792299999905</v>
      </c>
      <c r="G434" s="48">
        <v>0.16781211399999901</v>
      </c>
      <c r="H434" s="48">
        <v>5.15199499999999E-3</v>
      </c>
      <c r="I434" s="48">
        <v>0.76941808599999995</v>
      </c>
      <c r="J434" s="49">
        <v>3.2239836999999112E-2</v>
      </c>
      <c r="K434" s="48">
        <v>7.013554E-3</v>
      </c>
      <c r="L434" s="48">
        <v>0.12988659599999999</v>
      </c>
      <c r="M434" s="48">
        <v>2.1463287000000001E-2</v>
      </c>
      <c r="N434" s="48">
        <v>1.680436E-3</v>
      </c>
      <c r="O434" s="48">
        <v>9.2599999999999996E-4</v>
      </c>
      <c r="P434" s="48">
        <v>1.7659667E-2</v>
      </c>
      <c r="Q434" s="48">
        <v>7.71817899999999E-3</v>
      </c>
      <c r="R434" s="48">
        <v>0.421533508</v>
      </c>
      <c r="S434" s="48">
        <v>0.35642986500000001</v>
      </c>
      <c r="T434" s="48">
        <v>0.157395854</v>
      </c>
      <c r="U434" s="48">
        <v>2.455222E-3</v>
      </c>
      <c r="V434" s="48">
        <v>5.7399999999999997E-4</v>
      </c>
      <c r="W434" s="48">
        <v>1.2678609999999999E-3</v>
      </c>
      <c r="X434" s="48">
        <v>2.0225400000000002E-3</v>
      </c>
      <c r="Y434" s="48">
        <v>6.8457145587919002E-2</v>
      </c>
      <c r="Z434" s="48">
        <v>0.216864619782169</v>
      </c>
      <c r="AA434" s="48">
        <v>8.8303777075755277E-2</v>
      </c>
      <c r="AB434" s="48">
        <v>0.27194693718298812</v>
      </c>
      <c r="AC434" s="48">
        <v>0.19531846217362481</v>
      </c>
      <c r="AD434" s="48">
        <v>0.31960065556542522</v>
      </c>
      <c r="AE434" s="47">
        <v>0.22</v>
      </c>
      <c r="AF434" s="48">
        <v>0.32464300000000001</v>
      </c>
      <c r="AG434" s="48">
        <v>0.17972399999999999</v>
      </c>
      <c r="AH434" s="48">
        <v>0.29411599999999999</v>
      </c>
      <c r="AI434" s="48">
        <v>0.100382318</v>
      </c>
      <c r="AJ434" s="48">
        <v>0.19861409799999999</v>
      </c>
      <c r="AK434" s="48">
        <v>0.69393070499999998</v>
      </c>
      <c r="AM434" s="48"/>
      <c r="AN434" s="48"/>
      <c r="AO434" s="48"/>
      <c r="AP434" s="48"/>
      <c r="AQ434" s="48"/>
      <c r="AR434" s="48"/>
      <c r="AS434" s="48"/>
      <c r="AT434" s="48"/>
      <c r="AU434" s="48"/>
      <c r="AV434" s="48"/>
      <c r="AW434" s="48"/>
      <c r="AX434" s="52"/>
      <c r="AY434" s="52"/>
      <c r="AZ434" s="52"/>
      <c r="BA434" s="52"/>
      <c r="BB434" s="52"/>
      <c r="BC434" s="52"/>
      <c r="BD434" s="52"/>
      <c r="BE434" s="52"/>
      <c r="BF434" s="52"/>
      <c r="BG434" s="52"/>
      <c r="BH434" s="52"/>
      <c r="BI434" s="52"/>
      <c r="BJ434" s="52"/>
      <c r="BK434" s="52"/>
      <c r="BL434" s="52"/>
      <c r="BM434" s="52"/>
    </row>
    <row r="435" spans="2:65">
      <c r="B435" t="s">
        <v>643</v>
      </c>
      <c r="C435">
        <v>0</v>
      </c>
      <c r="D435">
        <v>20.6</v>
      </c>
      <c r="E435" s="64">
        <v>2.5691855999999999E-2</v>
      </c>
      <c r="F435" s="48">
        <v>0.90199730599999906</v>
      </c>
      <c r="G435" s="48">
        <v>4.0705613000000002E-2</v>
      </c>
      <c r="H435" s="48">
        <v>2.7070768999999901E-2</v>
      </c>
      <c r="I435" s="48">
        <v>0.82267470799999998</v>
      </c>
      <c r="J435" s="49">
        <v>7.9322597999999078E-2</v>
      </c>
      <c r="K435" s="48">
        <v>2.3454099999999999E-2</v>
      </c>
      <c r="L435" s="48">
        <v>3.2459609999999999E-3</v>
      </c>
      <c r="M435" s="48">
        <v>2.16096E-3</v>
      </c>
      <c r="N435" s="48">
        <v>3.3815859999999998E-3</v>
      </c>
      <c r="O435" s="48">
        <v>1.736001E-3</v>
      </c>
      <c r="P435" s="48">
        <v>2.0370889999999999E-2</v>
      </c>
      <c r="Q435" s="48">
        <v>9.8554229999999899E-3</v>
      </c>
      <c r="R435" s="48">
        <v>0.47327305600000003</v>
      </c>
      <c r="S435" s="48">
        <v>0.42774864400000001</v>
      </c>
      <c r="T435" s="48">
        <v>1.4086799000000001E-2</v>
      </c>
      <c r="U435" s="48">
        <v>8.7613020000000003E-3</v>
      </c>
      <c r="V435" s="48">
        <v>7.5000000000000002E-4</v>
      </c>
      <c r="W435" s="48">
        <v>9.9909579999999994E-3</v>
      </c>
      <c r="X435" s="48">
        <v>3.4358050000000001E-3</v>
      </c>
      <c r="Y435" s="48">
        <v>7.6899761853214899E-2</v>
      </c>
      <c r="Z435" s="48">
        <v>0.223533196536013</v>
      </c>
      <c r="AA435" s="48">
        <v>8.3927751587292543E-2</v>
      </c>
      <c r="AB435" s="48">
        <v>0.23666618142727469</v>
      </c>
      <c r="AC435" s="48">
        <v>0.18294660959675599</v>
      </c>
      <c r="AD435" s="48">
        <v>0.2832507321468799</v>
      </c>
      <c r="AE435" s="47">
        <v>0.25</v>
      </c>
      <c r="AF435" s="48">
        <v>0.31421100000000002</v>
      </c>
      <c r="AG435" s="48">
        <v>0.18343599999999999</v>
      </c>
      <c r="AH435" s="48">
        <v>0.34498400000000001</v>
      </c>
      <c r="AI435" s="48">
        <v>0.13360034600000001</v>
      </c>
      <c r="AJ435" s="48">
        <v>0.19567005900000001</v>
      </c>
      <c r="AK435" s="48">
        <v>0.65475211099999997</v>
      </c>
      <c r="AM435" s="48"/>
      <c r="AN435" s="48"/>
      <c r="AO435" s="48"/>
      <c r="AP435" s="48"/>
      <c r="AQ435" s="48"/>
      <c r="AR435" s="48"/>
      <c r="AS435" s="48"/>
      <c r="AT435" s="48"/>
      <c r="AU435" s="48"/>
      <c r="AV435" s="48"/>
      <c r="AW435" s="48"/>
      <c r="AX435" s="52"/>
      <c r="AY435" s="52"/>
      <c r="AZ435" s="52"/>
      <c r="BA435" s="52"/>
      <c r="BB435" s="52"/>
      <c r="BC435" s="52"/>
      <c r="BD435" s="52"/>
      <c r="BE435" s="52"/>
      <c r="BF435" s="52"/>
      <c r="BG435" s="52"/>
      <c r="BH435" s="52"/>
      <c r="BI435" s="52"/>
      <c r="BJ435" s="52"/>
      <c r="BK435" s="52"/>
      <c r="BL435" s="52"/>
      <c r="BM435" s="52"/>
    </row>
    <row r="436" spans="2:65">
      <c r="B436" t="s">
        <v>644</v>
      </c>
      <c r="C436">
        <v>0</v>
      </c>
      <c r="E436" s="64">
        <v>2.9079707999999999E-2</v>
      </c>
      <c r="F436" s="48">
        <v>0.97649003400000001</v>
      </c>
      <c r="G436" s="48">
        <v>1.1123054E-2</v>
      </c>
      <c r="H436" s="48">
        <v>2.9762619999999999E-3</v>
      </c>
      <c r="I436" s="48">
        <v>0.95676104699999998</v>
      </c>
      <c r="J436" s="49">
        <v>1.9728987000000031E-2</v>
      </c>
      <c r="K436" s="48">
        <v>1.639738E-3</v>
      </c>
      <c r="L436" s="48">
        <v>4.3343390000000004E-3</v>
      </c>
      <c r="M436" s="48">
        <v>7.3100000000000001E-5</v>
      </c>
      <c r="N436" s="48">
        <v>3.2376990000000001E-3</v>
      </c>
      <c r="O436" s="48">
        <v>1.3264119999999999E-3</v>
      </c>
      <c r="P436" s="48">
        <v>6.506731E-3</v>
      </c>
      <c r="Q436" s="48">
        <v>2.9034849999999999E-3</v>
      </c>
      <c r="R436" s="48">
        <v>0.37808113300000001</v>
      </c>
      <c r="S436" s="48">
        <v>0.55171081200000005</v>
      </c>
      <c r="T436" s="48">
        <v>6.5487130000000003E-3</v>
      </c>
      <c r="U436" s="48">
        <v>4.4900000000000002E-4</v>
      </c>
      <c r="V436" s="48">
        <v>5.9500000000000004E-4</v>
      </c>
      <c r="W436" s="48">
        <v>1.0026740000000001E-3</v>
      </c>
      <c r="X436" s="48">
        <v>1.3577870000000001E-3</v>
      </c>
      <c r="Y436" s="48">
        <v>6.8687922354755321E-2</v>
      </c>
      <c r="Z436" s="48">
        <v>0.18984685954068101</v>
      </c>
      <c r="AA436" s="48">
        <v>8.6744020718021564E-2</v>
      </c>
      <c r="AB436" s="48">
        <v>0.26763316914639618</v>
      </c>
      <c r="AC436" s="48">
        <v>0.20935319630397889</v>
      </c>
      <c r="AD436" s="48">
        <v>0.2482368470676975</v>
      </c>
      <c r="AE436" s="47">
        <v>0.37</v>
      </c>
      <c r="AF436" s="48">
        <v>0.29641200000000001</v>
      </c>
      <c r="AG436" s="48">
        <v>0.21618599999999999</v>
      </c>
      <c r="AH436" s="48">
        <v>0.34860099999999999</v>
      </c>
      <c r="AI436" s="48">
        <v>0.244716553</v>
      </c>
      <c r="AJ436" s="48">
        <v>9.8662132E-2</v>
      </c>
      <c r="AK436" s="48">
        <v>0.64437641700000003</v>
      </c>
      <c r="AM436" s="48"/>
      <c r="AN436" s="48"/>
      <c r="AO436" s="48"/>
      <c r="AP436" s="48"/>
      <c r="AQ436" s="48"/>
      <c r="AR436" s="48"/>
      <c r="AS436" s="48"/>
      <c r="AT436" s="48"/>
      <c r="AU436" s="48"/>
      <c r="AV436" s="48"/>
      <c r="AW436" s="48"/>
      <c r="AX436" s="52"/>
      <c r="AY436" s="52"/>
      <c r="AZ436" s="52"/>
      <c r="BA436" s="52"/>
      <c r="BB436" s="52"/>
      <c r="BC436" s="52"/>
      <c r="BD436" s="52"/>
      <c r="BE436" s="52"/>
      <c r="BF436" s="52"/>
      <c r="BG436" s="52"/>
      <c r="BH436" s="52"/>
      <c r="BI436" s="52"/>
      <c r="BJ436" s="52"/>
      <c r="BK436" s="52"/>
      <c r="BL436" s="52"/>
      <c r="BM436" s="52"/>
    </row>
    <row r="437" spans="2:65">
      <c r="B437" t="s">
        <v>646</v>
      </c>
      <c r="C437">
        <v>0</v>
      </c>
      <c r="D437">
        <v>0</v>
      </c>
      <c r="E437" s="64">
        <v>2.746057E-2</v>
      </c>
      <c r="F437" s="48">
        <v>0.96118313200000005</v>
      </c>
      <c r="G437" s="48">
        <v>1.3093796E-2</v>
      </c>
      <c r="H437" s="48">
        <v>8.1253100000000002E-3</v>
      </c>
      <c r="I437" s="48">
        <v>0.91726308700000003</v>
      </c>
      <c r="J437" s="49">
        <v>4.3920045000000019E-2</v>
      </c>
      <c r="K437" s="48">
        <v>3.7286329999999999E-3</v>
      </c>
      <c r="L437" s="48">
        <v>2.343712E-3</v>
      </c>
      <c r="M437" s="48">
        <v>1.685148E-3</v>
      </c>
      <c r="N437" s="48">
        <v>2.3727660000000001E-3</v>
      </c>
      <c r="O437" s="48">
        <v>1.7045179999999999E-3</v>
      </c>
      <c r="P437" s="48">
        <v>1.1728245E-2</v>
      </c>
      <c r="Q437" s="48">
        <v>5.8689650000000003E-3</v>
      </c>
      <c r="R437" s="48">
        <v>0.38377655999999999</v>
      </c>
      <c r="S437" s="48">
        <v>0.53633616799999995</v>
      </c>
      <c r="T437" s="48">
        <v>1.1505161999999999E-2</v>
      </c>
      <c r="U437" s="48">
        <v>2.4889109999999999E-3</v>
      </c>
      <c r="V437" s="48">
        <v>5.04E-4</v>
      </c>
      <c r="W437" s="48">
        <v>7.4600000000000003E-4</v>
      </c>
      <c r="X437" s="48">
        <v>2.3242750000000002E-3</v>
      </c>
      <c r="Y437" s="48">
        <v>9.1928963982377196E-2</v>
      </c>
      <c r="Z437" s="48">
        <v>0.236737667516631</v>
      </c>
      <c r="AA437" s="48">
        <v>9.6129210519705327E-2</v>
      </c>
      <c r="AB437" s="48">
        <v>0.22850468463489951</v>
      </c>
      <c r="AC437" s="48">
        <v>0.26896931165179122</v>
      </c>
      <c r="AD437" s="48">
        <v>0.1860618657537596</v>
      </c>
      <c r="AE437" s="47">
        <v>0.13</v>
      </c>
      <c r="AF437" s="48">
        <v>0.188221</v>
      </c>
      <c r="AG437" s="48">
        <v>0.13725100000000001</v>
      </c>
      <c r="AH437" s="48">
        <v>0.455733</v>
      </c>
      <c r="AI437" s="48">
        <v>0.30228914000000001</v>
      </c>
      <c r="AJ437" s="48">
        <v>0.17865740099999999</v>
      </c>
      <c r="AK437" s="48">
        <v>0.50994685900000003</v>
      </c>
      <c r="AM437" s="48"/>
      <c r="AN437" s="48"/>
      <c r="AO437" s="48"/>
      <c r="AP437" s="48"/>
      <c r="AQ437" s="48"/>
      <c r="AR437" s="48"/>
      <c r="AS437" s="48"/>
      <c r="AT437" s="48"/>
      <c r="AU437" s="48"/>
      <c r="AV437" s="48"/>
      <c r="AW437" s="48"/>
      <c r="AX437" s="52"/>
      <c r="AY437" s="52"/>
      <c r="AZ437" s="52"/>
      <c r="BA437" s="52"/>
      <c r="BB437" s="52"/>
      <c r="BC437" s="52"/>
      <c r="BD437" s="52"/>
      <c r="BE437" s="52"/>
      <c r="BF437" s="52"/>
      <c r="BG437" s="52"/>
      <c r="BH437" s="52"/>
      <c r="BI437" s="52"/>
      <c r="BJ437" s="52"/>
      <c r="BK437" s="52"/>
      <c r="BL437" s="52"/>
      <c r="BM437" s="52"/>
    </row>
    <row r="438" spans="2:65">
      <c r="B438" t="s">
        <v>647</v>
      </c>
      <c r="C438">
        <v>0</v>
      </c>
      <c r="D438">
        <v>0.5</v>
      </c>
      <c r="E438" s="64">
        <v>4.3994749E-2</v>
      </c>
      <c r="F438" s="48">
        <v>0.89506584300000003</v>
      </c>
      <c r="G438" s="48">
        <v>3.7298378E-2</v>
      </c>
      <c r="H438" s="48">
        <v>2.4025945999999999E-2</v>
      </c>
      <c r="I438" s="48">
        <v>0.80293677100000005</v>
      </c>
      <c r="J438" s="49">
        <v>9.2129071999999979E-2</v>
      </c>
      <c r="K438" s="48">
        <v>5.4371819999999996E-3</v>
      </c>
      <c r="L438" s="48">
        <v>6.8830569999999997E-3</v>
      </c>
      <c r="M438" s="48">
        <v>8.2336949999999992E-3</v>
      </c>
      <c r="N438" s="48">
        <v>6.7012410000000001E-3</v>
      </c>
      <c r="O438" s="48">
        <v>7.0475579999999998E-3</v>
      </c>
      <c r="P438" s="48">
        <v>2.0086406000000001E-2</v>
      </c>
      <c r="Q438" s="48">
        <v>2.3523605999999999E-2</v>
      </c>
      <c r="R438" s="48">
        <v>0.41860102700000001</v>
      </c>
      <c r="S438" s="48">
        <v>0.45809054599999999</v>
      </c>
      <c r="T438" s="48">
        <v>4.5757972000000001E-2</v>
      </c>
      <c r="U438" s="48">
        <v>2.6320570000000001E-3</v>
      </c>
      <c r="V438" s="48">
        <v>5.0199999999999995E-4</v>
      </c>
      <c r="W438" s="48">
        <v>1.064944E-3</v>
      </c>
      <c r="X438" s="48">
        <v>3.3939690000000002E-3</v>
      </c>
      <c r="Y438" s="48">
        <v>7.9216181019045998E-2</v>
      </c>
      <c r="Z438" s="48">
        <v>0.21566145221086799</v>
      </c>
      <c r="AA438" s="48">
        <v>0.1333347307523001</v>
      </c>
      <c r="AB438" s="48">
        <v>0.1982099063030574</v>
      </c>
      <c r="AC438" s="48">
        <v>0.21998441719231959</v>
      </c>
      <c r="AD438" s="48">
        <v>0.26747996114971229</v>
      </c>
      <c r="AE438" s="47">
        <v>0.37</v>
      </c>
      <c r="AF438" s="48">
        <v>0.23497199999999999</v>
      </c>
      <c r="AG438" s="48">
        <v>0.13864199999999999</v>
      </c>
      <c r="AH438" s="48">
        <v>0.37419400000000003</v>
      </c>
      <c r="AI438" s="48">
        <v>0.22014895000000001</v>
      </c>
      <c r="AJ438" s="48">
        <v>0.25024417999999998</v>
      </c>
      <c r="AK438" s="48">
        <v>0.52378723699999996</v>
      </c>
      <c r="AM438" s="48"/>
      <c r="AN438" s="48"/>
      <c r="AO438" s="48"/>
      <c r="AP438" s="48"/>
      <c r="AQ438" s="48"/>
      <c r="AR438" s="48"/>
      <c r="AS438" s="48"/>
      <c r="AT438" s="48"/>
      <c r="AU438" s="48"/>
      <c r="AV438" s="48"/>
      <c r="AW438" s="48"/>
      <c r="AX438" s="52"/>
      <c r="AY438" s="52"/>
      <c r="AZ438" s="52"/>
      <c r="BA438" s="52"/>
      <c r="BB438" s="52"/>
      <c r="BC438" s="52"/>
      <c r="BD438" s="52"/>
      <c r="BE438" s="52"/>
      <c r="BF438" s="52"/>
      <c r="BG438" s="52"/>
      <c r="BH438" s="52"/>
      <c r="BI438" s="52"/>
      <c r="BJ438" s="52"/>
      <c r="BK438" s="52"/>
      <c r="BL438" s="52"/>
      <c r="BM438" s="52"/>
    </row>
    <row r="439" spans="2:65">
      <c r="B439" t="s">
        <v>648</v>
      </c>
      <c r="C439">
        <v>0</v>
      </c>
      <c r="D439">
        <v>0</v>
      </c>
      <c r="E439" s="64">
        <v>3.0651876000000002E-2</v>
      </c>
      <c r="F439" s="48">
        <v>0.92225903899999995</v>
      </c>
      <c r="G439" s="48">
        <v>2.6828246E-2</v>
      </c>
      <c r="H439" s="48">
        <v>1.625339E-2</v>
      </c>
      <c r="I439" s="48">
        <v>0.85560763699999998</v>
      </c>
      <c r="J439" s="49">
        <v>6.6651401999999971E-2</v>
      </c>
      <c r="K439" s="48">
        <v>5.9353679999999999E-3</v>
      </c>
      <c r="L439" s="48">
        <v>3.5440720000000001E-3</v>
      </c>
      <c r="M439" s="48">
        <v>1.8387259999999999E-3</v>
      </c>
      <c r="N439" s="48">
        <v>4.0966429999999996E-3</v>
      </c>
      <c r="O439" s="48">
        <v>5.792462E-3</v>
      </c>
      <c r="P439" s="48">
        <v>1.5662512999999999E-2</v>
      </c>
      <c r="Q439" s="48">
        <v>1.8996988999999999E-2</v>
      </c>
      <c r="R439" s="48">
        <v>0.44440845299999998</v>
      </c>
      <c r="S439" s="48">
        <v>0.44944837199999998</v>
      </c>
      <c r="T439" s="48">
        <v>3.1649548999999999E-2</v>
      </c>
      <c r="U439" s="48">
        <v>2.6962140000000002E-3</v>
      </c>
      <c r="V439" s="48">
        <v>7.4299999999999995E-4</v>
      </c>
      <c r="W439" s="48">
        <v>1.2957069999999999E-3</v>
      </c>
      <c r="X439" s="48">
        <v>2.6009409999999998E-3</v>
      </c>
      <c r="Y439" s="48">
        <v>8.8190828153871997E-2</v>
      </c>
      <c r="Z439" s="48">
        <v>0.20498089532094901</v>
      </c>
      <c r="AA439" s="48">
        <v>8.5098817402874338E-2</v>
      </c>
      <c r="AB439" s="48">
        <v>0.24546632867253071</v>
      </c>
      <c r="AC439" s="48">
        <v>0.22060071862971961</v>
      </c>
      <c r="AD439" s="48">
        <v>0.25582287754223992</v>
      </c>
      <c r="AE439" s="47">
        <v>0.14000000000000001</v>
      </c>
      <c r="AF439" s="48">
        <v>0.26122099999999998</v>
      </c>
      <c r="AG439" s="48">
        <v>0.161635</v>
      </c>
      <c r="AH439" s="48">
        <v>0.38677899999999998</v>
      </c>
      <c r="AI439" s="48">
        <v>0.19439778299999999</v>
      </c>
      <c r="AJ439" s="48">
        <v>0.22707038399999999</v>
      </c>
      <c r="AK439" s="48">
        <v>0.570006719</v>
      </c>
      <c r="AM439" s="48"/>
      <c r="AN439" s="48"/>
      <c r="AO439" s="48"/>
      <c r="AP439" s="48"/>
      <c r="AQ439" s="48"/>
      <c r="AR439" s="48"/>
      <c r="AS439" s="48"/>
      <c r="AT439" s="48"/>
      <c r="AU439" s="48"/>
      <c r="AV439" s="48"/>
      <c r="AW439" s="48"/>
      <c r="AX439" s="52"/>
      <c r="AY439" s="52"/>
      <c r="AZ439" s="52"/>
      <c r="BA439" s="52"/>
      <c r="BB439" s="52"/>
      <c r="BC439" s="52"/>
      <c r="BD439" s="52"/>
      <c r="BE439" s="52"/>
      <c r="BF439" s="52"/>
      <c r="BG439" s="52"/>
      <c r="BH439" s="52"/>
      <c r="BI439" s="52"/>
      <c r="BJ439" s="52"/>
      <c r="BK439" s="52"/>
      <c r="BL439" s="52"/>
      <c r="BM439" s="52"/>
    </row>
    <row r="440" spans="2:65">
      <c r="B440" t="s">
        <v>649</v>
      </c>
      <c r="C440">
        <v>0</v>
      </c>
      <c r="D440">
        <v>16.899999999999999</v>
      </c>
      <c r="E440" s="64">
        <v>1.5822657E-2</v>
      </c>
      <c r="F440" s="48">
        <v>0.94253318200000002</v>
      </c>
      <c r="G440" s="48">
        <v>2.7186175E-2</v>
      </c>
      <c r="H440" s="48">
        <v>6.0767410000000001E-3</v>
      </c>
      <c r="I440" s="48">
        <v>0.92858433699999998</v>
      </c>
      <c r="J440" s="49">
        <v>1.394884500000004E-2</v>
      </c>
      <c r="K440" s="48">
        <v>1.9336329999999999E-2</v>
      </c>
      <c r="L440" s="48">
        <v>2.5638710000000001E-3</v>
      </c>
      <c r="M440" s="48">
        <v>2.2599999999999999E-4</v>
      </c>
      <c r="N440" s="48">
        <v>1.9878470000000001E-3</v>
      </c>
      <c r="O440" s="48">
        <v>9.4899999999999997E-4</v>
      </c>
      <c r="P440" s="48">
        <v>1.8907219999999999E-2</v>
      </c>
      <c r="Q440" s="48">
        <v>5.2974149999999998E-3</v>
      </c>
      <c r="R440" s="48">
        <v>0.59484034200000002</v>
      </c>
      <c r="S440" s="48">
        <v>0.32295302300000001</v>
      </c>
      <c r="T440" s="48">
        <v>4.7326989999999999E-3</v>
      </c>
      <c r="U440" s="48">
        <v>4.8682409999999997E-3</v>
      </c>
      <c r="V440" s="48">
        <v>2.5999999999999998E-4</v>
      </c>
      <c r="W440" s="48">
        <v>1.4412705E-2</v>
      </c>
      <c r="X440" s="48">
        <v>2.3268160000000002E-3</v>
      </c>
      <c r="Y440" s="48">
        <v>7.35259633672911E-2</v>
      </c>
      <c r="Z440" s="48">
        <v>0.177912354107024</v>
      </c>
      <c r="AA440" s="48">
        <v>7.2593822828212376E-2</v>
      </c>
      <c r="AB440" s="48">
        <v>0.33164126329324078</v>
      </c>
      <c r="AC440" s="48">
        <v>0.1863780571061403</v>
      </c>
      <c r="AD440" s="48">
        <v>0.30321406101495252</v>
      </c>
      <c r="AE440" s="47">
        <v>0.15</v>
      </c>
      <c r="AF440" s="48">
        <v>0.36651800000000001</v>
      </c>
      <c r="AG440" s="48">
        <v>0.211261</v>
      </c>
      <c r="AH440" s="48">
        <v>0.27233200000000002</v>
      </c>
      <c r="AI440" s="48">
        <v>0.110100826</v>
      </c>
      <c r="AJ440" s="48">
        <v>0.10509861099999999</v>
      </c>
      <c r="AK440" s="48">
        <v>0.77938149700000003</v>
      </c>
      <c r="AM440" s="48"/>
      <c r="AN440" s="48"/>
      <c r="AO440" s="48"/>
      <c r="AP440" s="48"/>
      <c r="AQ440" s="48"/>
      <c r="AR440" s="48"/>
      <c r="AS440" s="48"/>
      <c r="AT440" s="48"/>
      <c r="AU440" s="48"/>
      <c r="AV440" s="48"/>
      <c r="AW440" s="48"/>
      <c r="AX440" s="52"/>
      <c r="AY440" s="52"/>
      <c r="AZ440" s="52"/>
      <c r="BA440" s="52"/>
      <c r="BB440" s="52"/>
      <c r="BC440" s="52"/>
      <c r="BD440" s="52"/>
      <c r="BE440" s="52"/>
      <c r="BF440" s="52"/>
      <c r="BG440" s="52"/>
      <c r="BH440" s="52"/>
      <c r="BI440" s="52"/>
      <c r="BJ440" s="52"/>
      <c r="BK440" s="52"/>
      <c r="BL440" s="52"/>
      <c r="BM440" s="52"/>
    </row>
    <row r="441" spans="2:65">
      <c r="B441" t="s">
        <v>651</v>
      </c>
      <c r="C441">
        <v>0</v>
      </c>
      <c r="D441">
        <v>0</v>
      </c>
      <c r="E441" s="64">
        <v>2.4181508000000001E-2</v>
      </c>
      <c r="F441" s="48">
        <v>0.95859050499999998</v>
      </c>
      <c r="G441" s="48">
        <v>1.1848276E-2</v>
      </c>
      <c r="H441" s="48">
        <v>8.0020939999999995E-3</v>
      </c>
      <c r="I441" s="48">
        <v>0.92654992999999997</v>
      </c>
      <c r="J441" s="49">
        <v>3.2040575000000023E-2</v>
      </c>
      <c r="K441" s="48">
        <v>4.0170509999999998E-3</v>
      </c>
      <c r="L441" s="48">
        <v>1.1538340000000001E-3</v>
      </c>
      <c r="M441" s="48">
        <v>1.3899999999999999E-4</v>
      </c>
      <c r="N441" s="48">
        <v>3.2264609999999999E-3</v>
      </c>
      <c r="O441" s="48">
        <v>1.538445E-3</v>
      </c>
      <c r="P441" s="48">
        <v>1.6185723999999999E-2</v>
      </c>
      <c r="Q441" s="48">
        <v>5.3738739999999998E-3</v>
      </c>
      <c r="R441" s="48">
        <v>0.67027061700000001</v>
      </c>
      <c r="S441" s="48">
        <v>0.26893943399999998</v>
      </c>
      <c r="T441" s="48">
        <v>5.555496E-3</v>
      </c>
      <c r="U441" s="48">
        <v>2.2008309999999999E-3</v>
      </c>
      <c r="V441" s="48">
        <v>5.13E-4</v>
      </c>
      <c r="W441" s="48">
        <v>2.3499999999999999E-4</v>
      </c>
      <c r="X441" s="48">
        <v>1.591863E-3</v>
      </c>
      <c r="Y441" s="48">
        <v>7.2358756007071506E-2</v>
      </c>
      <c r="Z441" s="48">
        <v>0.22442407478446899</v>
      </c>
      <c r="AA441" s="48">
        <v>9.5526312364142704E-2</v>
      </c>
      <c r="AB441" s="48">
        <v>0.2198055371158576</v>
      </c>
      <c r="AC441" s="48">
        <v>0.27752746080836088</v>
      </c>
      <c r="AD441" s="48">
        <v>0.22601844939746191</v>
      </c>
      <c r="AE441" s="47">
        <v>0.18</v>
      </c>
      <c r="AF441" s="48">
        <v>0.22606100000000001</v>
      </c>
      <c r="AG441" s="48">
        <v>0.172372</v>
      </c>
      <c r="AH441" s="48">
        <v>0.365647</v>
      </c>
      <c r="AI441" s="48">
        <v>0.27506100300000003</v>
      </c>
      <c r="AJ441" s="48">
        <v>0.155246253</v>
      </c>
      <c r="AK441" s="48">
        <v>0.56003187099999996</v>
      </c>
      <c r="AM441" s="48"/>
      <c r="AN441" s="48"/>
      <c r="AO441" s="48"/>
      <c r="AP441" s="48"/>
      <c r="AQ441" s="48"/>
      <c r="AR441" s="48"/>
      <c r="AS441" s="48"/>
      <c r="AT441" s="48"/>
      <c r="AU441" s="48"/>
      <c r="AV441" s="48"/>
      <c r="AW441" s="48"/>
      <c r="AX441" s="52"/>
      <c r="AY441" s="52"/>
      <c r="AZ441" s="52"/>
      <c r="BA441" s="52"/>
      <c r="BB441" s="52"/>
      <c r="BC441" s="52"/>
      <c r="BD441" s="52"/>
      <c r="BE441" s="52"/>
      <c r="BF441" s="52"/>
      <c r="BG441" s="52"/>
      <c r="BH441" s="52"/>
      <c r="BI441" s="52"/>
      <c r="BJ441" s="52"/>
      <c r="BK441" s="52"/>
      <c r="BL441" s="52"/>
      <c r="BM441" s="52"/>
    </row>
    <row r="442" spans="2:65">
      <c r="B442" t="s">
        <v>652</v>
      </c>
      <c r="C442">
        <v>0</v>
      </c>
      <c r="D442">
        <v>44.6</v>
      </c>
      <c r="E442" s="64">
        <v>5.0810678999999997E-2</v>
      </c>
      <c r="F442" s="48">
        <v>0.912963568</v>
      </c>
      <c r="G442" s="48">
        <v>4.7958857000000001E-2</v>
      </c>
      <c r="H442" s="48">
        <v>1.0770863E-2</v>
      </c>
      <c r="I442" s="48">
        <v>0.86103910900000002</v>
      </c>
      <c r="J442" s="49">
        <v>5.1924458999999978E-2</v>
      </c>
      <c r="K442" s="48">
        <v>1.5593856999999999E-2</v>
      </c>
      <c r="L442" s="48">
        <v>5.6902089999999999E-3</v>
      </c>
      <c r="M442" s="48">
        <v>3.1807340000000002E-3</v>
      </c>
      <c r="N442" s="48">
        <v>1.5325353999999999E-2</v>
      </c>
      <c r="O442" s="48">
        <v>4.244421E-3</v>
      </c>
      <c r="P442" s="48">
        <v>1.7958753000000001E-2</v>
      </c>
      <c r="Q442" s="48">
        <v>1.0347712E-2</v>
      </c>
      <c r="R442" s="48">
        <v>0.52246111900000003</v>
      </c>
      <c r="S442" s="48">
        <v>0.36718508</v>
      </c>
      <c r="T442" s="48">
        <v>2.4350950999999999E-2</v>
      </c>
      <c r="U442" s="48">
        <v>5.5765540000000001E-3</v>
      </c>
      <c r="V442" s="48">
        <v>1.166945E-3</v>
      </c>
      <c r="W442" s="48">
        <v>9.6000000000000002E-4</v>
      </c>
      <c r="X442" s="48">
        <v>4.5025509999999996E-3</v>
      </c>
      <c r="Y442" s="48">
        <v>7.8186042948701504E-2</v>
      </c>
      <c r="Z442" s="48">
        <v>0.172273494095464</v>
      </c>
      <c r="AA442" s="48">
        <v>0.19604363985133649</v>
      </c>
      <c r="AB442" s="48">
        <v>0.24768013427646421</v>
      </c>
      <c r="AC442" s="48">
        <v>0.14906377998829731</v>
      </c>
      <c r="AD442" s="48">
        <v>0.34301248293348929</v>
      </c>
      <c r="AE442" s="47">
        <v>0.23</v>
      </c>
      <c r="AF442" s="48">
        <v>0.30376700000000001</v>
      </c>
      <c r="AG442" s="48">
        <v>0.16467499999999999</v>
      </c>
      <c r="AH442" s="48">
        <v>0.25380999999999998</v>
      </c>
      <c r="AI442" s="48">
        <v>0.114872973</v>
      </c>
      <c r="AJ442" s="48">
        <v>0.20204264</v>
      </c>
      <c r="AK442" s="48">
        <v>0.67008808900000005</v>
      </c>
      <c r="AM442" s="48"/>
      <c r="AN442" s="48"/>
      <c r="AO442" s="48"/>
      <c r="AP442" s="48"/>
      <c r="AQ442" s="48"/>
      <c r="AR442" s="48"/>
      <c r="AS442" s="48"/>
      <c r="AT442" s="48"/>
      <c r="AU442" s="48"/>
      <c r="AV442" s="48"/>
      <c r="AW442" s="48"/>
      <c r="AX442" s="52"/>
      <c r="AY442" s="52"/>
      <c r="AZ442" s="52"/>
      <c r="BA442" s="52"/>
      <c r="BB442" s="52"/>
      <c r="BC442" s="52"/>
      <c r="BD442" s="52"/>
      <c r="BE442" s="52"/>
      <c r="BF442" s="52"/>
      <c r="BG442" s="52"/>
      <c r="BH442" s="52"/>
      <c r="BI442" s="52"/>
      <c r="BJ442" s="52"/>
      <c r="BK442" s="52"/>
      <c r="BL442" s="52"/>
      <c r="BM442" s="52"/>
    </row>
    <row r="443" spans="2:65">
      <c r="B443" t="s">
        <v>653</v>
      </c>
      <c r="C443">
        <v>0</v>
      </c>
      <c r="D443">
        <v>0</v>
      </c>
      <c r="E443" s="64">
        <v>9.5981107999999996E-2</v>
      </c>
      <c r="F443" s="48">
        <v>0.71053311500000005</v>
      </c>
      <c r="G443" s="48">
        <v>0.13218190799999999</v>
      </c>
      <c r="H443" s="48">
        <v>6.2024614999999998E-2</v>
      </c>
      <c r="I443" s="48">
        <v>0.63807222600000002</v>
      </c>
      <c r="J443" s="49">
        <v>7.2460889000000028E-2</v>
      </c>
      <c r="K443" s="48">
        <v>3.1317869999999998E-2</v>
      </c>
      <c r="L443" s="48">
        <v>3.9224903999999998E-2</v>
      </c>
      <c r="M443" s="48">
        <v>2.6137399999999998E-3</v>
      </c>
      <c r="N443" s="48">
        <v>3.2276868E-2</v>
      </c>
      <c r="O443" s="48">
        <v>2.1154369999999999E-2</v>
      </c>
      <c r="P443" s="48">
        <v>4.8946511999999998E-2</v>
      </c>
      <c r="Q443" s="48">
        <v>4.6313967999999997E-2</v>
      </c>
      <c r="R443" s="48">
        <v>0.290592505</v>
      </c>
      <c r="S443" s="48">
        <v>0.47880822099999998</v>
      </c>
      <c r="T443" s="48">
        <v>9.9377596999999998E-2</v>
      </c>
      <c r="U443" s="48">
        <v>1.6387432E-2</v>
      </c>
      <c r="V443" s="48">
        <v>6.863353E-3</v>
      </c>
      <c r="W443" s="48">
        <v>7.0795959999999996E-3</v>
      </c>
      <c r="X443" s="48">
        <v>5.6317110000000002E-3</v>
      </c>
      <c r="Y443" s="48">
        <v>3.3606225995552803E-2</v>
      </c>
      <c r="Z443" s="48">
        <v>0.116591695949854</v>
      </c>
      <c r="AA443" s="48">
        <v>0.45628866583918809</v>
      </c>
      <c r="AB443" s="48">
        <v>7.7590672309150649E-2</v>
      </c>
      <c r="AC443" s="48">
        <v>9.8827647282081557E-2</v>
      </c>
      <c r="AD443" s="48">
        <v>0.39091426643613209</v>
      </c>
      <c r="AE443" s="47">
        <v>0.24</v>
      </c>
      <c r="AF443" s="48">
        <v>0.23577799999999999</v>
      </c>
      <c r="AG443" s="48">
        <v>0.101954</v>
      </c>
      <c r="AH443" s="48">
        <v>0.15269099999999999</v>
      </c>
      <c r="AI443" s="48">
        <v>0.22569233899999999</v>
      </c>
      <c r="AJ443" s="48">
        <v>0.44825146599999999</v>
      </c>
      <c r="AK443" s="48">
        <v>0.31890539699999998</v>
      </c>
      <c r="AM443" s="48"/>
      <c r="AN443" s="48"/>
      <c r="AO443" s="48"/>
      <c r="AP443" s="48"/>
      <c r="AQ443" s="48"/>
      <c r="AR443" s="48"/>
      <c r="AS443" s="48"/>
      <c r="AT443" s="48"/>
      <c r="AU443" s="48"/>
      <c r="AV443" s="48"/>
      <c r="AW443" s="48"/>
      <c r="AX443" s="52"/>
      <c r="AY443" s="52"/>
      <c r="AZ443" s="52"/>
      <c r="BA443" s="52"/>
      <c r="BB443" s="52"/>
      <c r="BC443" s="52"/>
      <c r="BD443" s="52"/>
      <c r="BE443" s="52"/>
      <c r="BF443" s="52"/>
      <c r="BG443" s="52"/>
      <c r="BH443" s="52"/>
      <c r="BI443" s="52"/>
      <c r="BJ443" s="52"/>
      <c r="BK443" s="52"/>
      <c r="BL443" s="52"/>
      <c r="BM443" s="52"/>
    </row>
    <row r="444" spans="2:65">
      <c r="B444" t="s">
        <v>654</v>
      </c>
      <c r="C444">
        <v>0</v>
      </c>
      <c r="D444">
        <v>4.8</v>
      </c>
      <c r="E444" s="64">
        <v>2.6709986000000002E-2</v>
      </c>
      <c r="F444" s="48">
        <v>0.73982057199999995</v>
      </c>
      <c r="G444" s="48">
        <v>0.13652513799999999</v>
      </c>
      <c r="H444" s="48">
        <v>7.0047966000000003E-2</v>
      </c>
      <c r="I444" s="48">
        <v>0.683025404</v>
      </c>
      <c r="J444" s="49">
        <v>5.6795167999999951E-2</v>
      </c>
      <c r="K444" s="48">
        <v>1.9115296E-2</v>
      </c>
      <c r="L444" s="48">
        <v>7.2952566999999996E-2</v>
      </c>
      <c r="M444" s="48">
        <v>1.9346242999999999E-2</v>
      </c>
      <c r="N444" s="48">
        <v>5.1430089999999996E-3</v>
      </c>
      <c r="O444" s="48">
        <v>3.4730859999999998E-3</v>
      </c>
      <c r="P444" s="48">
        <v>3.3522827999999998E-2</v>
      </c>
      <c r="Q444" s="48">
        <v>2.0083495999999999E-2</v>
      </c>
      <c r="R444" s="48">
        <v>0.452119769</v>
      </c>
      <c r="S444" s="48">
        <v>0.34239627700000003</v>
      </c>
      <c r="T444" s="48">
        <v>0.12711510600000001</v>
      </c>
      <c r="U444" s="48">
        <v>7.4522800000000004E-3</v>
      </c>
      <c r="V444" s="48">
        <v>1.803114E-3</v>
      </c>
      <c r="W444" s="48">
        <v>9.3975110000000008E-3</v>
      </c>
      <c r="X444" s="48">
        <v>3.064406E-3</v>
      </c>
      <c r="Y444" s="48">
        <v>6.3493792202134594E-2</v>
      </c>
      <c r="Z444" s="48">
        <v>0.24440708323476701</v>
      </c>
      <c r="AA444" s="48">
        <v>0.1167551853301278</v>
      </c>
      <c r="AB444" s="48">
        <v>0.20726784815787869</v>
      </c>
      <c r="AC444" s="48">
        <v>0.24281805745554039</v>
      </c>
      <c r="AD444" s="48">
        <v>0.26086411308709528</v>
      </c>
      <c r="AE444" s="47">
        <v>0.15</v>
      </c>
      <c r="AF444" s="48">
        <v>0.26149099999999997</v>
      </c>
      <c r="AG444" s="48">
        <v>0.16622700000000001</v>
      </c>
      <c r="AH444" s="48">
        <v>0.33693600000000001</v>
      </c>
      <c r="AI444" s="48">
        <v>0.26044434799999999</v>
      </c>
      <c r="AJ444" s="48">
        <v>0.16560662100000001</v>
      </c>
      <c r="AK444" s="48">
        <v>0.56482247900000004</v>
      </c>
      <c r="AM444" s="48"/>
      <c r="AN444" s="48"/>
      <c r="AO444" s="48"/>
      <c r="AP444" s="48"/>
      <c r="AQ444" s="48"/>
      <c r="AR444" s="48"/>
      <c r="AS444" s="48"/>
      <c r="AT444" s="48"/>
      <c r="AU444" s="48"/>
      <c r="AV444" s="48"/>
      <c r="AW444" s="48"/>
      <c r="AX444" s="52"/>
      <c r="AY444" s="52"/>
      <c r="AZ444" s="52"/>
      <c r="BA444" s="52"/>
      <c r="BB444" s="52"/>
      <c r="BC444" s="52"/>
      <c r="BD444" s="52"/>
      <c r="BE444" s="52"/>
      <c r="BF444" s="52"/>
      <c r="BG444" s="52"/>
      <c r="BH444" s="52"/>
      <c r="BI444" s="52"/>
      <c r="BJ444" s="52"/>
      <c r="BK444" s="52"/>
      <c r="BL444" s="52"/>
      <c r="BM444" s="52"/>
    </row>
    <row r="445" spans="2:65">
      <c r="B445" t="s">
        <v>655</v>
      </c>
      <c r="C445">
        <v>0</v>
      </c>
      <c r="D445">
        <v>0.1</v>
      </c>
      <c r="E445" s="64">
        <v>3.5904100000000001E-2</v>
      </c>
      <c r="F445" s="48">
        <v>0.637398456</v>
      </c>
      <c r="G445" s="48">
        <v>0.19918901999999999</v>
      </c>
      <c r="H445" s="48">
        <v>7.1646911999999993E-2</v>
      </c>
      <c r="I445" s="48">
        <v>0.57166770600000005</v>
      </c>
      <c r="J445" s="49">
        <v>6.5730749999999949E-2</v>
      </c>
      <c r="K445" s="48">
        <v>6.7103347999999993E-2</v>
      </c>
      <c r="L445" s="48">
        <v>8.0557288000000005E-2</v>
      </c>
      <c r="M445" s="48">
        <v>1.2102308000000001E-2</v>
      </c>
      <c r="N445" s="48">
        <v>1.3609898E-2</v>
      </c>
      <c r="O445" s="48">
        <v>9.5342069999999994E-3</v>
      </c>
      <c r="P445" s="48">
        <v>5.1944271E-2</v>
      </c>
      <c r="Q445" s="48">
        <v>3.9821168999999997E-2</v>
      </c>
      <c r="R445" s="48">
        <v>0.362861302</v>
      </c>
      <c r="S445" s="48">
        <v>0.326741526</v>
      </c>
      <c r="T445" s="48">
        <v>0.13553753399999999</v>
      </c>
      <c r="U445" s="48">
        <v>2.3736744000000001E-2</v>
      </c>
      <c r="V445" s="48">
        <v>4.1131212E-2</v>
      </c>
      <c r="W445" s="48">
        <v>4.3428987000000002E-2</v>
      </c>
      <c r="X445" s="48">
        <v>4.834685E-3</v>
      </c>
      <c r="Y445" s="48">
        <v>4.55622925867704E-2</v>
      </c>
      <c r="Z445" s="48">
        <v>0.22290180434140999</v>
      </c>
      <c r="AA445" s="48">
        <v>9.2980618124672509E-2</v>
      </c>
      <c r="AB445" s="48">
        <v>0.2207700366684123</v>
      </c>
      <c r="AC445" s="48">
        <v>0.14697091769108819</v>
      </c>
      <c r="AD445" s="48">
        <v>0.48153442316188888</v>
      </c>
      <c r="AE445" s="47">
        <v>0.24</v>
      </c>
      <c r="AF445" s="48">
        <v>0.434168</v>
      </c>
      <c r="AG445" s="48">
        <v>0.162633</v>
      </c>
      <c r="AH445" s="48">
        <v>0.20086000000000001</v>
      </c>
      <c r="AI445" s="48">
        <v>0.163838706</v>
      </c>
      <c r="AJ445" s="48">
        <v>0.188541771</v>
      </c>
      <c r="AK445" s="48">
        <v>0.64163090099999998</v>
      </c>
      <c r="AM445" s="48"/>
      <c r="AN445" s="48"/>
      <c r="AO445" s="48"/>
      <c r="AP445" s="48"/>
      <c r="AQ445" s="48"/>
      <c r="AR445" s="48"/>
      <c r="AS445" s="48"/>
      <c r="AT445" s="48"/>
      <c r="AU445" s="48"/>
      <c r="AV445" s="48"/>
      <c r="AW445" s="48"/>
      <c r="AX445" s="52"/>
      <c r="AY445" s="52"/>
      <c r="AZ445" s="52"/>
      <c r="BA445" s="52"/>
      <c r="BB445" s="52"/>
      <c r="BC445" s="52"/>
      <c r="BD445" s="52"/>
      <c r="BE445" s="52"/>
      <c r="BF445" s="52"/>
      <c r="BG445" s="52"/>
      <c r="BH445" s="52"/>
      <c r="BI445" s="52"/>
      <c r="BJ445" s="52"/>
      <c r="BK445" s="52"/>
      <c r="BL445" s="52"/>
      <c r="BM445" s="52"/>
    </row>
    <row r="446" spans="2:65">
      <c r="B446" t="s">
        <v>656</v>
      </c>
      <c r="C446">
        <v>0</v>
      </c>
      <c r="D446">
        <v>8.1</v>
      </c>
      <c r="E446" s="64">
        <v>2.6047264000000001E-2</v>
      </c>
      <c r="F446" s="48">
        <v>0.91699737599999998</v>
      </c>
      <c r="G446" s="48">
        <v>3.7618743000000003E-2</v>
      </c>
      <c r="H446" s="48">
        <v>8.3692829999999999E-3</v>
      </c>
      <c r="I446" s="48">
        <v>0.88459879200000002</v>
      </c>
      <c r="J446" s="49">
        <v>3.2398583999999953E-2</v>
      </c>
      <c r="K446" s="48">
        <v>1.6792494000000002E-2</v>
      </c>
      <c r="L446" s="48">
        <v>7.1613459999999999E-3</v>
      </c>
      <c r="M446" s="48">
        <v>6.5799999999999995E-4</v>
      </c>
      <c r="N446" s="48">
        <v>6.1151859999999999E-3</v>
      </c>
      <c r="O446" s="48">
        <v>5.8994820000000002E-3</v>
      </c>
      <c r="P446" s="48">
        <v>2.3177308000000001E-2</v>
      </c>
      <c r="Q446" s="48">
        <v>1.3837359E-2</v>
      </c>
      <c r="R446" s="48">
        <v>0.48630284699999998</v>
      </c>
      <c r="S446" s="48">
        <v>0.41180974999999997</v>
      </c>
      <c r="T446" s="48">
        <v>2.125755E-2</v>
      </c>
      <c r="U446" s="48">
        <v>7.2476270000000004E-3</v>
      </c>
      <c r="V446" s="48">
        <v>3.3433989999999999E-3</v>
      </c>
      <c r="W446" s="48">
        <v>8.11044E-3</v>
      </c>
      <c r="X446" s="48">
        <v>3.1492669999999999E-3</v>
      </c>
      <c r="Y446" s="48">
        <v>6.7744668128363494E-2</v>
      </c>
      <c r="Z446" s="48">
        <v>0.20602729937898601</v>
      </c>
      <c r="AA446" s="48">
        <v>8.6394917946003111E-2</v>
      </c>
      <c r="AB446" s="48">
        <v>0.28204076230809921</v>
      </c>
      <c r="AC446" s="48">
        <v>0.1323991879304168</v>
      </c>
      <c r="AD446" s="48">
        <v>0.4311532184228335</v>
      </c>
      <c r="AE446" s="47">
        <v>0.11</v>
      </c>
      <c r="AF446" s="48">
        <v>0.44742300000000002</v>
      </c>
      <c r="AG446" s="48">
        <v>0.18340799999999999</v>
      </c>
      <c r="AH446" s="48">
        <v>0.21357400000000001</v>
      </c>
      <c r="AI446" s="48">
        <v>0.119443891</v>
      </c>
      <c r="AJ446" s="48">
        <v>0.126370341</v>
      </c>
      <c r="AK446" s="48">
        <v>0.74658660600000004</v>
      </c>
      <c r="AM446" s="48"/>
      <c r="AN446" s="48"/>
      <c r="AO446" s="48"/>
      <c r="AP446" s="48"/>
      <c r="AQ446" s="48"/>
      <c r="AR446" s="48"/>
      <c r="AS446" s="48"/>
      <c r="AT446" s="48"/>
      <c r="AU446" s="48"/>
      <c r="AV446" s="48"/>
      <c r="AW446" s="48"/>
      <c r="AX446" s="52"/>
      <c r="AY446" s="52"/>
      <c r="AZ446" s="52"/>
      <c r="BA446" s="52"/>
      <c r="BB446" s="52"/>
      <c r="BC446" s="52"/>
      <c r="BD446" s="52"/>
      <c r="BE446" s="52"/>
      <c r="BF446" s="52"/>
      <c r="BG446" s="52"/>
      <c r="BH446" s="52"/>
      <c r="BI446" s="52"/>
      <c r="BJ446" s="52"/>
      <c r="BK446" s="52"/>
      <c r="BL446" s="52"/>
      <c r="BM446" s="52"/>
    </row>
    <row r="447" spans="2:65">
      <c r="B447" t="s">
        <v>657</v>
      </c>
      <c r="C447">
        <v>0</v>
      </c>
      <c r="D447">
        <v>0</v>
      </c>
      <c r="E447" s="64">
        <v>4.5641344E-2</v>
      </c>
      <c r="F447" s="48">
        <v>0.67888093899999902</v>
      </c>
      <c r="G447" s="48">
        <v>0.109044135</v>
      </c>
      <c r="H447" s="48">
        <v>0.140260471</v>
      </c>
      <c r="I447" s="48">
        <v>0.58775625099999995</v>
      </c>
      <c r="J447" s="49">
        <v>9.1124687999999066E-2</v>
      </c>
      <c r="K447" s="48">
        <v>2.0483962000000001E-2</v>
      </c>
      <c r="L447" s="48">
        <v>4.539754E-2</v>
      </c>
      <c r="M447" s="48">
        <v>1.5885521E-2</v>
      </c>
      <c r="N447" s="48">
        <v>7.9990349999999998E-3</v>
      </c>
      <c r="O447" s="48">
        <v>9.1566849999999995E-3</v>
      </c>
      <c r="P447" s="48">
        <v>4.0348902999999998E-2</v>
      </c>
      <c r="Q447" s="48">
        <v>3.1465552000000001E-2</v>
      </c>
      <c r="R447" s="48">
        <v>0.426666131</v>
      </c>
      <c r="S447" s="48">
        <v>0.372425436</v>
      </c>
      <c r="T447" s="48">
        <v>0.120765335</v>
      </c>
      <c r="U447" s="48">
        <v>1.1697081999999999E-2</v>
      </c>
      <c r="V447" s="48">
        <v>1.1898060000000001E-3</v>
      </c>
      <c r="W447" s="48">
        <v>4.6627539999999999E-3</v>
      </c>
      <c r="X447" s="48">
        <v>3.722164E-3</v>
      </c>
      <c r="Y447" s="48">
        <v>4.5582715542193397E-2</v>
      </c>
      <c r="Z447" s="48">
        <v>0.248015858004282</v>
      </c>
      <c r="AA447" s="48">
        <v>0.14463940759819691</v>
      </c>
      <c r="AB447" s="48">
        <v>0.13351175144880739</v>
      </c>
      <c r="AC447" s="48">
        <v>0.25267494836908577</v>
      </c>
      <c r="AD447" s="48">
        <v>0.28509604906753011</v>
      </c>
      <c r="AE447" s="47">
        <v>0.24</v>
      </c>
      <c r="AF447" s="48">
        <v>0.234101</v>
      </c>
      <c r="AG447" s="48">
        <v>0.13620099999999999</v>
      </c>
      <c r="AH447" s="48">
        <v>0.370527</v>
      </c>
      <c r="AI447" s="48">
        <v>0.32234692199999998</v>
      </c>
      <c r="AJ447" s="48">
        <v>0.302702097</v>
      </c>
      <c r="AK447" s="48">
        <v>0.36499785299999998</v>
      </c>
      <c r="AM447" s="48"/>
      <c r="AN447" s="48"/>
      <c r="AO447" s="48"/>
      <c r="AP447" s="48"/>
      <c r="AQ447" s="48"/>
      <c r="AR447" s="48"/>
      <c r="AS447" s="48"/>
      <c r="AT447" s="48"/>
      <c r="AU447" s="48"/>
      <c r="AV447" s="48"/>
      <c r="AW447" s="48"/>
      <c r="AX447" s="52"/>
      <c r="AY447" s="52"/>
      <c r="AZ447" s="52"/>
      <c r="BA447" s="52"/>
      <c r="BB447" s="52"/>
      <c r="BC447" s="52"/>
      <c r="BD447" s="52"/>
      <c r="BE447" s="52"/>
      <c r="BF447" s="52"/>
      <c r="BG447" s="52"/>
      <c r="BH447" s="52"/>
      <c r="BI447" s="52"/>
      <c r="BJ447" s="52"/>
      <c r="BK447" s="52"/>
      <c r="BL447" s="52"/>
      <c r="BM447" s="52"/>
    </row>
    <row r="448" spans="2:65">
      <c r="B448" t="s">
        <v>658</v>
      </c>
      <c r="C448">
        <v>0</v>
      </c>
      <c r="D448">
        <v>2.4</v>
      </c>
      <c r="E448" s="64">
        <v>3.4884617999999999E-2</v>
      </c>
      <c r="F448" s="48">
        <v>0.91403599899999999</v>
      </c>
      <c r="G448" s="48">
        <v>3.8380570000000003E-2</v>
      </c>
      <c r="H448" s="48">
        <v>1.8657416999999999E-2</v>
      </c>
      <c r="I448" s="48">
        <v>0.87678373700000001</v>
      </c>
      <c r="J448" s="49">
        <v>3.725226199999998E-2</v>
      </c>
      <c r="K448" s="48">
        <v>1.9628941E-2</v>
      </c>
      <c r="L448" s="48">
        <v>7.2394119999999998E-3</v>
      </c>
      <c r="M448" s="48">
        <v>7.2099999999999996E-4</v>
      </c>
      <c r="N448" s="48">
        <v>5.9753879999999999E-3</v>
      </c>
      <c r="O448" s="48">
        <v>2.1728680000000001E-3</v>
      </c>
      <c r="P448" s="48">
        <v>2.1645111000000002E-2</v>
      </c>
      <c r="Q448" s="48">
        <v>7.281198E-3</v>
      </c>
      <c r="R448" s="48">
        <v>0.44141612499999999</v>
      </c>
      <c r="S448" s="48">
        <v>0.46188078500000002</v>
      </c>
      <c r="T448" s="48">
        <v>1.7069553000000001E-2</v>
      </c>
      <c r="U448" s="48">
        <v>1.0968807000000001E-2</v>
      </c>
      <c r="V448" s="48">
        <v>1.2640240000000001E-3</v>
      </c>
      <c r="W448" s="48">
        <v>7.6468250000000003E-3</v>
      </c>
      <c r="X448" s="48">
        <v>2.4653700000000001E-3</v>
      </c>
      <c r="Y448" s="48">
        <v>6.5292096219931206E-2</v>
      </c>
      <c r="Z448" s="48">
        <v>0.208282099486814</v>
      </c>
      <c r="AA448" s="48">
        <v>9.1645381149802807E-2</v>
      </c>
      <c r="AB448" s="48">
        <v>0.21923012745639089</v>
      </c>
      <c r="AC448" s="48">
        <v>0.19631223899775141</v>
      </c>
      <c r="AD448" s="48">
        <v>0.28245422422100869</v>
      </c>
      <c r="AE448" s="47">
        <v>7.0000000000000007E-2</v>
      </c>
      <c r="AF448" s="48">
        <v>0.32980799999999999</v>
      </c>
      <c r="AG448" s="48">
        <v>0.18970999999999999</v>
      </c>
      <c r="AH448" s="48">
        <v>0.311305</v>
      </c>
      <c r="AI448" s="48">
        <v>0.14964567600000001</v>
      </c>
      <c r="AJ448" s="48">
        <v>0.16981489799999999</v>
      </c>
      <c r="AK448" s="48">
        <v>0.67335814000000005</v>
      </c>
      <c r="AM448" s="48"/>
      <c r="AN448" s="48"/>
      <c r="AO448" s="48"/>
      <c r="AP448" s="48"/>
      <c r="AQ448" s="48"/>
      <c r="AR448" s="48"/>
      <c r="AS448" s="48"/>
      <c r="AT448" s="48"/>
      <c r="AU448" s="48"/>
      <c r="AV448" s="48"/>
      <c r="AW448" s="48"/>
      <c r="AX448" s="52"/>
      <c r="AY448" s="52"/>
      <c r="AZ448" s="52"/>
      <c r="BA448" s="52"/>
      <c r="BB448" s="52"/>
      <c r="BC448" s="52"/>
      <c r="BD448" s="52"/>
      <c r="BE448" s="52"/>
      <c r="BF448" s="52"/>
      <c r="BG448" s="52"/>
      <c r="BH448" s="52"/>
      <c r="BI448" s="52"/>
      <c r="BJ448" s="52"/>
      <c r="BK448" s="52"/>
      <c r="BL448" s="52"/>
      <c r="BM448" s="52"/>
    </row>
    <row r="449" spans="2:65">
      <c r="B449" t="s">
        <v>659</v>
      </c>
      <c r="C449">
        <v>0</v>
      </c>
      <c r="D449">
        <v>0.3</v>
      </c>
      <c r="E449" s="64">
        <v>3.9952488000000001E-2</v>
      </c>
      <c r="F449" s="48">
        <v>0.84588518499999998</v>
      </c>
      <c r="G449" s="48">
        <v>7.6700088E-2</v>
      </c>
      <c r="H449" s="48">
        <v>3.3912439000000003E-2</v>
      </c>
      <c r="I449" s="48">
        <v>0.79003276099999997</v>
      </c>
      <c r="J449" s="49">
        <v>5.5852424000000012E-2</v>
      </c>
      <c r="K449" s="48">
        <v>2.4362155999999999E-2</v>
      </c>
      <c r="L449" s="48">
        <v>3.8965551000000001E-2</v>
      </c>
      <c r="M449" s="48">
        <v>1.3005060000000001E-3</v>
      </c>
      <c r="N449" s="48">
        <v>4.5964459999999997E-3</v>
      </c>
      <c r="O449" s="48">
        <v>4.4673880000000001E-3</v>
      </c>
      <c r="P449" s="48">
        <v>2.7648168000000001E-2</v>
      </c>
      <c r="Q449" s="48">
        <v>1.5854264E-2</v>
      </c>
      <c r="R449" s="48">
        <v>0.40417547700000001</v>
      </c>
      <c r="S449" s="48">
        <v>0.451549176</v>
      </c>
      <c r="T449" s="48">
        <v>5.7777645000000002E-2</v>
      </c>
      <c r="U449" s="48">
        <v>8.7758490000000005E-3</v>
      </c>
      <c r="V449" s="48">
        <v>1.7373E-3</v>
      </c>
      <c r="W449" s="48">
        <v>1.6142001999999999E-2</v>
      </c>
      <c r="X449" s="48">
        <v>3.1271409999999999E-3</v>
      </c>
      <c r="Y449" s="48">
        <v>6.1379107583056203E-2</v>
      </c>
      <c r="Z449" s="48">
        <v>0.22066568666582201</v>
      </c>
      <c r="AA449" s="48">
        <v>9.9620256326979031E-2</v>
      </c>
      <c r="AB449" s="48">
        <v>0.19867839208534119</v>
      </c>
      <c r="AC449" s="48">
        <v>0.2024350107026639</v>
      </c>
      <c r="AD449" s="48">
        <v>0.30855841922272681</v>
      </c>
      <c r="AE449" s="47">
        <v>0.15</v>
      </c>
      <c r="AF449" s="48">
        <v>0.31235200000000002</v>
      </c>
      <c r="AG449" s="48">
        <v>0.17018900000000001</v>
      </c>
      <c r="AH449" s="48">
        <v>0.32687899999999998</v>
      </c>
      <c r="AI449" s="48">
        <v>0.21905106499999999</v>
      </c>
      <c r="AJ449" s="48">
        <v>0.20478085900000001</v>
      </c>
      <c r="AK449" s="48">
        <v>0.56802659600000005</v>
      </c>
      <c r="AM449" s="48"/>
      <c r="AN449" s="48"/>
      <c r="AO449" s="48"/>
      <c r="AP449" s="48"/>
      <c r="AQ449" s="48"/>
      <c r="AR449" s="48"/>
      <c r="AS449" s="48"/>
      <c r="AT449" s="48"/>
      <c r="AU449" s="48"/>
      <c r="AV449" s="48"/>
      <c r="AW449" s="48"/>
      <c r="AX449" s="52"/>
      <c r="AY449" s="52"/>
      <c r="AZ449" s="52"/>
      <c r="BA449" s="52"/>
      <c r="BB449" s="52"/>
      <c r="BC449" s="52"/>
      <c r="BD449" s="52"/>
      <c r="BE449" s="52"/>
      <c r="BF449" s="52"/>
      <c r="BG449" s="52"/>
      <c r="BH449" s="52"/>
      <c r="BI449" s="52"/>
      <c r="BJ449" s="52"/>
      <c r="BK449" s="52"/>
      <c r="BL449" s="52"/>
      <c r="BM449" s="52"/>
    </row>
    <row r="450" spans="2:65">
      <c r="B450" t="s">
        <v>660</v>
      </c>
      <c r="C450">
        <v>0</v>
      </c>
      <c r="D450">
        <v>0</v>
      </c>
      <c r="E450" s="64">
        <v>2.2307660999999999E-2</v>
      </c>
      <c r="F450" s="48">
        <v>0.20107834499999999</v>
      </c>
      <c r="G450" s="48">
        <v>0.68753259099999997</v>
      </c>
      <c r="H450" s="48">
        <v>4.0857418999999999E-2</v>
      </c>
      <c r="I450" s="48">
        <v>0.171018748</v>
      </c>
      <c r="J450" s="49">
        <v>3.005959699999999E-2</v>
      </c>
      <c r="K450" s="48">
        <v>0.59234835900000005</v>
      </c>
      <c r="L450" s="48">
        <v>4.1836137000000002E-2</v>
      </c>
      <c r="M450" s="48">
        <v>1.2891788E-2</v>
      </c>
      <c r="N450" s="48">
        <v>1.8370999999999999E-3</v>
      </c>
      <c r="O450" s="48">
        <v>7.4928E-3</v>
      </c>
      <c r="P450" s="48">
        <v>2.8968417E-2</v>
      </c>
      <c r="Q450" s="48">
        <v>4.1563379999999997E-2</v>
      </c>
      <c r="R450" s="48">
        <v>0.148976792</v>
      </c>
      <c r="S450" s="48">
        <v>0.101518567</v>
      </c>
      <c r="T450" s="48">
        <v>0.25636747199999999</v>
      </c>
      <c r="U450" s="48">
        <v>0.375502379</v>
      </c>
      <c r="V450" s="48">
        <v>3.8499999999999998E-4</v>
      </c>
      <c r="W450" s="48">
        <v>6.8331502000000002E-2</v>
      </c>
      <c r="X450" s="48">
        <v>2.4707800000000001E-3</v>
      </c>
      <c r="Y450" s="48">
        <v>2.6605920257752699E-2</v>
      </c>
      <c r="Z450" s="48">
        <v>0.238123905429071</v>
      </c>
      <c r="AA450" s="48">
        <v>0.14166675218323671</v>
      </c>
      <c r="AB450" s="48">
        <v>0.18703500364300479</v>
      </c>
      <c r="AC450" s="48">
        <v>0.33020128708596341</v>
      </c>
      <c r="AD450" s="48">
        <v>0.230914735695047</v>
      </c>
      <c r="AE450" s="47">
        <v>0.16</v>
      </c>
      <c r="AF450" s="48">
        <v>0.16958100000000001</v>
      </c>
      <c r="AG450" s="48">
        <v>0.13114700000000001</v>
      </c>
      <c r="AH450" s="48">
        <v>0.41833999999999999</v>
      </c>
      <c r="AI450" s="48">
        <v>0.20066451900000001</v>
      </c>
      <c r="AJ450" s="48">
        <v>0.24275070500000001</v>
      </c>
      <c r="AK450" s="48">
        <v>0.54674285199999995</v>
      </c>
      <c r="AM450" s="48"/>
      <c r="AN450" s="48"/>
      <c r="AO450" s="48"/>
      <c r="AP450" s="48"/>
      <c r="AQ450" s="48"/>
      <c r="AR450" s="48"/>
      <c r="AS450" s="48"/>
      <c r="AT450" s="48"/>
      <c r="AU450" s="48"/>
      <c r="AV450" s="48"/>
      <c r="AW450" s="48"/>
      <c r="AX450" s="52"/>
      <c r="AY450" s="52"/>
      <c r="AZ450" s="52"/>
      <c r="BA450" s="52"/>
      <c r="BB450" s="52"/>
      <c r="BC450" s="52"/>
      <c r="BD450" s="52"/>
      <c r="BE450" s="52"/>
      <c r="BF450" s="52"/>
      <c r="BG450" s="52"/>
      <c r="BH450" s="52"/>
      <c r="BI450" s="52"/>
      <c r="BJ450" s="52"/>
      <c r="BK450" s="52"/>
      <c r="BL450" s="52"/>
      <c r="BM450" s="52"/>
    </row>
    <row r="451" spans="2:65">
      <c r="B451" t="s">
        <v>661</v>
      </c>
      <c r="C451">
        <v>0</v>
      </c>
      <c r="D451">
        <v>0.6</v>
      </c>
      <c r="E451" s="64">
        <v>3.6718014E-2</v>
      </c>
      <c r="F451" s="48">
        <v>0.633901881</v>
      </c>
      <c r="G451" s="48">
        <v>0.18100292399999901</v>
      </c>
      <c r="H451" s="48">
        <v>0.10152341099999999</v>
      </c>
      <c r="I451" s="48">
        <v>0.50308518599999996</v>
      </c>
      <c r="J451" s="49">
        <v>0.13081669500000001</v>
      </c>
      <c r="K451" s="48">
        <v>0.12838691099999999</v>
      </c>
      <c r="L451" s="48">
        <v>1.5242099E-2</v>
      </c>
      <c r="M451" s="48">
        <v>4.9075239999999999E-3</v>
      </c>
      <c r="N451" s="48">
        <v>6.514059E-3</v>
      </c>
      <c r="O451" s="48">
        <v>7.1534759999999998E-3</v>
      </c>
      <c r="P451" s="48">
        <v>4.5630385000000002E-2</v>
      </c>
      <c r="Q451" s="48">
        <v>3.7941397000000002E-2</v>
      </c>
      <c r="R451" s="48">
        <v>0.37215659299999998</v>
      </c>
      <c r="S451" s="48">
        <v>0.34920152799999998</v>
      </c>
      <c r="T451" s="48">
        <v>0.104768451</v>
      </c>
      <c r="U451" s="48">
        <v>7.3476989000000006E-2</v>
      </c>
      <c r="V451" s="48">
        <v>4.08E-4</v>
      </c>
      <c r="W451" s="48">
        <v>2.8214269E-2</v>
      </c>
      <c r="X451" s="48">
        <v>3.6446759999999999E-3</v>
      </c>
      <c r="Y451" s="48">
        <v>4.3537758689656599E-2</v>
      </c>
      <c r="Z451" s="48">
        <v>0.24635320306338299</v>
      </c>
      <c r="AA451" s="48">
        <v>0.16180742334588449</v>
      </c>
      <c r="AB451" s="48">
        <v>0.1485451611325726</v>
      </c>
      <c r="AC451" s="48">
        <v>0.2482383547052317</v>
      </c>
      <c r="AD451" s="48">
        <v>0.26470768978655412</v>
      </c>
      <c r="AE451" s="47">
        <v>0.26</v>
      </c>
      <c r="AF451" s="48">
        <v>0.19374</v>
      </c>
      <c r="AG451" s="48">
        <v>0.13162399999999999</v>
      </c>
      <c r="AH451" s="48">
        <v>0.395264</v>
      </c>
      <c r="AI451" s="48">
        <v>0.265521379</v>
      </c>
      <c r="AJ451" s="48">
        <v>0.29084822900000001</v>
      </c>
      <c r="AK451" s="48">
        <v>0.43487231300000001</v>
      </c>
      <c r="AM451" s="48"/>
      <c r="AN451" s="48"/>
      <c r="AO451" s="48"/>
      <c r="AP451" s="48"/>
      <c r="AQ451" s="48"/>
      <c r="AR451" s="48"/>
      <c r="AS451" s="48"/>
      <c r="AT451" s="48"/>
      <c r="AU451" s="48"/>
      <c r="AV451" s="48"/>
      <c r="AW451" s="48"/>
      <c r="AX451" s="52"/>
      <c r="AY451" s="52"/>
      <c r="AZ451" s="52"/>
      <c r="BA451" s="52"/>
      <c r="BB451" s="52"/>
      <c r="BC451" s="52"/>
      <c r="BD451" s="52"/>
      <c r="BE451" s="52"/>
      <c r="BF451" s="52"/>
      <c r="BG451" s="52"/>
      <c r="BH451" s="52"/>
      <c r="BI451" s="52"/>
      <c r="BJ451" s="52"/>
      <c r="BK451" s="52"/>
      <c r="BL451" s="52"/>
      <c r="BM451" s="52"/>
    </row>
    <row r="452" spans="2:65">
      <c r="B452" t="s">
        <v>662</v>
      </c>
      <c r="C452">
        <v>0</v>
      </c>
      <c r="D452">
        <v>3.5</v>
      </c>
      <c r="E452" s="64">
        <v>2.7717143999999999E-2</v>
      </c>
      <c r="F452" s="48">
        <v>0.93967250899999999</v>
      </c>
      <c r="G452" s="48">
        <v>2.1344443000000001E-2</v>
      </c>
      <c r="H452" s="48">
        <v>1.6195679000000001E-2</v>
      </c>
      <c r="I452" s="48">
        <v>0.90502602200000004</v>
      </c>
      <c r="J452" s="49">
        <v>3.4646486999999948E-2</v>
      </c>
      <c r="K452" s="48">
        <v>4.1506049999999999E-3</v>
      </c>
      <c r="L452" s="48">
        <v>6.8036640000000001E-3</v>
      </c>
      <c r="M452" s="48">
        <v>4.6200000000000001E-4</v>
      </c>
      <c r="N452" s="48">
        <v>5.1304810000000001E-3</v>
      </c>
      <c r="O452" s="48">
        <v>2.116901E-3</v>
      </c>
      <c r="P452" s="48">
        <v>1.5696498E-2</v>
      </c>
      <c r="Q452" s="48">
        <v>7.0902320000000001E-3</v>
      </c>
      <c r="R452" s="48">
        <v>0.59702154799999996</v>
      </c>
      <c r="S452" s="48">
        <v>0.32986679200000002</v>
      </c>
      <c r="T452" s="48">
        <v>1.4716622E-2</v>
      </c>
      <c r="U452" s="48">
        <v>2.8102090000000001E-3</v>
      </c>
      <c r="V452" s="48">
        <v>2.8699999999999998E-4</v>
      </c>
      <c r="W452" s="48">
        <v>4.7100000000000001E-4</v>
      </c>
      <c r="X452" s="48">
        <v>2.7455000000000001E-3</v>
      </c>
      <c r="Y452" s="48">
        <v>6.5217391304347797E-2</v>
      </c>
      <c r="Z452" s="48">
        <v>0.21266447368420999</v>
      </c>
      <c r="AA452" s="48">
        <v>8.6143392741305808E-2</v>
      </c>
      <c r="AB452" s="48">
        <v>0.23152617285850799</v>
      </c>
      <c r="AC452" s="48">
        <v>0.20997703553807329</v>
      </c>
      <c r="AD452" s="48">
        <v>0.25248402719356078</v>
      </c>
      <c r="AE452" s="47">
        <v>0.14000000000000001</v>
      </c>
      <c r="AF452" s="48">
        <v>0.27585300000000001</v>
      </c>
      <c r="AG452" s="48">
        <v>0.183782</v>
      </c>
      <c r="AH452" s="48">
        <v>0.35152299999999997</v>
      </c>
      <c r="AI452" s="48">
        <v>0.17579431400000001</v>
      </c>
      <c r="AJ452" s="48">
        <v>0.182692308</v>
      </c>
      <c r="AK452" s="48">
        <v>0.63279682299999995</v>
      </c>
      <c r="AM452" s="48"/>
      <c r="AN452" s="48"/>
      <c r="AO452" s="48"/>
      <c r="AP452" s="48"/>
      <c r="AQ452" s="48"/>
      <c r="AR452" s="48"/>
      <c r="AS452" s="48"/>
      <c r="AT452" s="48"/>
      <c r="AU452" s="48"/>
      <c r="AV452" s="48"/>
      <c r="AW452" s="48"/>
      <c r="AX452" s="52"/>
      <c r="AY452" s="52"/>
      <c r="AZ452" s="52"/>
      <c r="BA452" s="52"/>
      <c r="BB452" s="52"/>
      <c r="BC452" s="52"/>
      <c r="BD452" s="52"/>
      <c r="BE452" s="52"/>
      <c r="BF452" s="52"/>
      <c r="BG452" s="52"/>
      <c r="BH452" s="52"/>
      <c r="BI452" s="52"/>
      <c r="BJ452" s="52"/>
      <c r="BK452" s="52"/>
      <c r="BL452" s="52"/>
      <c r="BM452" s="52"/>
    </row>
    <row r="453" spans="2:65">
      <c r="B453" t="s">
        <v>663</v>
      </c>
      <c r="C453">
        <v>0</v>
      </c>
      <c r="D453">
        <v>30.4</v>
      </c>
      <c r="E453" s="64">
        <v>2.1198537E-2</v>
      </c>
      <c r="F453" s="48">
        <v>0.95979134600000005</v>
      </c>
      <c r="G453" s="48">
        <v>1.6060457E-2</v>
      </c>
      <c r="H453" s="48">
        <v>4.1061070000000003E-3</v>
      </c>
      <c r="I453" s="48">
        <v>0.93307622700000004</v>
      </c>
      <c r="J453" s="49">
        <v>2.6715119000000009E-2</v>
      </c>
      <c r="K453" s="48">
        <v>7.6715969999999996E-3</v>
      </c>
      <c r="L453" s="48">
        <v>1.4449210000000001E-3</v>
      </c>
      <c r="M453" s="48">
        <v>1.5280820000000001E-3</v>
      </c>
      <c r="N453" s="48">
        <v>2.9106330000000001E-3</v>
      </c>
      <c r="O453" s="48">
        <v>4.0499999999999998E-4</v>
      </c>
      <c r="P453" s="48">
        <v>1.7276686999999999E-2</v>
      </c>
      <c r="Q453" s="48">
        <v>2.764692E-3</v>
      </c>
      <c r="R453" s="48">
        <v>0.54969854500000004</v>
      </c>
      <c r="S453" s="48">
        <v>0.38115384600000002</v>
      </c>
      <c r="T453" s="48">
        <v>4.9272350000000003E-3</v>
      </c>
      <c r="U453" s="48">
        <v>2.5363830000000001E-3</v>
      </c>
      <c r="V453" s="48">
        <v>5.4100000000000003E-4</v>
      </c>
      <c r="W453" s="48">
        <v>4.1683989999999997E-3</v>
      </c>
      <c r="X453" s="48">
        <v>2.3180869999999999E-3</v>
      </c>
      <c r="Y453" s="48">
        <v>7.6509136133167496E-2</v>
      </c>
      <c r="Z453" s="48">
        <v>0.19180618397473301</v>
      </c>
      <c r="AA453" s="48">
        <v>7.2399852995222336E-2</v>
      </c>
      <c r="AB453" s="48">
        <v>0.30121278941565582</v>
      </c>
      <c r="AC453" s="48">
        <v>0.16753480917559849</v>
      </c>
      <c r="AD453" s="48">
        <v>0.34196884703996788</v>
      </c>
      <c r="AE453" s="47">
        <v>0.13</v>
      </c>
      <c r="AF453" s="48">
        <v>0.38520500000000002</v>
      </c>
      <c r="AG453" s="48">
        <v>0.188744</v>
      </c>
      <c r="AH453" s="48">
        <v>0.27881099999999998</v>
      </c>
      <c r="AI453" s="48">
        <v>0.126877451</v>
      </c>
      <c r="AJ453" s="48">
        <v>0.12637520299999999</v>
      </c>
      <c r="AK453" s="48">
        <v>0.73653496600000001</v>
      </c>
      <c r="AM453" s="48"/>
      <c r="AN453" s="48"/>
      <c r="AO453" s="48"/>
      <c r="AP453" s="48"/>
      <c r="AQ453" s="48"/>
      <c r="AR453" s="48"/>
      <c r="AS453" s="48"/>
      <c r="AT453" s="48"/>
      <c r="AU453" s="48"/>
      <c r="AV453" s="48"/>
      <c r="AW453" s="48"/>
      <c r="AX453" s="52"/>
      <c r="AY453" s="52"/>
      <c r="AZ453" s="52"/>
      <c r="BA453" s="52"/>
      <c r="BB453" s="52"/>
      <c r="BC453" s="52"/>
      <c r="BD453" s="52"/>
      <c r="BE453" s="52"/>
      <c r="BF453" s="52"/>
      <c r="BG453" s="52"/>
      <c r="BH453" s="52"/>
      <c r="BI453" s="52"/>
      <c r="BJ453" s="52"/>
      <c r="BK453" s="52"/>
      <c r="BL453" s="52"/>
      <c r="BM453" s="52"/>
    </row>
    <row r="454" spans="2:65">
      <c r="B454" t="s">
        <v>664</v>
      </c>
      <c r="C454">
        <v>0</v>
      </c>
      <c r="D454">
        <v>8</v>
      </c>
      <c r="E454" s="64">
        <v>5.9275465999999999E-2</v>
      </c>
      <c r="F454" s="48">
        <v>0.92731594699999997</v>
      </c>
      <c r="G454" s="48">
        <v>2.9751812999999998E-2</v>
      </c>
      <c r="H454" s="48">
        <v>1.29333479999999E-2</v>
      </c>
      <c r="I454" s="48">
        <v>0.84066762699999997</v>
      </c>
      <c r="J454" s="49">
        <v>8.6648320000000001E-2</v>
      </c>
      <c r="K454" s="48">
        <v>7.1141930000000004E-3</v>
      </c>
      <c r="L454" s="48">
        <v>2.6582379999999998E-3</v>
      </c>
      <c r="M454" s="48">
        <v>2.7775170000000002E-3</v>
      </c>
      <c r="N454" s="48">
        <v>6.9863939999999999E-3</v>
      </c>
      <c r="O454" s="48">
        <v>2.973477E-3</v>
      </c>
      <c r="P454" s="48">
        <v>1.8718422999999901E-2</v>
      </c>
      <c r="Q454" s="48">
        <v>1.1280469E-2</v>
      </c>
      <c r="R454" s="48">
        <v>0.43185284299999999</v>
      </c>
      <c r="S454" s="48">
        <v>0.46695521000000001</v>
      </c>
      <c r="T454" s="48">
        <v>1.6818465000000001E-2</v>
      </c>
      <c r="U454" s="48">
        <v>4.1321960000000003E-3</v>
      </c>
      <c r="V454" s="48">
        <v>6.6500000000000001E-4</v>
      </c>
      <c r="W454" s="48">
        <v>9.7099999999999997E-4</v>
      </c>
      <c r="X454" s="48">
        <v>3.288717E-3</v>
      </c>
      <c r="Y454" s="48">
        <v>0.110585697693711</v>
      </c>
      <c r="Z454" s="48">
        <v>0.18248871846822301</v>
      </c>
      <c r="AA454" s="48">
        <v>0.1956762181758589</v>
      </c>
      <c r="AB454" s="48">
        <v>0.19352559244618239</v>
      </c>
      <c r="AC454" s="48">
        <v>0.16933440517741391</v>
      </c>
      <c r="AD454" s="48">
        <v>0.26903625614359999</v>
      </c>
      <c r="AE454" s="47">
        <v>0.32</v>
      </c>
      <c r="AF454" s="48">
        <v>0.245917</v>
      </c>
      <c r="AG454" s="48">
        <v>0.15229500000000001</v>
      </c>
      <c r="AH454" s="48">
        <v>0.32904299999999997</v>
      </c>
      <c r="AI454" s="48">
        <v>0.195287871</v>
      </c>
      <c r="AJ454" s="48">
        <v>0.26375062199999999</v>
      </c>
      <c r="AK454" s="48">
        <v>0.52920192499999996</v>
      </c>
      <c r="AM454" s="48"/>
      <c r="AN454" s="48"/>
      <c r="AO454" s="48"/>
      <c r="AP454" s="48"/>
      <c r="AQ454" s="48"/>
      <c r="AR454" s="48"/>
      <c r="AS454" s="48"/>
      <c r="AT454" s="48"/>
      <c r="AU454" s="48"/>
      <c r="AV454" s="48"/>
      <c r="AW454" s="48"/>
      <c r="AX454" s="52"/>
      <c r="AY454" s="52"/>
      <c r="AZ454" s="52"/>
      <c r="BA454" s="52"/>
      <c r="BB454" s="52"/>
      <c r="BC454" s="52"/>
      <c r="BD454" s="52"/>
      <c r="BE454" s="52"/>
      <c r="BF454" s="52"/>
      <c r="BG454" s="52"/>
      <c r="BH454" s="52"/>
      <c r="BI454" s="52"/>
      <c r="BJ454" s="52"/>
      <c r="BK454" s="52"/>
      <c r="BL454" s="52"/>
      <c r="BM454" s="52"/>
    </row>
    <row r="455" spans="2:65">
      <c r="B455" t="s">
        <v>665</v>
      </c>
      <c r="C455">
        <v>0</v>
      </c>
      <c r="D455">
        <v>0</v>
      </c>
      <c r="E455" s="64">
        <v>2.6218012999999998E-2</v>
      </c>
      <c r="F455" s="48">
        <v>0.911074987</v>
      </c>
      <c r="G455" s="48">
        <v>3.7225958000000003E-2</v>
      </c>
      <c r="H455" s="48">
        <v>1.2114643E-2</v>
      </c>
      <c r="I455" s="48">
        <v>0.86500674799999999</v>
      </c>
      <c r="J455" s="49">
        <v>4.6068239000000011E-2</v>
      </c>
      <c r="K455" s="48">
        <v>1.0669387000000001E-2</v>
      </c>
      <c r="L455" s="48">
        <v>5.3453199999999998E-3</v>
      </c>
      <c r="M455" s="48">
        <v>1.8384499999999999E-3</v>
      </c>
      <c r="N455" s="48">
        <v>1.2252792E-2</v>
      </c>
      <c r="O455" s="48">
        <v>3.7406620000000001E-3</v>
      </c>
      <c r="P455" s="48">
        <v>2.948959E-2</v>
      </c>
      <c r="Q455" s="48">
        <v>1.0095536E-2</v>
      </c>
      <c r="R455" s="48">
        <v>0.62346977800000003</v>
      </c>
      <c r="S455" s="48">
        <v>0.28490818699999998</v>
      </c>
      <c r="T455" s="48">
        <v>1.8713338E-2</v>
      </c>
      <c r="U455" s="48">
        <v>7.9805320000000003E-3</v>
      </c>
      <c r="V455" s="48">
        <v>7.6829890000000003E-3</v>
      </c>
      <c r="W455" s="48">
        <v>1.4345829999999999E-3</v>
      </c>
      <c r="X455" s="48">
        <v>3.0285640000000001E-3</v>
      </c>
      <c r="Y455" s="48">
        <v>7.0212765957446799E-2</v>
      </c>
      <c r="Z455" s="48">
        <v>0.211560352460053</v>
      </c>
      <c r="AA455" s="48">
        <v>9.6839741190310746E-2</v>
      </c>
      <c r="AB455" s="48">
        <v>0.26745895941393388</v>
      </c>
      <c r="AC455" s="48">
        <v>0.21379978020827881</v>
      </c>
      <c r="AD455" s="48">
        <v>0.34379088387670731</v>
      </c>
      <c r="AE455" s="47">
        <v>0.16</v>
      </c>
      <c r="AF455" s="48">
        <v>0.331127</v>
      </c>
      <c r="AG455" s="48">
        <v>0.16426499999999999</v>
      </c>
      <c r="AH455" s="48">
        <v>0.29722900000000002</v>
      </c>
      <c r="AI455" s="48">
        <v>0.227415016</v>
      </c>
      <c r="AJ455" s="48">
        <v>0.13807776899999999</v>
      </c>
      <c r="AK455" s="48">
        <v>0.62421129900000005</v>
      </c>
      <c r="AM455" s="48"/>
      <c r="AN455" s="48"/>
      <c r="AO455" s="48"/>
      <c r="AP455" s="48"/>
      <c r="AQ455" s="48"/>
      <c r="AR455" s="48"/>
      <c r="AS455" s="48"/>
      <c r="AT455" s="48"/>
      <c r="AU455" s="48"/>
      <c r="AV455" s="48"/>
      <c r="AW455" s="48"/>
      <c r="AX455" s="52"/>
      <c r="AY455" s="52"/>
      <c r="AZ455" s="52"/>
      <c r="BA455" s="52"/>
      <c r="BB455" s="52"/>
      <c r="BC455" s="52"/>
      <c r="BD455" s="52"/>
      <c r="BE455" s="52"/>
      <c r="BF455" s="52"/>
      <c r="BG455" s="52"/>
      <c r="BH455" s="52"/>
      <c r="BI455" s="52"/>
      <c r="BJ455" s="52"/>
      <c r="BK455" s="52"/>
      <c r="BL455" s="52"/>
      <c r="BM455" s="52"/>
    </row>
    <row r="456" spans="2:65">
      <c r="B456" t="s">
        <v>666</v>
      </c>
      <c r="C456">
        <v>0</v>
      </c>
      <c r="D456">
        <v>0</v>
      </c>
      <c r="E456" s="64">
        <v>6.8216092000000006E-2</v>
      </c>
      <c r="F456" s="48">
        <v>0.74180151299999997</v>
      </c>
      <c r="G456" s="48">
        <v>8.8917012000000004E-2</v>
      </c>
      <c r="H456" s="48">
        <v>6.2239360999999903E-2</v>
      </c>
      <c r="I456" s="48">
        <v>0.64691393699999999</v>
      </c>
      <c r="J456" s="49">
        <v>9.4887575999999973E-2</v>
      </c>
      <c r="K456" s="48">
        <v>1.6961245E-2</v>
      </c>
      <c r="L456" s="48">
        <v>1.1109318E-2</v>
      </c>
      <c r="M456" s="48">
        <v>4.6288830000000003E-3</v>
      </c>
      <c r="N456" s="48">
        <v>3.3353434000000001E-2</v>
      </c>
      <c r="O456" s="48">
        <v>3.6037337000000003E-2</v>
      </c>
      <c r="P456" s="48">
        <v>4.4156991999999999E-2</v>
      </c>
      <c r="Q456" s="48">
        <v>6.2884856000000003E-2</v>
      </c>
      <c r="R456" s="48">
        <v>0.47059972700000002</v>
      </c>
      <c r="S456" s="48">
        <v>0.32663478800000001</v>
      </c>
      <c r="T456" s="48">
        <v>0.101064236</v>
      </c>
      <c r="U456" s="48">
        <v>1.2349559E-2</v>
      </c>
      <c r="V456" s="48">
        <v>1.588286E-3</v>
      </c>
      <c r="W456" s="48">
        <v>1.571299E-3</v>
      </c>
      <c r="X456" s="48">
        <v>5.8265460000000002E-3</v>
      </c>
      <c r="Y456" s="48">
        <v>4.0279647226630702E-2</v>
      </c>
      <c r="Z456" s="48">
        <v>0.15426404887092299</v>
      </c>
      <c r="AA456" s="48">
        <v>0.3048360869291788</v>
      </c>
      <c r="AB456" s="48">
        <v>0.11415968160705781</v>
      </c>
      <c r="AC456" s="48">
        <v>0.21666321692933951</v>
      </c>
      <c r="AD456" s="48">
        <v>0.31530599170091761</v>
      </c>
      <c r="AE456" s="47">
        <v>0.25</v>
      </c>
      <c r="AF456" s="48">
        <v>0.195324</v>
      </c>
      <c r="AG456" s="48">
        <v>0.117482</v>
      </c>
      <c r="AH456" s="48">
        <v>0.25667000000000001</v>
      </c>
      <c r="AI456" s="48">
        <v>0.370168742</v>
      </c>
      <c r="AJ456" s="48">
        <v>0.38101647300000002</v>
      </c>
      <c r="AK456" s="48">
        <v>0.239112093</v>
      </c>
      <c r="AM456" s="48"/>
      <c r="AN456" s="48"/>
      <c r="AO456" s="48"/>
      <c r="AP456" s="48"/>
      <c r="AQ456" s="48"/>
      <c r="AR456" s="48"/>
      <c r="AS456" s="48"/>
      <c r="AT456" s="48"/>
      <c r="AU456" s="48"/>
      <c r="AV456" s="48"/>
      <c r="AW456" s="48"/>
      <c r="AX456" s="52"/>
      <c r="AY456" s="52"/>
      <c r="AZ456" s="52"/>
      <c r="BA456" s="52"/>
      <c r="BB456" s="52"/>
      <c r="BC456" s="52"/>
      <c r="BD456" s="52"/>
      <c r="BE456" s="52"/>
      <c r="BF456" s="52"/>
      <c r="BG456" s="52"/>
      <c r="BH456" s="52"/>
      <c r="BI456" s="52"/>
      <c r="BJ456" s="52"/>
      <c r="BK456" s="52"/>
      <c r="BL456" s="52"/>
      <c r="BM456" s="52"/>
    </row>
    <row r="457" spans="2:65">
      <c r="B457" t="s">
        <v>667</v>
      </c>
      <c r="C457">
        <v>0</v>
      </c>
      <c r="D457">
        <v>0</v>
      </c>
      <c r="E457" s="64">
        <v>2.7729063000000002E-2</v>
      </c>
      <c r="F457" s="48">
        <v>0.92167221099999996</v>
      </c>
      <c r="G457" s="48">
        <v>3.0268643000000001E-2</v>
      </c>
      <c r="H457" s="48">
        <v>1.97046759999999E-2</v>
      </c>
      <c r="I457" s="48">
        <v>0.87103108399999996</v>
      </c>
      <c r="J457" s="49">
        <v>5.0641127000000008E-2</v>
      </c>
      <c r="K457" s="48">
        <v>8.9834470000000003E-3</v>
      </c>
      <c r="L457" s="48">
        <v>2.2188619999999998E-3</v>
      </c>
      <c r="M457" s="48">
        <v>4.2200000000000001E-4</v>
      </c>
      <c r="N457" s="48">
        <v>9.376166E-3</v>
      </c>
      <c r="O457" s="48">
        <v>3.8781000000000002E-3</v>
      </c>
      <c r="P457" s="48">
        <v>1.8153434999999999E-2</v>
      </c>
      <c r="Q457" s="48">
        <v>1.0200875999999999E-2</v>
      </c>
      <c r="R457" s="48">
        <v>0.67119279700000001</v>
      </c>
      <c r="S457" s="48">
        <v>0.25757709600000001</v>
      </c>
      <c r="T457" s="48">
        <v>1.4314748E-2</v>
      </c>
      <c r="U457" s="48">
        <v>4.0646809999999997E-3</v>
      </c>
      <c r="V457" s="48">
        <v>1.0505340000000001E-3</v>
      </c>
      <c r="W457" s="48">
        <v>4.7100000000000001E-4</v>
      </c>
      <c r="X457" s="48">
        <v>3.3283259999999999E-3</v>
      </c>
      <c r="Y457" s="48">
        <v>6.8389163590779303E-2</v>
      </c>
      <c r="Z457" s="48">
        <v>0.22451947950527601</v>
      </c>
      <c r="AA457" s="48">
        <v>0.1128510466887374</v>
      </c>
      <c r="AB457" s="48">
        <v>0.2164121801085071</v>
      </c>
      <c r="AC457" s="48">
        <v>0.26720627912680889</v>
      </c>
      <c r="AD457" s="48">
        <v>0.22920039244542559</v>
      </c>
      <c r="AE457" s="47">
        <v>0.35</v>
      </c>
      <c r="AF457" s="48">
        <v>0.21091799999999999</v>
      </c>
      <c r="AG457" s="48">
        <v>0.171844</v>
      </c>
      <c r="AH457" s="48">
        <v>0.37063099999999999</v>
      </c>
      <c r="AI457" s="48">
        <v>0.27081301899999999</v>
      </c>
      <c r="AJ457" s="48">
        <v>0.19700979699999999</v>
      </c>
      <c r="AK457" s="48">
        <v>0.525676743</v>
      </c>
      <c r="AM457" s="48"/>
      <c r="AN457" s="48"/>
      <c r="AO457" s="48"/>
      <c r="AP457" s="48"/>
      <c r="AQ457" s="48"/>
      <c r="AR457" s="48"/>
      <c r="AS457" s="48"/>
      <c r="AT457" s="48"/>
      <c r="AU457" s="48"/>
      <c r="AV457" s="48"/>
      <c r="AW457" s="48"/>
      <c r="AX457" s="52"/>
      <c r="AY457" s="52"/>
      <c r="AZ457" s="52"/>
      <c r="BA457" s="52"/>
      <c r="BB457" s="52"/>
      <c r="BC457" s="52"/>
      <c r="BD457" s="52"/>
      <c r="BE457" s="52"/>
      <c r="BF457" s="52"/>
      <c r="BG457" s="52"/>
      <c r="BH457" s="52"/>
      <c r="BI457" s="52"/>
      <c r="BJ457" s="52"/>
      <c r="BK457" s="52"/>
      <c r="BL457" s="52"/>
      <c r="BM457" s="52"/>
    </row>
    <row r="458" spans="2:65">
      <c r="B458" t="s">
        <v>668</v>
      </c>
      <c r="C458">
        <v>0</v>
      </c>
      <c r="D458">
        <v>0</v>
      </c>
      <c r="E458" s="64">
        <v>5.7264002000000001E-2</v>
      </c>
      <c r="F458" s="48">
        <v>0.78144922000000006</v>
      </c>
      <c r="G458" s="48">
        <v>7.2606939999999995E-2</v>
      </c>
      <c r="H458" s="48">
        <v>4.7311304999999998E-2</v>
      </c>
      <c r="I458" s="48">
        <v>0.70196116600000003</v>
      </c>
      <c r="J458" s="49">
        <v>7.948805400000003E-2</v>
      </c>
      <c r="K458" s="48">
        <v>1.3917952000000001E-2</v>
      </c>
      <c r="L458" s="48">
        <v>1.3460509000000001E-2</v>
      </c>
      <c r="M458" s="48">
        <v>9.8982919999999995E-3</v>
      </c>
      <c r="N458" s="48">
        <v>1.6166237E-2</v>
      </c>
      <c r="O458" s="48">
        <v>2.5753077999999999E-2</v>
      </c>
      <c r="P458" s="48">
        <v>5.0007299999999998E-2</v>
      </c>
      <c r="Q458" s="48">
        <v>4.8625237000000002E-2</v>
      </c>
      <c r="R458" s="48">
        <v>0.49441822000000002</v>
      </c>
      <c r="S458" s="48">
        <v>0.32747092300000002</v>
      </c>
      <c r="T458" s="48">
        <v>8.2952942000000002E-2</v>
      </c>
      <c r="U458" s="48">
        <v>8.0393210000000003E-3</v>
      </c>
      <c r="V458" s="48">
        <v>6.8421819999999996E-3</v>
      </c>
      <c r="W458" s="48">
        <v>2.043895E-3</v>
      </c>
      <c r="X458" s="48">
        <v>5.5866470000000001E-3</v>
      </c>
      <c r="Y458" s="48">
        <v>4.99965328340614E-2</v>
      </c>
      <c r="Z458" s="48">
        <v>0.17806010397264399</v>
      </c>
      <c r="AA458" s="48">
        <v>0.23244041579291511</v>
      </c>
      <c r="AB458" s="48">
        <v>0.1750434057137695</v>
      </c>
      <c r="AC458" s="48">
        <v>0.17934300429777969</v>
      </c>
      <c r="AD458" s="48">
        <v>0.3698164513936098</v>
      </c>
      <c r="AE458" s="47">
        <v>0.2</v>
      </c>
      <c r="AF458" s="48">
        <v>0.29032999999999998</v>
      </c>
      <c r="AG458" s="48">
        <v>0.14327999999999999</v>
      </c>
      <c r="AH458" s="48">
        <v>0.22558800000000001</v>
      </c>
      <c r="AI458" s="48">
        <v>0.198922867</v>
      </c>
      <c r="AJ458" s="48">
        <v>0.31218362100000002</v>
      </c>
      <c r="AK458" s="48">
        <v>0.48221343900000002</v>
      </c>
      <c r="AM458" s="48"/>
      <c r="AN458" s="48"/>
      <c r="AO458" s="48"/>
      <c r="AP458" s="48"/>
      <c r="AQ458" s="48"/>
      <c r="AR458" s="48"/>
      <c r="AS458" s="48"/>
      <c r="AT458" s="48"/>
      <c r="AU458" s="48"/>
      <c r="AV458" s="48"/>
      <c r="AW458" s="48"/>
      <c r="AX458" s="52"/>
      <c r="AY458" s="52"/>
      <c r="AZ458" s="52"/>
      <c r="BA458" s="52"/>
      <c r="BB458" s="52"/>
      <c r="BC458" s="52"/>
      <c r="BD458" s="52"/>
      <c r="BE458" s="52"/>
      <c r="BF458" s="52"/>
      <c r="BG458" s="52"/>
      <c r="BH458" s="52"/>
      <c r="BI458" s="52"/>
      <c r="BJ458" s="52"/>
      <c r="BK458" s="52"/>
      <c r="BL458" s="52"/>
      <c r="BM458" s="52"/>
    </row>
    <row r="459" spans="2:65">
      <c r="B459" t="s">
        <v>669</v>
      </c>
      <c r="C459">
        <v>0</v>
      </c>
      <c r="D459">
        <v>0</v>
      </c>
      <c r="E459" s="64">
        <v>2.7006866000000001E-2</v>
      </c>
      <c r="F459" s="48">
        <v>0.90078875300000005</v>
      </c>
      <c r="G459" s="48">
        <v>3.7534560000000002E-2</v>
      </c>
      <c r="H459" s="48">
        <v>1.9219502999999999E-2</v>
      </c>
      <c r="I459" s="48">
        <v>0.85410649900000002</v>
      </c>
      <c r="J459" s="49">
        <v>4.6682254000000027E-2</v>
      </c>
      <c r="K459" s="48">
        <v>1.0616977E-2</v>
      </c>
      <c r="L459" s="48">
        <v>2.9291759999999999E-3</v>
      </c>
      <c r="M459" s="48">
        <v>1.5930600000000001E-3</v>
      </c>
      <c r="N459" s="48">
        <v>1.2621149999999999E-2</v>
      </c>
      <c r="O459" s="48">
        <v>7.6364120000000004E-3</v>
      </c>
      <c r="P459" s="48">
        <v>2.3690349999999999E-2</v>
      </c>
      <c r="Q459" s="48">
        <v>1.8767278999999901E-2</v>
      </c>
      <c r="R459" s="48">
        <v>0.65824228900000004</v>
      </c>
      <c r="S459" s="48">
        <v>0.255187724</v>
      </c>
      <c r="T459" s="48">
        <v>2.3937018000000001E-2</v>
      </c>
      <c r="U459" s="48">
        <v>4.3886250000000002E-3</v>
      </c>
      <c r="V459" s="48">
        <v>1.1716700000000001E-3</v>
      </c>
      <c r="W459" s="48">
        <v>8.2200000000000003E-4</v>
      </c>
      <c r="X459" s="48">
        <v>3.0011199999999999E-3</v>
      </c>
      <c r="Y459" s="48">
        <v>6.6171937977144393E-2</v>
      </c>
      <c r="Z459" s="48">
        <v>0.21404136676421701</v>
      </c>
      <c r="AA459" s="48">
        <v>0.1070381785017924</v>
      </c>
      <c r="AB459" s="48">
        <v>0.2268067174036103</v>
      </c>
      <c r="AC459" s="48">
        <v>0.25012959755218672</v>
      </c>
      <c r="AD459" s="48">
        <v>0.26277326118015959</v>
      </c>
      <c r="AE459" s="47">
        <v>0.47</v>
      </c>
      <c r="AF459" s="48">
        <v>0.24571699999999999</v>
      </c>
      <c r="AG459" s="48">
        <v>0.17638100000000001</v>
      </c>
      <c r="AH459" s="48">
        <v>0.33666299999999999</v>
      </c>
      <c r="AI459" s="48">
        <v>0.21368109099999999</v>
      </c>
      <c r="AJ459" s="48">
        <v>0.208915235</v>
      </c>
      <c r="AK459" s="48">
        <v>0.57185536400000003</v>
      </c>
      <c r="AM459" s="48"/>
      <c r="AN459" s="48"/>
      <c r="AO459" s="48"/>
      <c r="AP459" s="48"/>
      <c r="AQ459" s="48"/>
      <c r="AR459" s="48"/>
      <c r="AS459" s="48"/>
      <c r="AT459" s="48"/>
      <c r="AU459" s="48"/>
      <c r="AV459" s="48"/>
      <c r="AW459" s="48"/>
      <c r="AX459" s="52"/>
      <c r="AY459" s="52"/>
      <c r="AZ459" s="52"/>
      <c r="BA459" s="52"/>
      <c r="BB459" s="52"/>
      <c r="BC459" s="52"/>
      <c r="BD459" s="52"/>
      <c r="BE459" s="52"/>
      <c r="BF459" s="52"/>
      <c r="BG459" s="52"/>
      <c r="BH459" s="52"/>
      <c r="BI459" s="52"/>
      <c r="BJ459" s="52"/>
      <c r="BK459" s="52"/>
      <c r="BL459" s="52"/>
      <c r="BM459" s="52"/>
    </row>
    <row r="460" spans="2:65">
      <c r="B460" t="s">
        <v>670</v>
      </c>
      <c r="C460">
        <v>0</v>
      </c>
      <c r="E460" s="64">
        <v>3.2238733999999998E-2</v>
      </c>
      <c r="F460" s="48">
        <v>0.93686595900000003</v>
      </c>
      <c r="G460" s="48">
        <v>3.6020023999999998E-2</v>
      </c>
      <c r="H460" s="48">
        <v>1.0111745E-2</v>
      </c>
      <c r="I460" s="48">
        <v>0.86969969899999999</v>
      </c>
      <c r="J460" s="49">
        <v>6.7166260000000033E-2</v>
      </c>
      <c r="K460" s="48">
        <v>9.1030109999999994E-3</v>
      </c>
      <c r="L460" s="48">
        <v>1.7295721E-2</v>
      </c>
      <c r="M460" s="48">
        <v>2.5399999999999999E-4</v>
      </c>
      <c r="N460" s="48">
        <v>5.7652399999999996E-3</v>
      </c>
      <c r="O460" s="48">
        <v>2.4959869999999999E-3</v>
      </c>
      <c r="P460" s="48">
        <v>1.1011707000000001E-2</v>
      </c>
      <c r="Q460" s="48">
        <v>5.9903689999999997E-3</v>
      </c>
      <c r="R460" s="48">
        <v>0.36183708199999998</v>
      </c>
      <c r="S460" s="48">
        <v>0.54936277700000002</v>
      </c>
      <c r="T460" s="48">
        <v>2.1005853000000001E-2</v>
      </c>
      <c r="U460" s="48">
        <v>5.6674689999999996E-3</v>
      </c>
      <c r="V460" s="48">
        <v>4.1100000000000002E-4</v>
      </c>
      <c r="W460" s="48">
        <v>7.54E-4</v>
      </c>
      <c r="X460" s="48">
        <v>1.497621E-3</v>
      </c>
      <c r="Y460" s="48">
        <v>7.6799493132396535E-2</v>
      </c>
      <c r="Z460" s="48">
        <v>0.210176095775019</v>
      </c>
      <c r="AA460" s="48">
        <v>9.3817774494148992E-2</v>
      </c>
      <c r="AB460" s="48">
        <v>0.2223599227817625</v>
      </c>
      <c r="AC460" s="48">
        <v>0.1642377756471716</v>
      </c>
      <c r="AD460" s="48">
        <v>0.26746164908916592</v>
      </c>
      <c r="AE460" s="47">
        <v>0.19</v>
      </c>
      <c r="AF460" s="48">
        <v>0.318606</v>
      </c>
      <c r="AG460" s="48">
        <v>0.202401</v>
      </c>
      <c r="AH460" s="48">
        <v>0.35298600000000002</v>
      </c>
      <c r="AI460" s="48">
        <v>0.24065610900000001</v>
      </c>
      <c r="AJ460" s="48">
        <v>9.4751132000000002E-2</v>
      </c>
      <c r="AK460" s="48">
        <v>0.65298642600000001</v>
      </c>
      <c r="AM460" s="48"/>
      <c r="AN460" s="48"/>
      <c r="AO460" s="48"/>
      <c r="AP460" s="48"/>
      <c r="AQ460" s="48"/>
      <c r="AR460" s="48"/>
      <c r="AS460" s="48"/>
      <c r="AT460" s="48"/>
      <c r="AU460" s="48"/>
      <c r="AV460" s="48"/>
      <c r="AW460" s="48"/>
      <c r="AX460" s="52"/>
      <c r="AY460" s="52"/>
      <c r="AZ460" s="52"/>
      <c r="BA460" s="52"/>
      <c r="BB460" s="52"/>
      <c r="BC460" s="52"/>
      <c r="BD460" s="52"/>
      <c r="BE460" s="52"/>
      <c r="BF460" s="52"/>
      <c r="BG460" s="52"/>
      <c r="BH460" s="52"/>
      <c r="BI460" s="52"/>
      <c r="BJ460" s="52"/>
      <c r="BK460" s="52"/>
      <c r="BL460" s="52"/>
      <c r="BM460" s="52"/>
    </row>
    <row r="461" spans="2:65">
      <c r="B461" t="s">
        <v>672</v>
      </c>
      <c r="C461">
        <v>0</v>
      </c>
      <c r="D461">
        <v>34.200000000000003</v>
      </c>
      <c r="E461" s="64">
        <v>2.3873195999999999E-2</v>
      </c>
      <c r="F461" s="48">
        <v>0.97263180399999905</v>
      </c>
      <c r="G461" s="48">
        <v>1.3216578999999999E-2</v>
      </c>
      <c r="H461" s="48">
        <v>1.7962639999999899E-3</v>
      </c>
      <c r="I461" s="48">
        <v>0.93572567799999995</v>
      </c>
      <c r="J461" s="49">
        <v>3.6906125999999102E-2</v>
      </c>
      <c r="K461" s="48">
        <v>2.7113240000000002E-3</v>
      </c>
      <c r="L461" s="48">
        <v>1.4673049999999999E-3</v>
      </c>
      <c r="M461" s="48">
        <v>5.8500000000000002E-4</v>
      </c>
      <c r="N461" s="48">
        <v>2.604997E-3</v>
      </c>
      <c r="O461" s="48">
        <v>9.1399999999999999E-4</v>
      </c>
      <c r="P461" s="48">
        <v>9.1653369999999904E-3</v>
      </c>
      <c r="Q461" s="48">
        <v>3.1893849999999999E-3</v>
      </c>
      <c r="R461" s="48">
        <v>0.45568220500000001</v>
      </c>
      <c r="S461" s="48">
        <v>0.46804823099999998</v>
      </c>
      <c r="T461" s="48">
        <v>4.8698539999999998E-3</v>
      </c>
      <c r="U461" s="48">
        <v>1.8713849999999999E-3</v>
      </c>
      <c r="V461" s="48">
        <v>5.0000000000000001E-4</v>
      </c>
      <c r="W461" s="48">
        <v>1.0526540000000001E-3</v>
      </c>
      <c r="X461" s="48">
        <v>2.6901160000000002E-3</v>
      </c>
      <c r="Y461" s="48">
        <v>8.3314960437029906E-2</v>
      </c>
      <c r="Z461" s="48">
        <v>0.19945721650564699</v>
      </c>
      <c r="AA461" s="48">
        <v>8.1676461733792186E-2</v>
      </c>
      <c r="AB461" s="48">
        <v>0.28856398643961229</v>
      </c>
      <c r="AC461" s="48">
        <v>0.20719153631466219</v>
      </c>
      <c r="AD461" s="48">
        <v>0.29258129421691442</v>
      </c>
      <c r="AE461" s="47">
        <v>0.23</v>
      </c>
      <c r="AF461" s="48">
        <v>0.27608899999999997</v>
      </c>
      <c r="AG461" s="48">
        <v>0.17471900000000001</v>
      </c>
      <c r="AH461" s="48">
        <v>0.366479</v>
      </c>
      <c r="AI461" s="48">
        <v>0.157443473</v>
      </c>
      <c r="AJ461" s="48">
        <v>0.147448618</v>
      </c>
      <c r="AK461" s="48">
        <v>0.69096788399999998</v>
      </c>
      <c r="AM461" s="48"/>
      <c r="AN461" s="48"/>
      <c r="AO461" s="48"/>
      <c r="AP461" s="48"/>
      <c r="AQ461" s="48"/>
      <c r="AR461" s="48"/>
      <c r="AS461" s="48"/>
      <c r="AT461" s="48"/>
      <c r="AU461" s="48"/>
      <c r="AV461" s="48"/>
      <c r="AW461" s="48"/>
      <c r="AX461" s="52"/>
      <c r="AY461" s="52"/>
      <c r="AZ461" s="52"/>
      <c r="BA461" s="52"/>
      <c r="BB461" s="52"/>
      <c r="BC461" s="52"/>
      <c r="BD461" s="52"/>
      <c r="BE461" s="52"/>
      <c r="BF461" s="52"/>
      <c r="BG461" s="52"/>
      <c r="BH461" s="52"/>
      <c r="BI461" s="52"/>
      <c r="BJ461" s="52"/>
      <c r="BK461" s="52"/>
      <c r="BL461" s="52"/>
      <c r="BM461" s="52"/>
    </row>
    <row r="462" spans="2:65">
      <c r="B462" t="s">
        <v>673</v>
      </c>
      <c r="C462">
        <v>0</v>
      </c>
      <c r="E462" s="64">
        <v>2.8658205999999999E-2</v>
      </c>
      <c r="F462" s="48">
        <v>0.972053308</v>
      </c>
      <c r="G462" s="48">
        <v>1.0750449E-2</v>
      </c>
      <c r="H462" s="48">
        <v>3.2383360000000001E-3</v>
      </c>
      <c r="I462" s="48">
        <v>0.92282229999999998</v>
      </c>
      <c r="J462" s="49">
        <v>4.9231008000000021E-2</v>
      </c>
      <c r="K462" s="48">
        <v>2.5824960000000001E-3</v>
      </c>
      <c r="L462" s="48">
        <v>3.709777E-3</v>
      </c>
      <c r="M462" s="48">
        <v>2.3599999999999999E-4</v>
      </c>
      <c r="N462" s="48">
        <v>1.8753839999999999E-3</v>
      </c>
      <c r="O462" s="48">
        <v>1.199016E-3</v>
      </c>
      <c r="P462" s="48">
        <v>1.0094282E-2</v>
      </c>
      <c r="Q462" s="48">
        <v>3.8634960000000001E-3</v>
      </c>
      <c r="R462" s="48">
        <v>0.349737136</v>
      </c>
      <c r="S462" s="48">
        <v>0.57668145800000004</v>
      </c>
      <c r="T462" s="48">
        <v>7.173675E-3</v>
      </c>
      <c r="U462" s="48">
        <v>1.5269680000000001E-3</v>
      </c>
      <c r="V462" s="48">
        <v>6.4599999999999998E-4</v>
      </c>
      <c r="W462" s="48">
        <v>7.3800000000000005E-4</v>
      </c>
      <c r="X462" s="48">
        <v>2.0291250000000001E-3</v>
      </c>
      <c r="Y462" s="48">
        <v>7.2557917363267249E-2</v>
      </c>
      <c r="Z462" s="48">
        <v>0.206054877811123</v>
      </c>
      <c r="AA462" s="48">
        <v>8.6621420944759955E-2</v>
      </c>
      <c r="AB462" s="48">
        <v>0.27202660742995211</v>
      </c>
      <c r="AC462" s="48">
        <v>0.14553611937288899</v>
      </c>
      <c r="AD462" s="48">
        <v>0.34828855169632511</v>
      </c>
      <c r="AE462" s="47">
        <v>0.24</v>
      </c>
      <c r="AF462" s="48">
        <v>0.37476399999999999</v>
      </c>
      <c r="AG462" s="48">
        <v>0.22063199999999999</v>
      </c>
      <c r="AH462" s="48">
        <v>0.30215199999999998</v>
      </c>
      <c r="AI462" s="48">
        <v>0.22701979799999999</v>
      </c>
      <c r="AJ462" s="48">
        <v>7.8188808999999998E-2</v>
      </c>
      <c r="AK462" s="48">
        <v>0.67879062800000001</v>
      </c>
      <c r="AM462" s="48"/>
      <c r="AN462" s="48"/>
      <c r="AO462" s="48"/>
      <c r="AP462" s="48"/>
      <c r="AQ462" s="48"/>
      <c r="AR462" s="48"/>
      <c r="AS462" s="48"/>
      <c r="AT462" s="48"/>
      <c r="AU462" s="48"/>
      <c r="AV462" s="48"/>
      <c r="AW462" s="48"/>
      <c r="AX462" s="52"/>
      <c r="AY462" s="52"/>
      <c r="AZ462" s="52"/>
      <c r="BA462" s="52"/>
      <c r="BB462" s="52"/>
      <c r="BC462" s="52"/>
      <c r="BD462" s="52"/>
      <c r="BE462" s="52"/>
      <c r="BF462" s="52"/>
      <c r="BG462" s="52"/>
      <c r="BH462" s="52"/>
      <c r="BI462" s="52"/>
      <c r="BJ462" s="52"/>
      <c r="BK462" s="52"/>
      <c r="BL462" s="52"/>
      <c r="BM462" s="52"/>
    </row>
    <row r="463" spans="2:65">
      <c r="B463" t="s">
        <v>675</v>
      </c>
      <c r="C463">
        <v>0</v>
      </c>
      <c r="D463">
        <v>16.8</v>
      </c>
      <c r="E463" s="64">
        <v>3.5029005000000002E-2</v>
      </c>
      <c r="F463" s="48">
        <v>0.82997912500000004</v>
      </c>
      <c r="G463" s="48">
        <v>0.108991987</v>
      </c>
      <c r="H463" s="48">
        <v>2.0392561999999999E-2</v>
      </c>
      <c r="I463" s="48">
        <v>0.77098577300000004</v>
      </c>
      <c r="J463" s="49">
        <v>5.8993351999999999E-2</v>
      </c>
      <c r="K463" s="48">
        <v>5.1527455999999999E-2</v>
      </c>
      <c r="L463" s="48">
        <v>3.822364E-3</v>
      </c>
      <c r="M463" s="48">
        <v>2.4979398999999999E-2</v>
      </c>
      <c r="N463" s="48">
        <v>1.5011467000000001E-2</v>
      </c>
      <c r="O463" s="48">
        <v>5.1328889999999999E-3</v>
      </c>
      <c r="P463" s="48">
        <v>2.6696980999999901E-2</v>
      </c>
      <c r="Q463" s="48">
        <v>1.3939218999999999E-2</v>
      </c>
      <c r="R463" s="48">
        <v>0.41174893800000001</v>
      </c>
      <c r="S463" s="48">
        <v>0.42190540500000001</v>
      </c>
      <c r="T463" s="48">
        <v>4.3117826999999997E-2</v>
      </c>
      <c r="U463" s="48">
        <v>3.9920971999999999E-2</v>
      </c>
      <c r="V463" s="48">
        <v>9.4300000000000004E-4</v>
      </c>
      <c r="W463" s="48">
        <v>5.242048E-3</v>
      </c>
      <c r="X463" s="48">
        <v>4.2690920000000004E-3</v>
      </c>
      <c r="Y463" s="48">
        <v>6.6895325203252004E-2</v>
      </c>
      <c r="Z463" s="48">
        <v>0.177150938644245</v>
      </c>
      <c r="AA463" s="48">
        <v>0.2191980787794594</v>
      </c>
      <c r="AB463" s="48">
        <v>0.21413603936618461</v>
      </c>
      <c r="AC463" s="48">
        <v>0.14333693456714741</v>
      </c>
      <c r="AD463" s="48">
        <v>0.32987693174879051</v>
      </c>
      <c r="AE463" s="47">
        <v>0.14000000000000001</v>
      </c>
      <c r="AF463" s="48">
        <v>0.29780600000000002</v>
      </c>
      <c r="AG463" s="48">
        <v>0.146817</v>
      </c>
      <c r="AH463" s="48">
        <v>0.26180199999999998</v>
      </c>
      <c r="AI463" s="48">
        <v>0.14209496699999999</v>
      </c>
      <c r="AJ463" s="48">
        <v>0.20855669299999999</v>
      </c>
      <c r="AK463" s="48">
        <v>0.63842382099999995</v>
      </c>
      <c r="AM463" s="48"/>
      <c r="AN463" s="48"/>
      <c r="AO463" s="48"/>
      <c r="AP463" s="48"/>
      <c r="AQ463" s="48"/>
      <c r="AR463" s="48"/>
      <c r="AS463" s="48"/>
      <c r="AT463" s="48"/>
      <c r="AU463" s="48"/>
      <c r="AV463" s="48"/>
      <c r="AW463" s="48"/>
      <c r="AX463" s="52"/>
      <c r="AY463" s="52"/>
      <c r="AZ463" s="52"/>
      <c r="BA463" s="52"/>
      <c r="BB463" s="52"/>
      <c r="BC463" s="52"/>
      <c r="BD463" s="52"/>
      <c r="BE463" s="52"/>
      <c r="BF463" s="52"/>
      <c r="BG463" s="52"/>
      <c r="BH463" s="52"/>
      <c r="BI463" s="52"/>
      <c r="BJ463" s="52"/>
      <c r="BK463" s="52"/>
      <c r="BL463" s="52"/>
      <c r="BM463" s="52"/>
    </row>
    <row r="464" spans="2:65">
      <c r="B464" t="s">
        <v>676</v>
      </c>
      <c r="C464">
        <v>0</v>
      </c>
      <c r="D464">
        <v>68.5</v>
      </c>
      <c r="E464" s="64">
        <v>2.1892312000000001E-2</v>
      </c>
      <c r="F464" s="48">
        <v>0.97915407699999901</v>
      </c>
      <c r="G464" s="48">
        <v>6.9452769999999997E-3</v>
      </c>
      <c r="H464" s="48">
        <v>1.9659999999999999E-3</v>
      </c>
      <c r="I464" s="48">
        <v>0.96219931299999995</v>
      </c>
      <c r="J464" s="49">
        <v>1.6954763999999071E-2</v>
      </c>
      <c r="K464" s="48">
        <v>1.7492650000000001E-3</v>
      </c>
      <c r="L464" s="48">
        <v>4.4499999999999997E-4</v>
      </c>
      <c r="M464" s="48">
        <v>7.6599999999999997E-4</v>
      </c>
      <c r="N464" s="48">
        <v>1.656109E-3</v>
      </c>
      <c r="O464" s="48">
        <v>4.0400000000000001E-4</v>
      </c>
      <c r="P464" s="48">
        <v>9.9884069999999995E-3</v>
      </c>
      <c r="Q464" s="48">
        <v>1.946251E-3</v>
      </c>
      <c r="R464" s="48">
        <v>0.53947831499999999</v>
      </c>
      <c r="S464" s="48">
        <v>0.38688541599999998</v>
      </c>
      <c r="T464" s="48">
        <v>2.8671980000000001E-3</v>
      </c>
      <c r="U464" s="48">
        <v>1.3973709999999999E-3</v>
      </c>
      <c r="V464" s="48">
        <v>6.2100000000000002E-4</v>
      </c>
      <c r="W464" s="48">
        <v>3.4200000000000002E-4</v>
      </c>
      <c r="X464" s="48">
        <v>2.173688E-3</v>
      </c>
      <c r="Y464" s="48">
        <v>0.12878026496116901</v>
      </c>
      <c r="Z464" s="48">
        <v>0.16251255363827199</v>
      </c>
      <c r="AA464" s="48">
        <v>6.4319197645263143E-2</v>
      </c>
      <c r="AB464" s="48">
        <v>0.37833254599852062</v>
      </c>
      <c r="AC464" s="48">
        <v>0.2235518514918845</v>
      </c>
      <c r="AD464" s="48">
        <v>0.23823986782000189</v>
      </c>
      <c r="AE464" s="47">
        <v>0.14000000000000001</v>
      </c>
      <c r="AF464" s="48">
        <v>0.277198</v>
      </c>
      <c r="AG464" s="48">
        <v>0.21416199999999999</v>
      </c>
      <c r="AH464" s="48">
        <v>0.34559499999999999</v>
      </c>
      <c r="AI464" s="48">
        <v>0.105319659</v>
      </c>
      <c r="AJ464" s="48">
        <v>0.18391539700000001</v>
      </c>
      <c r="AK464" s="48">
        <v>0.70000685299999998</v>
      </c>
      <c r="AM464" s="48"/>
      <c r="AN464" s="48"/>
      <c r="AO464" s="48"/>
      <c r="AP464" s="48"/>
      <c r="AQ464" s="48"/>
      <c r="AR464" s="48"/>
      <c r="AS464" s="48"/>
      <c r="AT464" s="48"/>
      <c r="AU464" s="48"/>
      <c r="AV464" s="48"/>
      <c r="AW464" s="48"/>
      <c r="AX464" s="52"/>
      <c r="AY464" s="52"/>
      <c r="AZ464" s="52"/>
      <c r="BA464" s="52"/>
      <c r="BB464" s="52"/>
      <c r="BC464" s="52"/>
      <c r="BD464" s="52"/>
      <c r="BE464" s="52"/>
      <c r="BF464" s="52"/>
      <c r="BG464" s="52"/>
      <c r="BH464" s="52"/>
      <c r="BI464" s="52"/>
      <c r="BJ464" s="52"/>
      <c r="BK464" s="52"/>
      <c r="BL464" s="52"/>
      <c r="BM464" s="52"/>
    </row>
    <row r="465" spans="2:65">
      <c r="B465" t="s">
        <v>677</v>
      </c>
      <c r="C465">
        <v>0</v>
      </c>
      <c r="D465">
        <v>8.5</v>
      </c>
      <c r="E465" s="64">
        <v>2.6832585999999999E-2</v>
      </c>
      <c r="F465" s="48">
        <v>0.96976216699999995</v>
      </c>
      <c r="G465" s="48">
        <v>1.0534412E-2</v>
      </c>
      <c r="H465" s="48">
        <v>3.680619E-3</v>
      </c>
      <c r="I465" s="48">
        <v>0.94548915899999997</v>
      </c>
      <c r="J465" s="49">
        <v>2.4273007999999981E-2</v>
      </c>
      <c r="K465" s="48">
        <v>2.1575890000000001E-3</v>
      </c>
      <c r="L465" s="48">
        <v>7.2999999999999996E-4</v>
      </c>
      <c r="M465" s="48">
        <v>7.5100000000000004E-4</v>
      </c>
      <c r="N465" s="48">
        <v>2.7710209999999998E-3</v>
      </c>
      <c r="O465" s="48">
        <v>3.28E-4</v>
      </c>
      <c r="P465" s="48">
        <v>1.2966683999999999E-2</v>
      </c>
      <c r="Q465" s="48">
        <v>3.0567150000000002E-3</v>
      </c>
      <c r="R465" s="48">
        <v>0.437677818</v>
      </c>
      <c r="S465" s="48">
        <v>0.484880855</v>
      </c>
      <c r="T465" s="48">
        <v>4.1988809999999998E-3</v>
      </c>
      <c r="U465" s="48">
        <v>1.935504E-3</v>
      </c>
      <c r="V465" s="48">
        <v>7.8299999999999995E-4</v>
      </c>
      <c r="W465" s="48">
        <v>4.1199999999999999E-4</v>
      </c>
      <c r="X465" s="48">
        <v>2.8873919999999999E-3</v>
      </c>
      <c r="Y465" s="48">
        <v>9.4456907833239803E-2</v>
      </c>
      <c r="Z465" s="48">
        <v>0.186239694960351</v>
      </c>
      <c r="AA465" s="48">
        <v>7.6759693115699537E-2</v>
      </c>
      <c r="AB465" s="48">
        <v>0.33215333916894052</v>
      </c>
      <c r="AC465" s="48">
        <v>0.2297513727882855</v>
      </c>
      <c r="AD465" s="48">
        <v>0.20877821842586941</v>
      </c>
      <c r="AE465" s="47">
        <v>0.18</v>
      </c>
      <c r="AF465" s="48">
        <v>0.249218</v>
      </c>
      <c r="AG465" s="48">
        <v>0.18420700000000001</v>
      </c>
      <c r="AH465" s="48">
        <v>0.39931899999999998</v>
      </c>
      <c r="AI465" s="48">
        <v>0.14318096799999999</v>
      </c>
      <c r="AJ465" s="48">
        <v>0.19889231600000001</v>
      </c>
      <c r="AK465" s="48">
        <v>0.653276313</v>
      </c>
      <c r="AM465" s="48"/>
      <c r="AN465" s="48"/>
      <c r="AO465" s="48"/>
      <c r="AP465" s="48"/>
      <c r="AQ465" s="48"/>
      <c r="AR465" s="48"/>
      <c r="AS465" s="48"/>
      <c r="AT465" s="48"/>
      <c r="AU465" s="48"/>
      <c r="AV465" s="48"/>
      <c r="AW465" s="48"/>
      <c r="AX465" s="52"/>
      <c r="AY465" s="52"/>
      <c r="AZ465" s="52"/>
      <c r="BA465" s="52"/>
      <c r="BB465" s="52"/>
      <c r="BC465" s="52"/>
      <c r="BD465" s="52"/>
      <c r="BE465" s="52"/>
      <c r="BF465" s="52"/>
      <c r="BG465" s="52"/>
      <c r="BH465" s="52"/>
      <c r="BI465" s="52"/>
      <c r="BJ465" s="52"/>
      <c r="BK465" s="52"/>
      <c r="BL465" s="52"/>
      <c r="BM465" s="52"/>
    </row>
    <row r="466" spans="2:65">
      <c r="B466" t="s">
        <v>678</v>
      </c>
      <c r="C466">
        <v>0</v>
      </c>
      <c r="D466">
        <v>0</v>
      </c>
      <c r="E466" s="64">
        <v>1.6013552E-2</v>
      </c>
      <c r="F466" s="48">
        <v>0.44329847999999999</v>
      </c>
      <c r="G466" s="48">
        <v>0.375577728</v>
      </c>
      <c r="H466" s="48">
        <v>0.105058096</v>
      </c>
      <c r="I466" s="48">
        <v>0.34653362700000001</v>
      </c>
      <c r="J466" s="49">
        <v>9.6764852999999984E-2</v>
      </c>
      <c r="K466" s="48">
        <v>5.6412249999999997E-2</v>
      </c>
      <c r="L466" s="48">
        <v>0.19657898100000001</v>
      </c>
      <c r="M466" s="48">
        <v>7.475271E-2</v>
      </c>
      <c r="N466" s="48">
        <v>3.9479939999999998E-3</v>
      </c>
      <c r="O466" s="48">
        <v>7.6454579999999999E-3</v>
      </c>
      <c r="P466" s="48">
        <v>4.4602824999999999E-2</v>
      </c>
      <c r="Q466" s="48">
        <v>3.1463003999999899E-2</v>
      </c>
      <c r="R466" s="48">
        <v>0.38765496100000002</v>
      </c>
      <c r="S466" s="48">
        <v>0.17241587799999999</v>
      </c>
      <c r="T466" s="48">
        <v>0.32545462400000003</v>
      </c>
      <c r="U466" s="48">
        <v>3.6136667999999997E-2</v>
      </c>
      <c r="V466" s="48">
        <v>1.028033E-3</v>
      </c>
      <c r="W466" s="48">
        <v>1.3727269E-2</v>
      </c>
      <c r="X466" s="48">
        <v>2.643514E-3</v>
      </c>
      <c r="Y466" s="48">
        <v>4.3856578486772997E-2</v>
      </c>
      <c r="Z466" s="48">
        <v>0.26339334241970602</v>
      </c>
      <c r="AA466" s="48">
        <v>0.1179775918631443</v>
      </c>
      <c r="AB466" s="48">
        <v>0.1923421838284527</v>
      </c>
      <c r="AC466" s="48">
        <v>0.218981152104437</v>
      </c>
      <c r="AD466" s="48">
        <v>0.2995448950322413</v>
      </c>
      <c r="AE466" s="47">
        <v>0.35</v>
      </c>
      <c r="AF466" s="48">
        <v>0.25416100000000003</v>
      </c>
      <c r="AG466" s="48">
        <v>0.174675</v>
      </c>
      <c r="AH466" s="48">
        <v>0.30446099999999998</v>
      </c>
      <c r="AI466" s="48">
        <v>0.157098565</v>
      </c>
      <c r="AJ466" s="48">
        <v>0.196404461</v>
      </c>
      <c r="AK466" s="48">
        <v>0.63999600000000001</v>
      </c>
      <c r="AM466" s="48"/>
      <c r="AN466" s="48"/>
      <c r="AO466" s="48"/>
      <c r="AP466" s="48"/>
      <c r="AQ466" s="48"/>
      <c r="AR466" s="48"/>
      <c r="AS466" s="48"/>
      <c r="AT466" s="48"/>
      <c r="AU466" s="48"/>
      <c r="AV466" s="48"/>
      <c r="AW466" s="48"/>
      <c r="AX466" s="52"/>
      <c r="AY466" s="52"/>
      <c r="AZ466" s="52"/>
      <c r="BA466" s="52"/>
      <c r="BB466" s="52"/>
      <c r="BC466" s="52"/>
      <c r="BD466" s="52"/>
      <c r="BE466" s="52"/>
      <c r="BF466" s="52"/>
      <c r="BG466" s="52"/>
      <c r="BH466" s="52"/>
      <c r="BI466" s="52"/>
      <c r="BJ466" s="52"/>
      <c r="BK466" s="52"/>
      <c r="BL466" s="52"/>
      <c r="BM466" s="52"/>
    </row>
    <row r="467" spans="2:65">
      <c r="B467" t="s">
        <v>679</v>
      </c>
      <c r="C467">
        <v>0</v>
      </c>
      <c r="D467">
        <v>1.3</v>
      </c>
      <c r="E467" s="64">
        <v>2.2063171999999999E-2</v>
      </c>
      <c r="F467" s="48">
        <v>0.96653633999999999</v>
      </c>
      <c r="G467" s="48">
        <v>1.1574701999999999E-2</v>
      </c>
      <c r="H467" s="48">
        <v>6.737402E-3</v>
      </c>
      <c r="I467" s="48">
        <v>0.94491837599999995</v>
      </c>
      <c r="J467" s="49">
        <v>2.1617964000000049E-2</v>
      </c>
      <c r="K467" s="48">
        <v>2.3459610000000001E-3</v>
      </c>
      <c r="L467" s="48">
        <v>2.5592309999999999E-3</v>
      </c>
      <c r="M467" s="48">
        <v>3.4898600000000002E-4</v>
      </c>
      <c r="N467" s="48">
        <v>2.452596E-3</v>
      </c>
      <c r="O467" s="48">
        <v>1.2214509999999999E-3</v>
      </c>
      <c r="P467" s="48">
        <v>1.0401722E-2</v>
      </c>
      <c r="Q467" s="48">
        <v>4.7500870000000001E-3</v>
      </c>
      <c r="R467" s="48">
        <v>0.652839846</v>
      </c>
      <c r="S467" s="48">
        <v>0.28626268700000002</v>
      </c>
      <c r="T467" s="48">
        <v>8.3368069999999999E-3</v>
      </c>
      <c r="U467" s="48">
        <v>2.093896E-3</v>
      </c>
      <c r="V467" s="48">
        <v>2.23E-4</v>
      </c>
      <c r="W467" s="48">
        <v>2.13E-4</v>
      </c>
      <c r="X467" s="48">
        <v>2.2489989999999998E-3</v>
      </c>
      <c r="Y467" s="48">
        <v>7.4765501974119603E-2</v>
      </c>
      <c r="Z467" s="48">
        <v>0.200919867235656</v>
      </c>
      <c r="AA467" s="48">
        <v>8.836618681983778E-2</v>
      </c>
      <c r="AB467" s="48">
        <v>0.26093303110499239</v>
      </c>
      <c r="AC467" s="48">
        <v>0.21095034722632999</v>
      </c>
      <c r="AD467" s="48">
        <v>0.24684420362724341</v>
      </c>
      <c r="AE467" s="47">
        <v>0.21</v>
      </c>
      <c r="AF467" s="48">
        <v>0.27684799999999998</v>
      </c>
      <c r="AG467" s="48">
        <v>0.17725199999999999</v>
      </c>
      <c r="AH467" s="48">
        <v>0.36303099999999999</v>
      </c>
      <c r="AI467" s="48">
        <v>0.135925875</v>
      </c>
      <c r="AJ467" s="48">
        <v>0.13530969000000001</v>
      </c>
      <c r="AK467" s="48">
        <v>0.72440549499999995</v>
      </c>
      <c r="AM467" s="48"/>
      <c r="AN467" s="48"/>
      <c r="AO467" s="48"/>
      <c r="AP467" s="48"/>
      <c r="AQ467" s="48"/>
      <c r="AR467" s="48"/>
      <c r="AS467" s="48"/>
      <c r="AT467" s="48"/>
      <c r="AU467" s="48"/>
      <c r="AV467" s="48"/>
      <c r="AW467" s="48"/>
      <c r="AX467" s="52"/>
      <c r="AY467" s="52"/>
      <c r="AZ467" s="52"/>
      <c r="BA467" s="52"/>
      <c r="BB467" s="52"/>
      <c r="BC467" s="52"/>
      <c r="BD467" s="52"/>
      <c r="BE467" s="52"/>
      <c r="BF467" s="52"/>
      <c r="BG467" s="52"/>
      <c r="BH467" s="52"/>
      <c r="BI467" s="52"/>
      <c r="BJ467" s="52"/>
      <c r="BK467" s="52"/>
      <c r="BL467" s="52"/>
      <c r="BM467" s="52"/>
    </row>
    <row r="468" spans="2:65">
      <c r="B468" t="s">
        <v>680</v>
      </c>
      <c r="C468">
        <v>0</v>
      </c>
      <c r="D468">
        <v>46.6</v>
      </c>
      <c r="E468" s="64">
        <v>1.7535847E-2</v>
      </c>
      <c r="F468" s="48">
        <v>0.960289579</v>
      </c>
      <c r="G468" s="48">
        <v>1.3773581E-2</v>
      </c>
      <c r="H468" s="48">
        <v>6.951586E-3</v>
      </c>
      <c r="I468" s="48">
        <v>0.93171224500000005</v>
      </c>
      <c r="J468" s="49">
        <v>2.8577333999999951E-2</v>
      </c>
      <c r="K468" s="48">
        <v>4.8912720000000003E-3</v>
      </c>
      <c r="L468" s="48">
        <v>1.070278E-3</v>
      </c>
      <c r="M468" s="48">
        <v>1.900494E-3</v>
      </c>
      <c r="N468" s="48">
        <v>2.0305280000000002E-3</v>
      </c>
      <c r="O468" s="48">
        <v>3.3E-4</v>
      </c>
      <c r="P468" s="48">
        <v>1.5404005E-2</v>
      </c>
      <c r="Q468" s="48">
        <v>3.580845E-3</v>
      </c>
      <c r="R468" s="48">
        <v>0.50230055200000001</v>
      </c>
      <c r="S468" s="48">
        <v>0.423711691</v>
      </c>
      <c r="T468" s="48">
        <v>5.8914140000000002E-3</v>
      </c>
      <c r="U468" s="48">
        <v>3.2007680000000001E-3</v>
      </c>
      <c r="V468" s="48">
        <v>1.9304630000000001E-3</v>
      </c>
      <c r="W468" s="48">
        <v>8.1999999999999998E-4</v>
      </c>
      <c r="X468" s="48">
        <v>2.7806670000000001E-3</v>
      </c>
      <c r="Y468" s="48">
        <v>6.7818099179484698E-2</v>
      </c>
      <c r="Z468" s="48">
        <v>0.18816225325920599</v>
      </c>
      <c r="AA468" s="48">
        <v>7.6736778057480901E-2</v>
      </c>
      <c r="AB468" s="48">
        <v>0.31007289516696579</v>
      </c>
      <c r="AC468" s="48">
        <v>0.18458912753452481</v>
      </c>
      <c r="AD468" s="48">
        <v>0.26415547890049401</v>
      </c>
      <c r="AE468" s="47">
        <v>0.1</v>
      </c>
      <c r="AF468" s="48">
        <v>0.36518</v>
      </c>
      <c r="AG468" s="48">
        <v>0.226517</v>
      </c>
      <c r="AH468" s="48">
        <v>0.25830500000000001</v>
      </c>
      <c r="AI468" s="48">
        <v>0.103578605</v>
      </c>
      <c r="AJ468" s="48">
        <v>0.117716008</v>
      </c>
      <c r="AK468" s="48">
        <v>0.77071572099999996</v>
      </c>
      <c r="AM468" s="48"/>
      <c r="AN468" s="48"/>
      <c r="AO468" s="48"/>
      <c r="AP468" s="48"/>
      <c r="AQ468" s="48"/>
      <c r="AR468" s="48"/>
      <c r="AS468" s="48"/>
      <c r="AT468" s="48"/>
      <c r="AU468" s="48"/>
      <c r="AV468" s="48"/>
      <c r="AW468" s="48"/>
      <c r="AX468" s="52"/>
      <c r="AY468" s="52"/>
      <c r="AZ468" s="52"/>
      <c r="BA468" s="52"/>
      <c r="BB468" s="52"/>
      <c r="BC468" s="52"/>
      <c r="BD468" s="52"/>
      <c r="BE468" s="52"/>
      <c r="BF468" s="52"/>
      <c r="BG468" s="52"/>
      <c r="BH468" s="52"/>
      <c r="BI468" s="52"/>
      <c r="BJ468" s="52"/>
      <c r="BK468" s="52"/>
      <c r="BL468" s="52"/>
      <c r="BM468" s="52"/>
    </row>
    <row r="469" spans="2:65">
      <c r="B469" t="s">
        <v>681</v>
      </c>
      <c r="C469">
        <v>0</v>
      </c>
      <c r="D469">
        <v>0.9</v>
      </c>
      <c r="E469" s="64">
        <v>8.2056837999999993E-2</v>
      </c>
      <c r="F469" s="48">
        <v>0.61400972099999995</v>
      </c>
      <c r="G469" s="48">
        <v>0.17527263800000001</v>
      </c>
      <c r="H469" s="48">
        <v>0.11525548300000001</v>
      </c>
      <c r="I469" s="48">
        <v>0.52710860599999998</v>
      </c>
      <c r="J469" s="49">
        <v>8.6901114999999973E-2</v>
      </c>
      <c r="K469" s="48">
        <v>1.8813053999999999E-2</v>
      </c>
      <c r="L469" s="48">
        <v>8.3331291000000002E-2</v>
      </c>
      <c r="M469" s="48">
        <v>3.708696E-3</v>
      </c>
      <c r="N469" s="48">
        <v>4.6317852999999999E-2</v>
      </c>
      <c r="O469" s="48">
        <v>2.5977209000000001E-2</v>
      </c>
      <c r="P469" s="48">
        <v>4.8049667999999997E-2</v>
      </c>
      <c r="Q469" s="48">
        <v>4.7412491000000001E-2</v>
      </c>
      <c r="R469" s="48">
        <v>0.39277895800000001</v>
      </c>
      <c r="S469" s="48">
        <v>0.35315308000000001</v>
      </c>
      <c r="T469" s="48">
        <v>0.15985133100000001</v>
      </c>
      <c r="U469" s="48">
        <v>1.0096389000000001E-2</v>
      </c>
      <c r="V469" s="48">
        <v>2.785493E-3</v>
      </c>
      <c r="W469" s="48">
        <v>4.7622940000000002E-3</v>
      </c>
      <c r="X469" s="48">
        <v>8.6423790000000004E-3</v>
      </c>
      <c r="Y469" s="48">
        <v>3.3238984088127199E-2</v>
      </c>
      <c r="Z469" s="48">
        <v>0.182849328871136</v>
      </c>
      <c r="AA469" s="48">
        <v>0.2262746721390887</v>
      </c>
      <c r="AB469" s="48">
        <v>9.7640458344709677E-2</v>
      </c>
      <c r="AC469" s="48">
        <v>0.18882516078368999</v>
      </c>
      <c r="AD469" s="48">
        <v>0.40669575849146627</v>
      </c>
      <c r="AE469" s="47">
        <v>0.12</v>
      </c>
      <c r="AF469" s="48">
        <v>0.29913200000000001</v>
      </c>
      <c r="AG469" s="48">
        <v>0.136019</v>
      </c>
      <c r="AH469" s="48">
        <v>0.25963999999999998</v>
      </c>
      <c r="AI469" s="48">
        <v>0.24873776</v>
      </c>
      <c r="AJ469" s="48">
        <v>0.407569615</v>
      </c>
      <c r="AK469" s="48">
        <v>0.33573668899999998</v>
      </c>
      <c r="AM469" s="48"/>
      <c r="AN469" s="48"/>
      <c r="AO469" s="48"/>
      <c r="AP469" s="48"/>
      <c r="AQ469" s="48"/>
      <c r="AR469" s="48"/>
      <c r="AS469" s="48"/>
      <c r="AT469" s="48"/>
      <c r="AU469" s="48"/>
      <c r="AV469" s="48"/>
      <c r="AW469" s="48"/>
      <c r="AX469" s="52"/>
      <c r="AY469" s="52"/>
      <c r="AZ469" s="52"/>
      <c r="BA469" s="52"/>
      <c r="BB469" s="52"/>
      <c r="BC469" s="52"/>
      <c r="BD469" s="52"/>
      <c r="BE469" s="52"/>
      <c r="BF469" s="52"/>
      <c r="BG469" s="52"/>
      <c r="BH469" s="52"/>
      <c r="BI469" s="52"/>
      <c r="BJ469" s="52"/>
      <c r="BK469" s="52"/>
      <c r="BL469" s="52"/>
      <c r="BM469" s="52"/>
    </row>
    <row r="470" spans="2:65">
      <c r="B470" t="s">
        <v>682</v>
      </c>
      <c r="C470">
        <v>0</v>
      </c>
      <c r="D470">
        <v>12</v>
      </c>
      <c r="E470" s="64">
        <v>2.6406282999999999E-2</v>
      </c>
      <c r="F470" s="48">
        <v>0.94891995299999998</v>
      </c>
      <c r="G470" s="48">
        <v>2.0004936000000001E-2</v>
      </c>
      <c r="H470" s="48">
        <v>1.0064183000000001E-2</v>
      </c>
      <c r="I470" s="48">
        <v>0.87385591100000004</v>
      </c>
      <c r="J470" s="49">
        <v>7.5064041999999942E-2</v>
      </c>
      <c r="K470" s="48">
        <v>7.3202689999999999E-3</v>
      </c>
      <c r="L470" s="48">
        <v>2.2691880000000001E-3</v>
      </c>
      <c r="M470" s="48">
        <v>3.2091450000000001E-3</v>
      </c>
      <c r="N470" s="48">
        <v>3.0287489999999999E-3</v>
      </c>
      <c r="O470" s="48">
        <v>1.4051879999999999E-3</v>
      </c>
      <c r="P470" s="48">
        <v>1.3966426000000001E-2</v>
      </c>
      <c r="Q470" s="48">
        <v>7.0449279999999998E-3</v>
      </c>
      <c r="R470" s="48">
        <v>0.46664198200000001</v>
      </c>
      <c r="S470" s="48">
        <v>0.45504001799999999</v>
      </c>
      <c r="T470" s="48">
        <v>1.0823436000000001E-2</v>
      </c>
      <c r="U470" s="48">
        <v>3.3324790000000002E-3</v>
      </c>
      <c r="V470" s="48">
        <v>3.5100000000000002E-4</v>
      </c>
      <c r="W470" s="48">
        <v>2.145699E-3</v>
      </c>
      <c r="X470" s="48">
        <v>2.81979E-3</v>
      </c>
      <c r="Y470" s="48">
        <v>7.8825347758887096E-2</v>
      </c>
      <c r="Z470" s="48">
        <v>0.20882726898769599</v>
      </c>
      <c r="AA470" s="48">
        <v>7.8946435534758261E-2</v>
      </c>
      <c r="AB470" s="48">
        <v>0.25532040601699091</v>
      </c>
      <c r="AC470" s="48">
        <v>0.24331420339691909</v>
      </c>
      <c r="AD470" s="48">
        <v>0.2191500731894328</v>
      </c>
      <c r="AE470" s="47">
        <v>0.18</v>
      </c>
      <c r="AF470" s="48">
        <v>0.23894099999999999</v>
      </c>
      <c r="AG470" s="48">
        <v>0.16272800000000001</v>
      </c>
      <c r="AH470" s="48">
        <v>0.42336200000000002</v>
      </c>
      <c r="AI470" s="48">
        <v>0.16242163000000001</v>
      </c>
      <c r="AJ470" s="48">
        <v>0.190787182</v>
      </c>
      <c r="AK470" s="48">
        <v>0.63962905000000003</v>
      </c>
      <c r="AM470" s="48"/>
      <c r="AN470" s="48"/>
      <c r="AO470" s="48"/>
      <c r="AP470" s="48"/>
      <c r="AQ470" s="48"/>
      <c r="AR470" s="48"/>
      <c r="AS470" s="48"/>
      <c r="AT470" s="48"/>
      <c r="AU470" s="48"/>
      <c r="AV470" s="48"/>
      <c r="AW470" s="48"/>
      <c r="AX470" s="52"/>
      <c r="AY470" s="52"/>
      <c r="AZ470" s="52"/>
      <c r="BA470" s="52"/>
      <c r="BB470" s="52"/>
      <c r="BC470" s="52"/>
      <c r="BD470" s="52"/>
      <c r="BE470" s="52"/>
      <c r="BF470" s="52"/>
      <c r="BG470" s="52"/>
      <c r="BH470" s="52"/>
      <c r="BI470" s="52"/>
      <c r="BJ470" s="52"/>
      <c r="BK470" s="52"/>
      <c r="BL470" s="52"/>
      <c r="BM470" s="52"/>
    </row>
    <row r="471" spans="2:65">
      <c r="B471" t="s">
        <v>683</v>
      </c>
      <c r="C471">
        <v>0</v>
      </c>
      <c r="D471">
        <v>8.6999999999999993</v>
      </c>
      <c r="E471" s="64">
        <v>2.5612843E-2</v>
      </c>
      <c r="F471" s="48">
        <v>0.97364818799999997</v>
      </c>
      <c r="G471" s="48">
        <v>1.3065581999999999E-2</v>
      </c>
      <c r="H471" s="48">
        <v>1.735597E-3</v>
      </c>
      <c r="I471" s="48">
        <v>0.94508890899999998</v>
      </c>
      <c r="J471" s="49">
        <v>2.855927899999999E-2</v>
      </c>
      <c r="K471" s="48">
        <v>3.8634450000000001E-3</v>
      </c>
      <c r="L471" s="48">
        <v>1.6055869999999999E-3</v>
      </c>
      <c r="M471" s="48">
        <v>5.4199999999999995E-4</v>
      </c>
      <c r="N471" s="48">
        <v>2.5890100000000001E-3</v>
      </c>
      <c r="O471" s="48">
        <v>2.7099999999999997E-4</v>
      </c>
      <c r="P471" s="48">
        <v>8.5597889999999999E-3</v>
      </c>
      <c r="Q471" s="48">
        <v>2.990464E-3</v>
      </c>
      <c r="R471" s="48">
        <v>0.41502428499999999</v>
      </c>
      <c r="S471" s="48">
        <v>0.51844418599999997</v>
      </c>
      <c r="T471" s="48">
        <v>4.6863080000000001E-3</v>
      </c>
      <c r="U471" s="48">
        <v>1.796251E-3</v>
      </c>
      <c r="V471" s="48">
        <v>1.5100000000000001E-4</v>
      </c>
      <c r="W471" s="48">
        <v>9.6299999999999999E-4</v>
      </c>
      <c r="X471" s="48">
        <v>2.247822E-3</v>
      </c>
      <c r="Y471" s="48">
        <v>7.3693817020305696E-2</v>
      </c>
      <c r="Z471" s="48">
        <v>0.208293959077299</v>
      </c>
      <c r="AA471" s="48">
        <v>8.7698357854531131E-2</v>
      </c>
      <c r="AB471" s="48">
        <v>0.25510422032641822</v>
      </c>
      <c r="AC471" s="48">
        <v>0.25982093238653908</v>
      </c>
      <c r="AD471" s="48">
        <v>0.25400432232170422</v>
      </c>
      <c r="AE471" s="47">
        <v>0.28000000000000003</v>
      </c>
      <c r="AF471" s="48">
        <v>0.24549599999999999</v>
      </c>
      <c r="AG471" s="48">
        <v>0.16226499999999999</v>
      </c>
      <c r="AH471" s="48">
        <v>0.38860099999999997</v>
      </c>
      <c r="AI471" s="48">
        <v>0.19420488299999999</v>
      </c>
      <c r="AJ471" s="48">
        <v>0.160734657</v>
      </c>
      <c r="AK471" s="48">
        <v>0.64216290200000004</v>
      </c>
      <c r="AM471" s="48"/>
      <c r="AN471" s="48"/>
      <c r="AO471" s="48"/>
      <c r="AP471" s="48"/>
      <c r="AQ471" s="48"/>
      <c r="AR471" s="48"/>
      <c r="AS471" s="48"/>
      <c r="AT471" s="48"/>
      <c r="AU471" s="48"/>
      <c r="AV471" s="48"/>
      <c r="AW471" s="48"/>
      <c r="AX471" s="52"/>
      <c r="AY471" s="52"/>
      <c r="AZ471" s="52"/>
      <c r="BA471" s="52"/>
      <c r="BB471" s="52"/>
      <c r="BC471" s="52"/>
      <c r="BD471" s="52"/>
      <c r="BE471" s="52"/>
      <c r="BF471" s="52"/>
      <c r="BG471" s="52"/>
      <c r="BH471" s="52"/>
      <c r="BI471" s="52"/>
      <c r="BJ471" s="52"/>
      <c r="BK471" s="52"/>
      <c r="BL471" s="52"/>
      <c r="BM471" s="52"/>
    </row>
    <row r="472" spans="2:65">
      <c r="B472" t="s">
        <v>685</v>
      </c>
      <c r="C472">
        <v>0</v>
      </c>
      <c r="D472">
        <v>71.099999999999994</v>
      </c>
      <c r="E472" s="64">
        <v>2.3194982999999999E-2</v>
      </c>
      <c r="F472" s="48">
        <v>0.97425998800000002</v>
      </c>
      <c r="G472" s="48">
        <v>1.0325119000000001E-2</v>
      </c>
      <c r="H472" s="48">
        <v>2.108675E-3</v>
      </c>
      <c r="I472" s="48">
        <v>0.94494713500000005</v>
      </c>
      <c r="J472" s="49">
        <v>2.9312852999999969E-2</v>
      </c>
      <c r="K472" s="48">
        <v>2.10866E-3</v>
      </c>
      <c r="L472" s="48">
        <v>7.5199999999999996E-4</v>
      </c>
      <c r="M472" s="48">
        <v>1.3661739999999999E-3</v>
      </c>
      <c r="N472" s="48">
        <v>1.950263E-3</v>
      </c>
      <c r="O472" s="48">
        <v>8.5099999999999998E-4</v>
      </c>
      <c r="P472" s="48">
        <v>9.652318E-3</v>
      </c>
      <c r="Q472" s="48">
        <v>3.6526470000000002E-3</v>
      </c>
      <c r="R472" s="48">
        <v>0.48897688500000003</v>
      </c>
      <c r="S472" s="48">
        <v>0.42968866</v>
      </c>
      <c r="T472" s="48">
        <v>5.3556400000000001E-3</v>
      </c>
      <c r="U472" s="48">
        <v>1.385933E-3</v>
      </c>
      <c r="V472" s="48">
        <v>5.3499999999999999E-4</v>
      </c>
      <c r="W472" s="48">
        <v>2.6699999999999998E-4</v>
      </c>
      <c r="X472" s="48">
        <v>3.5935260000000001E-3</v>
      </c>
      <c r="Y472" s="48">
        <v>0.101239941960163</v>
      </c>
      <c r="Z472" s="48">
        <v>0.189030485970242</v>
      </c>
      <c r="AA472" s="48">
        <v>7.6823649093411522E-2</v>
      </c>
      <c r="AB472" s="48">
        <v>0.3235593321764097</v>
      </c>
      <c r="AC472" s="48">
        <v>0.19057629143027771</v>
      </c>
      <c r="AD472" s="48">
        <v>0.30424604359510299</v>
      </c>
      <c r="AE472" s="47">
        <v>0.25</v>
      </c>
      <c r="AF472" s="48">
        <v>0.27513900000000002</v>
      </c>
      <c r="AG472" s="48">
        <v>0.19942799999999999</v>
      </c>
      <c r="AH472" s="48">
        <v>0.35553299999999999</v>
      </c>
      <c r="AI472" s="48">
        <v>0.17550455100000001</v>
      </c>
      <c r="AJ472" s="48">
        <v>0.166490789</v>
      </c>
      <c r="AK472" s="48">
        <v>0.65486083699999997</v>
      </c>
      <c r="AM472" s="48"/>
      <c r="AN472" s="48"/>
      <c r="AO472" s="48"/>
      <c r="AP472" s="48"/>
      <c r="AQ472" s="48"/>
      <c r="AR472" s="48"/>
      <c r="AS472" s="48"/>
      <c r="AT472" s="48"/>
      <c r="AU472" s="48"/>
      <c r="AV472" s="48"/>
      <c r="AW472" s="48"/>
      <c r="AX472" s="52"/>
      <c r="AY472" s="52"/>
      <c r="AZ472" s="52"/>
      <c r="BA472" s="52"/>
      <c r="BB472" s="52"/>
      <c r="BC472" s="52"/>
      <c r="BD472" s="52"/>
      <c r="BE472" s="52"/>
      <c r="BF472" s="52"/>
      <c r="BG472" s="52"/>
      <c r="BH472" s="52"/>
      <c r="BI472" s="52"/>
      <c r="BJ472" s="52"/>
      <c r="BK472" s="52"/>
      <c r="BL472" s="52"/>
      <c r="BM472" s="52"/>
    </row>
    <row r="473" spans="2:65">
      <c r="B473" t="s">
        <v>687</v>
      </c>
      <c r="C473">
        <v>0</v>
      </c>
      <c r="D473">
        <v>2.2000000000000002</v>
      </c>
      <c r="E473" s="64">
        <v>2.7203951000000001E-2</v>
      </c>
      <c r="F473" s="48">
        <v>0.96022555700000001</v>
      </c>
      <c r="G473" s="48">
        <v>1.7273587999999999E-2</v>
      </c>
      <c r="H473" s="48">
        <v>3.6126880000000002E-3</v>
      </c>
      <c r="I473" s="48">
        <v>0.92447678700000002</v>
      </c>
      <c r="J473" s="49">
        <v>3.5748769999999992E-2</v>
      </c>
      <c r="K473" s="48">
        <v>5.4711569999999999E-3</v>
      </c>
      <c r="L473" s="48">
        <v>1.2323379999999999E-3</v>
      </c>
      <c r="M473" s="48">
        <v>8.0699999999999999E-4</v>
      </c>
      <c r="N473" s="48">
        <v>3.7607560000000001E-3</v>
      </c>
      <c r="O473" s="48">
        <v>1.0198659999999999E-3</v>
      </c>
      <c r="P473" s="48">
        <v>1.352385E-2</v>
      </c>
      <c r="Q473" s="48">
        <v>5.3649209999999999E-3</v>
      </c>
      <c r="R473" s="48">
        <v>0.54313183899999995</v>
      </c>
      <c r="S473" s="48">
        <v>0.38967385500000001</v>
      </c>
      <c r="T473" s="48">
        <v>5.5986400000000002E-3</v>
      </c>
      <c r="U473" s="48">
        <v>3.7607560000000001E-3</v>
      </c>
      <c r="V473" s="48">
        <v>6.8000000000000005E-4</v>
      </c>
      <c r="W473" s="48">
        <v>6.69E-4</v>
      </c>
      <c r="X473" s="48">
        <v>2.4540529999999999E-3</v>
      </c>
      <c r="Y473" s="48">
        <v>7.4111524897033002E-2</v>
      </c>
      <c r="Z473" s="48">
        <v>0.20796670750599899</v>
      </c>
      <c r="AA473" s="48">
        <v>8.2278642837053453E-2</v>
      </c>
      <c r="AB473" s="48">
        <v>0.2338600393751111</v>
      </c>
      <c r="AC473" s="48">
        <v>0.1740709768462865</v>
      </c>
      <c r="AD473" s="48">
        <v>0.3036376940364815</v>
      </c>
      <c r="AE473" s="47">
        <v>0.18</v>
      </c>
      <c r="AF473" s="48">
        <v>0.330237</v>
      </c>
      <c r="AG473" s="48">
        <v>0.172207</v>
      </c>
      <c r="AH473" s="48">
        <v>0.33637800000000001</v>
      </c>
      <c r="AI473" s="48">
        <v>0.15579451</v>
      </c>
      <c r="AJ473" s="48">
        <v>0.15295829499999999</v>
      </c>
      <c r="AK473" s="48">
        <v>0.67356401200000005</v>
      </c>
      <c r="AM473" s="48"/>
      <c r="AN473" s="48"/>
      <c r="AO473" s="48"/>
      <c r="AP473" s="48"/>
      <c r="AQ473" s="48"/>
      <c r="AR473" s="48"/>
      <c r="AS473" s="48"/>
      <c r="AT473" s="48"/>
      <c r="AU473" s="48"/>
      <c r="AV473" s="48"/>
      <c r="AW473" s="48"/>
      <c r="AX473" s="52"/>
      <c r="AY473" s="52"/>
      <c r="AZ473" s="52"/>
      <c r="BA473" s="52"/>
      <c r="BB473" s="52"/>
      <c r="BC473" s="52"/>
      <c r="BD473" s="52"/>
      <c r="BE473" s="52"/>
      <c r="BF473" s="52"/>
      <c r="BG473" s="52"/>
      <c r="BH473" s="52"/>
      <c r="BI473" s="52"/>
      <c r="BJ473" s="52"/>
      <c r="BK473" s="52"/>
      <c r="BL473" s="52"/>
      <c r="BM473" s="52"/>
    </row>
    <row r="474" spans="2:65">
      <c r="B474" t="s">
        <v>688</v>
      </c>
      <c r="C474">
        <v>0</v>
      </c>
      <c r="D474">
        <v>20.3</v>
      </c>
      <c r="E474" s="64">
        <v>2.2880582E-2</v>
      </c>
      <c r="F474" s="48">
        <v>0.952361079</v>
      </c>
      <c r="G474" s="48">
        <v>1.8387743000000002E-2</v>
      </c>
      <c r="H474" s="48">
        <v>7.3754189999999898E-3</v>
      </c>
      <c r="I474" s="48">
        <v>0.92575714499999995</v>
      </c>
      <c r="J474" s="49">
        <v>2.6603934000000051E-2</v>
      </c>
      <c r="K474" s="48">
        <v>7.5004260000000001E-3</v>
      </c>
      <c r="L474" s="48">
        <v>2.5569630000000002E-3</v>
      </c>
      <c r="M474" s="48">
        <v>4.8899999999999996E-4</v>
      </c>
      <c r="N474" s="48">
        <v>4.4888910000000001E-3</v>
      </c>
      <c r="O474" s="48">
        <v>6.5899999999999997E-4</v>
      </c>
      <c r="P474" s="48">
        <v>1.8001023000000001E-2</v>
      </c>
      <c r="Q474" s="48">
        <v>3.8750919999999901E-3</v>
      </c>
      <c r="R474" s="48">
        <v>0.49764762000000001</v>
      </c>
      <c r="S474" s="48">
        <v>0.42224646599999999</v>
      </c>
      <c r="T474" s="48">
        <v>6.023001E-3</v>
      </c>
      <c r="U474" s="48">
        <v>3.102414E-3</v>
      </c>
      <c r="V474" s="48">
        <v>5.6800000000000004E-4</v>
      </c>
      <c r="W474" s="48">
        <v>3.88654E-3</v>
      </c>
      <c r="X474" s="48">
        <v>2.772853E-3</v>
      </c>
      <c r="Y474" s="48">
        <v>7.6428330610233602E-2</v>
      </c>
      <c r="Z474" s="48">
        <v>0.18656413951498399</v>
      </c>
      <c r="AA474" s="48">
        <v>7.7798231166350484E-2</v>
      </c>
      <c r="AB474" s="48">
        <v>0.30316535411274459</v>
      </c>
      <c r="AC474" s="48">
        <v>0.14836265518322181</v>
      </c>
      <c r="AD474" s="48">
        <v>0.35879859909240808</v>
      </c>
      <c r="AE474" s="47">
        <v>0.11</v>
      </c>
      <c r="AF474" s="48">
        <v>0.39331700000000003</v>
      </c>
      <c r="AG474" s="48">
        <v>0.18432899999999999</v>
      </c>
      <c r="AH474" s="48">
        <v>0.28124399999999999</v>
      </c>
      <c r="AI474" s="48">
        <v>7.8321532999999999E-2</v>
      </c>
      <c r="AJ474" s="48">
        <v>0.12878964700000001</v>
      </c>
      <c r="AK474" s="48">
        <v>0.78611997199999994</v>
      </c>
      <c r="AM474" s="48"/>
      <c r="AN474" s="48"/>
      <c r="AO474" s="48"/>
      <c r="AP474" s="48"/>
      <c r="AQ474" s="48"/>
      <c r="AR474" s="48"/>
      <c r="AS474" s="48"/>
      <c r="AT474" s="48"/>
      <c r="AU474" s="48"/>
      <c r="AV474" s="48"/>
      <c r="AW474" s="48"/>
      <c r="AX474" s="52"/>
      <c r="AY474" s="52"/>
      <c r="AZ474" s="52"/>
      <c r="BA474" s="52"/>
      <c r="BB474" s="52"/>
      <c r="BC474" s="52"/>
      <c r="BD474" s="52"/>
      <c r="BE474" s="52"/>
      <c r="BF474" s="52"/>
      <c r="BG474" s="52"/>
      <c r="BH474" s="52"/>
      <c r="BI474" s="52"/>
      <c r="BJ474" s="52"/>
      <c r="BK474" s="52"/>
      <c r="BL474" s="52"/>
      <c r="BM474" s="52"/>
    </row>
    <row r="475" spans="2:65">
      <c r="B475" t="s">
        <v>689</v>
      </c>
      <c r="C475">
        <v>0</v>
      </c>
      <c r="D475">
        <v>28.8</v>
      </c>
      <c r="E475" s="64">
        <v>1.9473557999999998E-2</v>
      </c>
      <c r="F475" s="48">
        <v>0.96839730999999996</v>
      </c>
      <c r="G475" s="48">
        <v>1.23386939999999E-2</v>
      </c>
      <c r="H475" s="48">
        <v>2.8271429999999998E-3</v>
      </c>
      <c r="I475" s="48">
        <v>0.93783499699999995</v>
      </c>
      <c r="J475" s="49">
        <v>3.0562313000000011E-2</v>
      </c>
      <c r="K475" s="48">
        <v>4.1933789999999997E-3</v>
      </c>
      <c r="L475" s="48">
        <v>7.7800000000000005E-4</v>
      </c>
      <c r="M475" s="48">
        <v>1.387283E-3</v>
      </c>
      <c r="N475" s="48">
        <v>2.9111929999999999E-3</v>
      </c>
      <c r="O475" s="48">
        <v>4.9399999999999997E-4</v>
      </c>
      <c r="P475" s="48">
        <v>1.2916448000000001E-2</v>
      </c>
      <c r="Q475" s="48">
        <v>3.5208000000000001E-3</v>
      </c>
      <c r="R475" s="48">
        <v>0.49648982699999999</v>
      </c>
      <c r="S475" s="48">
        <v>0.424720447</v>
      </c>
      <c r="T475" s="48">
        <v>4.5401039999999997E-3</v>
      </c>
      <c r="U475" s="48">
        <v>2.8901130000000001E-3</v>
      </c>
      <c r="V475" s="48">
        <v>1.576425E-3</v>
      </c>
      <c r="W475" s="48">
        <v>3.0499999999999999E-4</v>
      </c>
      <c r="X475" s="48">
        <v>3.1843790000000002E-3</v>
      </c>
      <c r="Y475" s="48">
        <v>0.11082308793758899</v>
      </c>
      <c r="Z475" s="48">
        <v>0.190553162756913</v>
      </c>
      <c r="AA475" s="48">
        <v>7.4379747475385644E-2</v>
      </c>
      <c r="AB475" s="48">
        <v>0.33683851316338259</v>
      </c>
      <c r="AC475" s="48">
        <v>0.14848075880075171</v>
      </c>
      <c r="AD475" s="48">
        <v>0.31368641448986539</v>
      </c>
      <c r="AE475" s="47">
        <v>0.12</v>
      </c>
      <c r="AF475" s="48">
        <v>0.37635299999999999</v>
      </c>
      <c r="AG475" s="48">
        <v>0.21002000000000001</v>
      </c>
      <c r="AH475" s="48">
        <v>0.27234399999999997</v>
      </c>
      <c r="AI475" s="48">
        <v>0.10358191999999999</v>
      </c>
      <c r="AJ475" s="48">
        <v>0.13142758399999999</v>
      </c>
      <c r="AK475" s="48">
        <v>0.75726381799999998</v>
      </c>
      <c r="AM475" s="48"/>
      <c r="AN475" s="48"/>
      <c r="AO475" s="48"/>
      <c r="AP475" s="48"/>
      <c r="AQ475" s="48"/>
      <c r="AR475" s="48"/>
      <c r="AS475" s="48"/>
      <c r="AT475" s="48"/>
      <c r="AU475" s="48"/>
      <c r="AV475" s="48"/>
      <c r="AW475" s="48"/>
      <c r="AX475" s="52"/>
      <c r="AY475" s="52"/>
      <c r="AZ475" s="52"/>
      <c r="BA475" s="52"/>
      <c r="BB475" s="52"/>
      <c r="BC475" s="52"/>
      <c r="BD475" s="52"/>
      <c r="BE475" s="52"/>
      <c r="BF475" s="52"/>
      <c r="BG475" s="52"/>
      <c r="BH475" s="52"/>
      <c r="BI475" s="52"/>
      <c r="BJ475" s="52"/>
      <c r="BK475" s="52"/>
      <c r="BL475" s="52"/>
      <c r="BM475" s="52"/>
    </row>
    <row r="476" spans="2:65">
      <c r="B476" t="s">
        <v>690</v>
      </c>
      <c r="C476">
        <v>0</v>
      </c>
      <c r="E476" s="64">
        <v>2.0600968000000001E-2</v>
      </c>
      <c r="F476" s="48">
        <v>0.92954172000000002</v>
      </c>
      <c r="G476" s="48">
        <v>4.7632379000000002E-2</v>
      </c>
      <c r="H476" s="48">
        <v>3.9424459999999996E-3</v>
      </c>
      <c r="I476" s="48">
        <v>0.89575993899999995</v>
      </c>
      <c r="J476" s="49">
        <v>3.3781781000000073E-2</v>
      </c>
      <c r="K476" s="48">
        <v>1.9386428000000001E-2</v>
      </c>
      <c r="L476" s="48">
        <v>1.0432393999999999E-2</v>
      </c>
      <c r="M476" s="48">
        <v>9.3300000000000002E-4</v>
      </c>
      <c r="N476" s="48">
        <v>1.2476933000000001E-2</v>
      </c>
      <c r="O476" s="48">
        <v>2.61072E-3</v>
      </c>
      <c r="P476" s="48">
        <v>1.1501845E-2</v>
      </c>
      <c r="Q476" s="48">
        <v>7.3813119999999897E-3</v>
      </c>
      <c r="R476" s="48">
        <v>0.46483170800000001</v>
      </c>
      <c r="S476" s="48">
        <v>0.43132012199999997</v>
      </c>
      <c r="T476" s="48">
        <v>1.4333647999999999E-2</v>
      </c>
      <c r="U476" s="48">
        <v>9.1538220000000007E-3</v>
      </c>
      <c r="V476" s="48">
        <v>4.5100000000000001E-4</v>
      </c>
      <c r="W476" s="48">
        <v>8.9231410000000008E-3</v>
      </c>
      <c r="X476" s="48">
        <v>1.9607840000000001E-3</v>
      </c>
      <c r="Y476" s="48">
        <v>5.5323798172427503E-2</v>
      </c>
      <c r="Z476" s="48">
        <v>0.20090974085855401</v>
      </c>
      <c r="AA476" s="48">
        <v>7.6788423386626073E-2</v>
      </c>
      <c r="AB476" s="48">
        <v>0.31792896876337118</v>
      </c>
      <c r="AC476" s="48">
        <v>0.1146818777931983</v>
      </c>
      <c r="AD476" s="48">
        <v>0.4551878684475229</v>
      </c>
      <c r="AE476" s="47">
        <v>0.22</v>
      </c>
      <c r="AF476" s="48">
        <v>0.47706199999999999</v>
      </c>
      <c r="AG476" s="48">
        <v>0.20560500000000001</v>
      </c>
      <c r="AH476" s="48">
        <v>0.202434</v>
      </c>
      <c r="AI476" s="48">
        <v>8.0078464000000002E-2</v>
      </c>
      <c r="AJ476" s="48">
        <v>5.6961238999999997E-2</v>
      </c>
      <c r="AK476" s="48">
        <v>0.85315223600000001</v>
      </c>
      <c r="AM476" s="48"/>
      <c r="AN476" s="48"/>
      <c r="AO476" s="48"/>
      <c r="AP476" s="48"/>
      <c r="AQ476" s="48"/>
      <c r="AR476" s="48"/>
      <c r="AS476" s="48"/>
      <c r="AT476" s="48"/>
      <c r="AU476" s="48"/>
      <c r="AV476" s="48"/>
      <c r="AW476" s="48"/>
      <c r="AX476" s="52"/>
      <c r="AY476" s="52"/>
      <c r="AZ476" s="52"/>
      <c r="BA476" s="52"/>
      <c r="BB476" s="52"/>
      <c r="BC476" s="52"/>
      <c r="BD476" s="52"/>
      <c r="BE476" s="52"/>
      <c r="BF476" s="52"/>
      <c r="BG476" s="52"/>
      <c r="BH476" s="52"/>
      <c r="BI476" s="52"/>
      <c r="BJ476" s="52"/>
      <c r="BK476" s="52"/>
      <c r="BL476" s="52"/>
      <c r="BM476" s="52"/>
    </row>
    <row r="477" spans="2:65">
      <c r="B477" t="s">
        <v>691</v>
      </c>
      <c r="C477">
        <v>0</v>
      </c>
      <c r="D477">
        <v>51.5</v>
      </c>
      <c r="E477" s="64">
        <v>2.3002360999999999E-2</v>
      </c>
      <c r="F477" s="48">
        <v>0.96843590700000004</v>
      </c>
      <c r="G477" s="48">
        <v>9.2634559999999998E-3</v>
      </c>
      <c r="H477" s="48">
        <v>6.5810670000000003E-3</v>
      </c>
      <c r="I477" s="48">
        <v>0.92019545700000005</v>
      </c>
      <c r="J477" s="49">
        <v>4.824044999999999E-2</v>
      </c>
      <c r="K477" s="48">
        <v>2.474398E-3</v>
      </c>
      <c r="L477" s="48">
        <v>6.6500000000000001E-4</v>
      </c>
      <c r="M477" s="48">
        <v>7.4899999999999999E-4</v>
      </c>
      <c r="N477" s="48">
        <v>1.7362370000000001E-3</v>
      </c>
      <c r="O477" s="48">
        <v>1.25E-4</v>
      </c>
      <c r="P477" s="48">
        <v>1.22888199999999E-2</v>
      </c>
      <c r="Q477" s="48">
        <v>3.4311290000000002E-3</v>
      </c>
      <c r="R477" s="48">
        <v>0.50299949099999997</v>
      </c>
      <c r="S477" s="48">
        <v>0.41836915000000002</v>
      </c>
      <c r="T477" s="48">
        <v>4.3770730000000004E-3</v>
      </c>
      <c r="U477" s="48">
        <v>1.434765E-3</v>
      </c>
      <c r="V477" s="48">
        <v>1.1020660000000001E-3</v>
      </c>
      <c r="W477" s="48">
        <v>4.0499999999999998E-4</v>
      </c>
      <c r="X477" s="48">
        <v>2.6615929999999999E-3</v>
      </c>
      <c r="Y477" s="48">
        <v>0.11394269720851399</v>
      </c>
      <c r="Z477" s="48">
        <v>0.182860815682966</v>
      </c>
      <c r="AA477" s="48">
        <v>7.1369753579548889E-2</v>
      </c>
      <c r="AB477" s="48">
        <v>0.32700792724144212</v>
      </c>
      <c r="AC477" s="48">
        <v>0.2072599386098995</v>
      </c>
      <c r="AD477" s="48">
        <v>0.2453615678087214</v>
      </c>
      <c r="AE477" s="47">
        <v>0.13</v>
      </c>
      <c r="AF477" s="48">
        <v>0.30114299999999999</v>
      </c>
      <c r="AG477" s="48">
        <v>0.21485699999999999</v>
      </c>
      <c r="AH477" s="48">
        <v>0.33577699999999999</v>
      </c>
      <c r="AI477" s="48">
        <v>0.116201419</v>
      </c>
      <c r="AJ477" s="48">
        <v>0.168250227</v>
      </c>
      <c r="AK477" s="48">
        <v>0.707642828</v>
      </c>
      <c r="AM477" s="48"/>
      <c r="AN477" s="48"/>
      <c r="AO477" s="48"/>
      <c r="AP477" s="48"/>
      <c r="AQ477" s="48"/>
      <c r="AR477" s="48"/>
      <c r="AS477" s="48"/>
      <c r="AT477" s="48"/>
      <c r="AU477" s="48"/>
      <c r="AV477" s="48"/>
      <c r="AW477" s="48"/>
      <c r="AX477" s="52"/>
      <c r="AY477" s="52"/>
      <c r="AZ477" s="52"/>
      <c r="BA477" s="52"/>
      <c r="BB477" s="52"/>
      <c r="BC477" s="52"/>
      <c r="BD477" s="52"/>
      <c r="BE477" s="52"/>
      <c r="BF477" s="52"/>
      <c r="BG477" s="52"/>
      <c r="BH477" s="52"/>
      <c r="BI477" s="52"/>
      <c r="BJ477" s="52"/>
      <c r="BK477" s="52"/>
      <c r="BL477" s="52"/>
      <c r="BM477" s="52"/>
    </row>
    <row r="478" spans="2:65">
      <c r="B478" t="s">
        <v>692</v>
      </c>
      <c r="C478">
        <v>0</v>
      </c>
      <c r="D478">
        <v>0</v>
      </c>
      <c r="E478" s="64">
        <v>3.7305901000000002E-2</v>
      </c>
      <c r="F478" s="48">
        <v>0.78066984699999997</v>
      </c>
      <c r="G478" s="48">
        <v>0.13299023699999901</v>
      </c>
      <c r="H478" s="48">
        <v>3.3231840999999998E-2</v>
      </c>
      <c r="I478" s="48">
        <v>0.74639614200000004</v>
      </c>
      <c r="J478" s="49">
        <v>3.4273704999999932E-2</v>
      </c>
      <c r="K478" s="48">
        <v>2.2992841999999999E-2</v>
      </c>
      <c r="L478" s="48">
        <v>8.1597642999999997E-2</v>
      </c>
      <c r="M478" s="48">
        <v>5.2272789999999996E-3</v>
      </c>
      <c r="N478" s="48">
        <v>5.8200630000000003E-3</v>
      </c>
      <c r="O478" s="48">
        <v>1.2107168E-2</v>
      </c>
      <c r="P478" s="48">
        <v>2.2947934E-2</v>
      </c>
      <c r="Q478" s="48">
        <v>3.0160141000000001E-2</v>
      </c>
      <c r="R478" s="48">
        <v>0.43155975499999999</v>
      </c>
      <c r="S478" s="48">
        <v>0.360389085</v>
      </c>
      <c r="T478" s="48">
        <v>0.13105139299999999</v>
      </c>
      <c r="U478" s="48">
        <v>1.1837827E-2</v>
      </c>
      <c r="V478" s="48">
        <v>2.9599999999999998E-4</v>
      </c>
      <c r="W478" s="48">
        <v>5.0746380000000002E-3</v>
      </c>
      <c r="X478" s="48">
        <v>3.5297919999999999E-3</v>
      </c>
      <c r="Y478" s="48">
        <v>6.8468507520915503E-2</v>
      </c>
      <c r="Z478" s="48">
        <v>0.23588905938061899</v>
      </c>
      <c r="AA478" s="48">
        <v>0.12827129037830359</v>
      </c>
      <c r="AB478" s="48">
        <v>0.18824494731387001</v>
      </c>
      <c r="AC478" s="48">
        <v>0.25633615449895641</v>
      </c>
      <c r="AD478" s="48">
        <v>0.24602628500653681</v>
      </c>
      <c r="AE478" s="47">
        <v>0.32</v>
      </c>
      <c r="AF478" s="48">
        <v>0.18367600000000001</v>
      </c>
      <c r="AG478" s="48">
        <v>0.13093299999999999</v>
      </c>
      <c r="AH478" s="48">
        <v>0.36365900000000001</v>
      </c>
      <c r="AI478" s="48">
        <v>0.247171529</v>
      </c>
      <c r="AJ478" s="48">
        <v>0.25506090399999998</v>
      </c>
      <c r="AK478" s="48">
        <v>0.490333348</v>
      </c>
      <c r="AM478" s="48"/>
      <c r="AN478" s="48"/>
      <c r="AO478" s="48"/>
      <c r="AP478" s="48"/>
      <c r="AQ478" s="48"/>
      <c r="AR478" s="48"/>
      <c r="AS478" s="48"/>
      <c r="AT478" s="48"/>
      <c r="AU478" s="48"/>
      <c r="AV478" s="48"/>
      <c r="AW478" s="48"/>
      <c r="AX478" s="52"/>
      <c r="AY478" s="52"/>
      <c r="AZ478" s="52"/>
      <c r="BA478" s="52"/>
      <c r="BB478" s="52"/>
      <c r="BC478" s="52"/>
      <c r="BD478" s="52"/>
      <c r="BE478" s="52"/>
      <c r="BF478" s="52"/>
      <c r="BG478" s="52"/>
      <c r="BH478" s="52"/>
      <c r="BI478" s="52"/>
      <c r="BJ478" s="52"/>
      <c r="BK478" s="52"/>
      <c r="BL478" s="52"/>
      <c r="BM478" s="52"/>
    </row>
    <row r="479" spans="2:65">
      <c r="B479" t="s">
        <v>693</v>
      </c>
      <c r="C479">
        <v>0</v>
      </c>
      <c r="D479">
        <v>27.6</v>
      </c>
      <c r="E479" s="64">
        <v>2.1381186999999999E-2</v>
      </c>
      <c r="F479" s="48">
        <v>0.96427839800000004</v>
      </c>
      <c r="G479" s="48">
        <v>1.6481506999999999E-2</v>
      </c>
      <c r="H479" s="48">
        <v>4.4804729999999996E-3</v>
      </c>
      <c r="I479" s="48">
        <v>0.95298077000000003</v>
      </c>
      <c r="J479" s="49">
        <v>1.1297628000000001E-2</v>
      </c>
      <c r="K479" s="48">
        <v>5.1942990000000003E-3</v>
      </c>
      <c r="L479" s="48">
        <v>5.8652299999999999E-3</v>
      </c>
      <c r="M479" s="48">
        <v>3.8999999999999999E-4</v>
      </c>
      <c r="N479" s="48">
        <v>1.4608970000000001E-3</v>
      </c>
      <c r="O479" s="48">
        <v>1.6448610000000001E-3</v>
      </c>
      <c r="P479" s="48">
        <v>1.1135279E-2</v>
      </c>
      <c r="Q479" s="48">
        <v>3.6251880000000001E-3</v>
      </c>
      <c r="R479" s="48">
        <v>0.53955783499999999</v>
      </c>
      <c r="S479" s="48">
        <v>0.38727829499999999</v>
      </c>
      <c r="T479" s="48">
        <v>1.166553E-2</v>
      </c>
      <c r="U479" s="48">
        <v>2.142648E-3</v>
      </c>
      <c r="V479" s="48">
        <v>2.4899999999999998E-4</v>
      </c>
      <c r="W479" s="48">
        <v>1.698969E-3</v>
      </c>
      <c r="X479" s="48">
        <v>1.915398E-3</v>
      </c>
      <c r="Y479" s="48">
        <v>9.5772175354756905E-2</v>
      </c>
      <c r="Z479" s="48">
        <v>0.201614077417476</v>
      </c>
      <c r="AA479" s="48">
        <v>8.357649020425173E-2</v>
      </c>
      <c r="AB479" s="48">
        <v>0.29477125885785682</v>
      </c>
      <c r="AC479" s="48">
        <v>0.20899900891972251</v>
      </c>
      <c r="AD479" s="48">
        <v>0.27558638916418898</v>
      </c>
      <c r="AE479" s="47">
        <v>0.2</v>
      </c>
      <c r="AF479" s="48">
        <v>0.27660800000000002</v>
      </c>
      <c r="AG479" s="48">
        <v>0.160473</v>
      </c>
      <c r="AH479" s="48">
        <v>0.35785099999999997</v>
      </c>
      <c r="AI479" s="48">
        <v>0.190217259</v>
      </c>
      <c r="AJ479" s="48">
        <v>0.143303017</v>
      </c>
      <c r="AK479" s="48">
        <v>0.65965228799999998</v>
      </c>
      <c r="AM479" s="48"/>
      <c r="AN479" s="48"/>
      <c r="AO479" s="48"/>
      <c r="AP479" s="48"/>
      <c r="AQ479" s="48"/>
      <c r="AR479" s="48"/>
      <c r="AS479" s="48"/>
      <c r="AT479" s="48"/>
      <c r="AU479" s="48"/>
      <c r="AV479" s="48"/>
      <c r="AW479" s="48"/>
      <c r="AX479" s="52"/>
      <c r="AY479" s="52"/>
      <c r="AZ479" s="52"/>
      <c r="BA479" s="52"/>
      <c r="BB479" s="52"/>
      <c r="BC479" s="52"/>
      <c r="BD479" s="52"/>
      <c r="BE479" s="52"/>
      <c r="BF479" s="52"/>
      <c r="BG479" s="52"/>
      <c r="BH479" s="52"/>
      <c r="BI479" s="52"/>
      <c r="BJ479" s="52"/>
      <c r="BK479" s="52"/>
      <c r="BL479" s="52"/>
      <c r="BM479" s="52"/>
    </row>
    <row r="480" spans="2:65">
      <c r="B480" t="s">
        <v>694</v>
      </c>
      <c r="C480">
        <v>0</v>
      </c>
      <c r="E480" s="64">
        <v>3.1066052E-2</v>
      </c>
      <c r="F480" s="48">
        <v>0.95462914700000001</v>
      </c>
      <c r="G480" s="48">
        <v>2.2985768E-2</v>
      </c>
      <c r="H480" s="48">
        <v>5.957487E-3</v>
      </c>
      <c r="I480" s="48">
        <v>0.90241148500000001</v>
      </c>
      <c r="J480" s="49">
        <v>5.2217661999999998E-2</v>
      </c>
      <c r="K480" s="48">
        <v>5.4175559999999996E-3</v>
      </c>
      <c r="L480" s="48">
        <v>7.2510309999999998E-3</v>
      </c>
      <c r="M480" s="48">
        <v>1.3776960000000001E-3</v>
      </c>
      <c r="N480" s="48">
        <v>5.0550040000000001E-3</v>
      </c>
      <c r="O480" s="48">
        <v>1.9474200000000001E-3</v>
      </c>
      <c r="P480" s="48">
        <v>1.0638297999999999E-2</v>
      </c>
      <c r="Q480" s="48">
        <v>5.7904660000000002E-3</v>
      </c>
      <c r="R480" s="48">
        <v>0.31810082299999998</v>
      </c>
      <c r="S480" s="48">
        <v>0.60539129400000002</v>
      </c>
      <c r="T480" s="48">
        <v>1.2048567E-2</v>
      </c>
      <c r="U480" s="48">
        <v>2.8904130000000001E-3</v>
      </c>
      <c r="V480" s="48">
        <v>5.2800000000000004E-4</v>
      </c>
      <c r="W480" s="48">
        <v>6.11E-4</v>
      </c>
      <c r="X480" s="48">
        <v>1.947662E-3</v>
      </c>
      <c r="Y480" s="48">
        <v>7.3447292057840965E-2</v>
      </c>
      <c r="Z480" s="48">
        <v>0.209050861033239</v>
      </c>
      <c r="AA480" s="48">
        <v>8.5430379746835303E-2</v>
      </c>
      <c r="AB480" s="48">
        <v>0.24512658227848039</v>
      </c>
      <c r="AC480" s="48">
        <v>0.16116757750651209</v>
      </c>
      <c r="AD480" s="48">
        <v>0.294780121558813</v>
      </c>
      <c r="AE480" s="47">
        <v>0.23</v>
      </c>
      <c r="AF480" s="48">
        <v>0.34258100000000002</v>
      </c>
      <c r="AG480" s="48">
        <v>0.223778</v>
      </c>
      <c r="AH480" s="48">
        <v>0.327899</v>
      </c>
      <c r="AI480" s="48">
        <v>0.230334065</v>
      </c>
      <c r="AJ480" s="48">
        <v>7.6712997000000005E-2</v>
      </c>
      <c r="AK480" s="48">
        <v>0.68149231899999996</v>
      </c>
      <c r="AM480" s="48"/>
      <c r="AN480" s="48"/>
      <c r="AO480" s="48"/>
      <c r="AP480" s="48"/>
      <c r="AQ480" s="48"/>
      <c r="AR480" s="48"/>
      <c r="AS480" s="48"/>
      <c r="AT480" s="48"/>
      <c r="AU480" s="48"/>
      <c r="AV480" s="48"/>
      <c r="AW480" s="48"/>
      <c r="AX480" s="52"/>
      <c r="AY480" s="52"/>
      <c r="AZ480" s="52"/>
      <c r="BA480" s="52"/>
      <c r="BB480" s="52"/>
      <c r="BC480" s="52"/>
      <c r="BD480" s="52"/>
      <c r="BE480" s="52"/>
      <c r="BF480" s="52"/>
      <c r="BG480" s="52"/>
      <c r="BH480" s="52"/>
      <c r="BI480" s="52"/>
      <c r="BJ480" s="52"/>
      <c r="BK480" s="52"/>
      <c r="BL480" s="52"/>
      <c r="BM480" s="52"/>
    </row>
    <row r="481" spans="2:65">
      <c r="B481" t="s">
        <v>695</v>
      </c>
      <c r="C481">
        <v>0</v>
      </c>
      <c r="D481">
        <v>46.5</v>
      </c>
      <c r="E481" s="64">
        <v>2.2903884999999999E-2</v>
      </c>
      <c r="F481" s="48">
        <v>0.96929797100000004</v>
      </c>
      <c r="G481" s="48">
        <v>1.2747038E-2</v>
      </c>
      <c r="H481" s="48">
        <v>2.4739659999999902E-3</v>
      </c>
      <c r="I481" s="48">
        <v>0.94197504300000001</v>
      </c>
      <c r="J481" s="49">
        <v>2.7322928000000021E-2</v>
      </c>
      <c r="K481" s="48">
        <v>3.4100689999999999E-3</v>
      </c>
      <c r="L481" s="48">
        <v>1.0111880000000001E-3</v>
      </c>
      <c r="M481" s="48">
        <v>5.5900000000000004E-4</v>
      </c>
      <c r="N481" s="48">
        <v>2.979776E-3</v>
      </c>
      <c r="O481" s="48">
        <v>9.4700000000000003E-4</v>
      </c>
      <c r="P481" s="48">
        <v>1.19944059999999E-2</v>
      </c>
      <c r="Q481" s="48">
        <v>3.4857259999999902E-3</v>
      </c>
      <c r="R481" s="48">
        <v>0.48677373899999998</v>
      </c>
      <c r="S481" s="48">
        <v>0.43364278899999997</v>
      </c>
      <c r="T481" s="48">
        <v>4.6794820000000004E-3</v>
      </c>
      <c r="U481" s="48">
        <v>2.1945160000000001E-3</v>
      </c>
      <c r="V481" s="48">
        <v>8.4999999999999995E-4</v>
      </c>
      <c r="W481" s="48">
        <v>1.097258E-3</v>
      </c>
      <c r="X481" s="48">
        <v>3.6467689999999998E-3</v>
      </c>
      <c r="Y481" s="48">
        <v>9.6324894927182006E-2</v>
      </c>
      <c r="Z481" s="48">
        <v>0.17995365005793701</v>
      </c>
      <c r="AA481" s="48">
        <v>6.4639613601037829E-2</v>
      </c>
      <c r="AB481" s="48">
        <v>0.32400734774621948</v>
      </c>
      <c r="AC481" s="48">
        <v>0.1574023185367911</v>
      </c>
      <c r="AD481" s="48">
        <v>0.39378059535525761</v>
      </c>
      <c r="AE481" s="47">
        <v>0.19</v>
      </c>
      <c r="AF481" s="48">
        <v>0.392899</v>
      </c>
      <c r="AG481" s="48">
        <v>0.19540199999999999</v>
      </c>
      <c r="AH481" s="48">
        <v>0.268702</v>
      </c>
      <c r="AI481" s="48">
        <v>0.14034015899999999</v>
      </c>
      <c r="AJ481" s="48">
        <v>0.136405845</v>
      </c>
      <c r="AK481" s="48">
        <v>0.71914862400000001</v>
      </c>
      <c r="AM481" s="48"/>
      <c r="AN481" s="48"/>
      <c r="AO481" s="48"/>
      <c r="AP481" s="48"/>
      <c r="AQ481" s="48"/>
      <c r="AR481" s="48"/>
      <c r="AS481" s="48"/>
      <c r="AT481" s="48"/>
      <c r="AU481" s="48"/>
      <c r="AV481" s="48"/>
      <c r="AW481" s="48"/>
      <c r="AX481" s="52"/>
      <c r="AY481" s="52"/>
      <c r="AZ481" s="52"/>
      <c r="BA481" s="52"/>
      <c r="BB481" s="52"/>
      <c r="BC481" s="52"/>
      <c r="BD481" s="52"/>
      <c r="BE481" s="52"/>
      <c r="BF481" s="52"/>
      <c r="BG481" s="52"/>
      <c r="BH481" s="52"/>
      <c r="BI481" s="52"/>
      <c r="BJ481" s="52"/>
      <c r="BK481" s="52"/>
      <c r="BL481" s="52"/>
      <c r="BM481" s="52"/>
    </row>
    <row r="482" spans="2:65">
      <c r="B482" t="s">
        <v>696</v>
      </c>
      <c r="C482">
        <v>0</v>
      </c>
      <c r="D482">
        <v>63.9</v>
      </c>
      <c r="E482" s="64">
        <v>2.3016166000000001E-2</v>
      </c>
      <c r="F482" s="48">
        <v>0.98023328300000001</v>
      </c>
      <c r="G482" s="48">
        <v>6.085292E-3</v>
      </c>
      <c r="H482" s="48">
        <v>2.3527999999999999E-3</v>
      </c>
      <c r="I482" s="48">
        <v>0.94867468399999999</v>
      </c>
      <c r="J482" s="49">
        <v>3.155859900000002E-2</v>
      </c>
      <c r="K482" s="48">
        <v>1.1453349999999999E-3</v>
      </c>
      <c r="L482" s="48">
        <v>3.0699999999999998E-4</v>
      </c>
      <c r="M482" s="48">
        <v>7.4700000000000005E-4</v>
      </c>
      <c r="N482" s="48">
        <v>1.0635250000000001E-3</v>
      </c>
      <c r="O482" s="48">
        <v>1.0532989999999999E-3</v>
      </c>
      <c r="P482" s="48">
        <v>8.2116419999999999E-3</v>
      </c>
      <c r="Q482" s="48">
        <v>3.1189920000000001E-3</v>
      </c>
      <c r="R482" s="48">
        <v>0.479016259</v>
      </c>
      <c r="S482" s="48">
        <v>0.43536148899999999</v>
      </c>
      <c r="T482" s="48">
        <v>4.3767260000000001E-3</v>
      </c>
      <c r="U482" s="48">
        <v>7.7700000000000002E-4</v>
      </c>
      <c r="V482" s="48">
        <v>4.6999999999999999E-4</v>
      </c>
      <c r="W482" s="48">
        <v>3.7800000000000003E-4</v>
      </c>
      <c r="X482" s="48">
        <v>2.9553119999999999E-3</v>
      </c>
      <c r="Y482" s="48">
        <v>7.9760001853267495E-2</v>
      </c>
      <c r="Z482" s="48">
        <v>0.189805250807276</v>
      </c>
      <c r="AA482" s="48">
        <v>7.77933185627111E-2</v>
      </c>
      <c r="AB482" s="48">
        <v>0.30956418412941922</v>
      </c>
      <c r="AC482" s="48">
        <v>0.20614841599921019</v>
      </c>
      <c r="AD482" s="48">
        <v>0.28618149057744757</v>
      </c>
      <c r="AE482" s="47">
        <v>0.15</v>
      </c>
      <c r="AF482" s="48">
        <v>0.27265499999999998</v>
      </c>
      <c r="AG482" s="48">
        <v>0.21517500000000001</v>
      </c>
      <c r="AH482" s="48">
        <v>0.34667799999999999</v>
      </c>
      <c r="AI482" s="48">
        <v>0.18602173</v>
      </c>
      <c r="AJ482" s="48">
        <v>0.16658558600000001</v>
      </c>
      <c r="AK482" s="48">
        <v>0.64206454000000002</v>
      </c>
      <c r="AM482" s="48"/>
      <c r="AN482" s="48"/>
      <c r="AO482" s="48"/>
      <c r="AP482" s="48"/>
      <c r="AQ482" s="48"/>
      <c r="AR482" s="48"/>
      <c r="AS482" s="48"/>
      <c r="AT482" s="48"/>
      <c r="AU482" s="48"/>
      <c r="AV482" s="48"/>
      <c r="AW482" s="48"/>
      <c r="AX482" s="52"/>
      <c r="AY482" s="52"/>
      <c r="AZ482" s="52"/>
      <c r="BA482" s="52"/>
      <c r="BB482" s="52"/>
      <c r="BC482" s="52"/>
      <c r="BD482" s="52"/>
      <c r="BE482" s="52"/>
      <c r="BF482" s="52"/>
      <c r="BG482" s="52"/>
      <c r="BH482" s="52"/>
      <c r="BI482" s="52"/>
      <c r="BJ482" s="52"/>
      <c r="BK482" s="52"/>
      <c r="BL482" s="52"/>
      <c r="BM482" s="52"/>
    </row>
    <row r="483" spans="2:65">
      <c r="B483" t="s">
        <v>698</v>
      </c>
      <c r="C483">
        <v>0</v>
      </c>
      <c r="E483" s="64">
        <v>2.8219655999999999E-2</v>
      </c>
      <c r="F483" s="48">
        <v>0.97546045400000003</v>
      </c>
      <c r="G483" s="48">
        <v>9.4668830000000006E-3</v>
      </c>
      <c r="H483" s="48">
        <v>2.7773009999999998E-3</v>
      </c>
      <c r="I483" s="48">
        <v>0.93301168600000006</v>
      </c>
      <c r="J483" s="49">
        <v>4.244876799999997E-2</v>
      </c>
      <c r="K483" s="48">
        <v>2.1792230000000001E-3</v>
      </c>
      <c r="L483" s="48">
        <v>1.408893E-3</v>
      </c>
      <c r="M483" s="48">
        <v>5.2700000000000002E-4</v>
      </c>
      <c r="N483" s="48">
        <v>1.9359609999999999E-3</v>
      </c>
      <c r="O483" s="48">
        <v>1.2163110000000001E-3</v>
      </c>
      <c r="P483" s="48">
        <v>8.0580589999999994E-3</v>
      </c>
      <c r="Q483" s="48">
        <v>4.236816E-3</v>
      </c>
      <c r="R483" s="48">
        <v>0.34279690699999998</v>
      </c>
      <c r="S483" s="48">
        <v>0.579338935</v>
      </c>
      <c r="T483" s="48">
        <v>3.0306410000000002E-3</v>
      </c>
      <c r="U483" s="48">
        <v>1.003456E-3</v>
      </c>
      <c r="V483" s="48">
        <v>6.0800000000000003E-4</v>
      </c>
      <c r="W483" s="48">
        <v>2.8400000000000002E-4</v>
      </c>
      <c r="X483" s="48">
        <v>3.436078E-3</v>
      </c>
      <c r="Y483" s="48">
        <v>0.15066054118215991</v>
      </c>
      <c r="Z483" s="48">
        <v>0.18199436396895199</v>
      </c>
      <c r="AA483" s="48">
        <v>8.1640053669208984E-2</v>
      </c>
      <c r="AB483" s="48">
        <v>0.29272685515357311</v>
      </c>
      <c r="AC483" s="48">
        <v>0.15300242130750599</v>
      </c>
      <c r="AD483" s="48">
        <v>0.30181598062954001</v>
      </c>
      <c r="AE483" s="47">
        <v>0.23</v>
      </c>
      <c r="AF483" s="48">
        <v>0.32444000000000001</v>
      </c>
      <c r="AG483" s="48">
        <v>0.218283</v>
      </c>
      <c r="AH483" s="48">
        <v>0.36733900000000003</v>
      </c>
      <c r="AI483" s="48">
        <v>0.17866643199999999</v>
      </c>
      <c r="AJ483" s="48">
        <v>0.13027898099999999</v>
      </c>
      <c r="AK483" s="48">
        <v>0.66880647199999999</v>
      </c>
      <c r="AM483" s="48"/>
      <c r="AN483" s="48"/>
      <c r="AO483" s="48"/>
      <c r="AP483" s="48"/>
      <c r="AQ483" s="48"/>
      <c r="AR483" s="48"/>
      <c r="AS483" s="48"/>
      <c r="AT483" s="48"/>
      <c r="AU483" s="48"/>
      <c r="AV483" s="48"/>
      <c r="AW483" s="48"/>
      <c r="AX483" s="52"/>
      <c r="AY483" s="52"/>
      <c r="AZ483" s="52"/>
      <c r="BA483" s="52"/>
      <c r="BB483" s="52"/>
      <c r="BC483" s="52"/>
      <c r="BD483" s="52"/>
      <c r="BE483" s="52"/>
      <c r="BF483" s="52"/>
      <c r="BG483" s="52"/>
      <c r="BH483" s="52"/>
      <c r="BI483" s="52"/>
      <c r="BJ483" s="52"/>
      <c r="BK483" s="52"/>
      <c r="BL483" s="52"/>
      <c r="BM483" s="52"/>
    </row>
    <row r="484" spans="2:65">
      <c r="B484" t="s">
        <v>700</v>
      </c>
      <c r="C484">
        <v>0</v>
      </c>
      <c r="D484">
        <v>50.4</v>
      </c>
      <c r="E484" s="64">
        <v>2.3152269999999999E-2</v>
      </c>
      <c r="F484" s="48">
        <v>0.97512866899999995</v>
      </c>
      <c r="G484" s="48">
        <v>8.8288329999999995E-3</v>
      </c>
      <c r="H484" s="48">
        <v>2.919554E-3</v>
      </c>
      <c r="I484" s="48">
        <v>0.94048115600000004</v>
      </c>
      <c r="J484" s="49">
        <v>3.4647512999999908E-2</v>
      </c>
      <c r="K484" s="48">
        <v>1.983622E-3</v>
      </c>
      <c r="L484" s="48">
        <v>9.6599999999999995E-4</v>
      </c>
      <c r="M484" s="48">
        <v>4.9799999999999996E-4</v>
      </c>
      <c r="N484" s="48">
        <v>2.176898E-3</v>
      </c>
      <c r="O484" s="48">
        <v>8.9499999999999996E-4</v>
      </c>
      <c r="P484" s="48">
        <v>9.0738009999999994E-3</v>
      </c>
      <c r="Q484" s="48">
        <v>4.0484509999999998E-3</v>
      </c>
      <c r="R484" s="48">
        <v>0.57237457800000002</v>
      </c>
      <c r="S484" s="48">
        <v>0.35385726499999998</v>
      </c>
      <c r="T484" s="48">
        <v>4.3129759999999996E-3</v>
      </c>
      <c r="U484" s="48">
        <v>1.118932E-3</v>
      </c>
      <c r="V484" s="48">
        <v>6.9200000000000002E-4</v>
      </c>
      <c r="W484" s="48">
        <v>5.9999999999999995E-4</v>
      </c>
      <c r="X484" s="48">
        <v>3.2449039999999998E-3</v>
      </c>
      <c r="Y484" s="48">
        <v>9.5794605431018698E-2</v>
      </c>
      <c r="Z484" s="48">
        <v>0.18779493242227699</v>
      </c>
      <c r="AA484" s="48">
        <v>8.959255924112132E-2</v>
      </c>
      <c r="AB484" s="48">
        <v>0.33371162125155662</v>
      </c>
      <c r="AC484" s="48">
        <v>0.17018577475268659</v>
      </c>
      <c r="AD484" s="48">
        <v>0.31803710615874409</v>
      </c>
      <c r="AE484" s="47">
        <v>0.12</v>
      </c>
      <c r="AF484" s="48">
        <v>0.31806499999999999</v>
      </c>
      <c r="AG484" s="48">
        <v>0.20278499999999999</v>
      </c>
      <c r="AH484" s="48">
        <v>0.31782100000000002</v>
      </c>
      <c r="AI484" s="48">
        <v>7.1441589E-2</v>
      </c>
      <c r="AJ484" s="48">
        <v>0.191839803</v>
      </c>
      <c r="AK484" s="48">
        <v>0.73013486400000005</v>
      </c>
      <c r="AM484" s="48"/>
      <c r="AN484" s="48"/>
      <c r="AO484" s="48"/>
      <c r="AP484" s="48"/>
      <c r="AQ484" s="48"/>
      <c r="AR484" s="48"/>
      <c r="AS484" s="48"/>
      <c r="AT484" s="48"/>
      <c r="AU484" s="48"/>
      <c r="AV484" s="48"/>
      <c r="AW484" s="48"/>
      <c r="AX484" s="52"/>
      <c r="AY484" s="52"/>
      <c r="AZ484" s="52"/>
      <c r="BA484" s="52"/>
      <c r="BB484" s="52"/>
      <c r="BC484" s="52"/>
      <c r="BD484" s="52"/>
      <c r="BE484" s="52"/>
      <c r="BF484" s="52"/>
      <c r="BG484" s="52"/>
      <c r="BH484" s="52"/>
      <c r="BI484" s="52"/>
      <c r="BJ484" s="52"/>
      <c r="BK484" s="52"/>
      <c r="BL484" s="52"/>
      <c r="BM484" s="52"/>
    </row>
    <row r="485" spans="2:65">
      <c r="B485" t="s">
        <v>702</v>
      </c>
      <c r="C485">
        <v>0</v>
      </c>
      <c r="E485" s="64">
        <v>2.8606269E-2</v>
      </c>
      <c r="F485" s="48">
        <v>0.95362581000000002</v>
      </c>
      <c r="G485" s="48">
        <v>2.6669841999999999E-2</v>
      </c>
      <c r="H485" s="48">
        <v>9.8063049999999995E-3</v>
      </c>
      <c r="I485" s="48">
        <v>0.91142590400000001</v>
      </c>
      <c r="J485" s="49">
        <v>4.2199906000000009E-2</v>
      </c>
      <c r="K485" s="48">
        <v>3.8158150000000002E-3</v>
      </c>
      <c r="L485" s="48">
        <v>1.7571212999999999E-2</v>
      </c>
      <c r="M485" s="48">
        <v>1.13E-4</v>
      </c>
      <c r="N485" s="48">
        <v>3.1798460000000001E-3</v>
      </c>
      <c r="O485" s="48">
        <v>1.6822409999999999E-3</v>
      </c>
      <c r="P485" s="48">
        <v>5.775011E-3</v>
      </c>
      <c r="Q485" s="48">
        <v>4.123542E-3</v>
      </c>
      <c r="R485" s="48">
        <v>0.51421625900000001</v>
      </c>
      <c r="S485" s="48">
        <v>0.404055634</v>
      </c>
      <c r="T485" s="48">
        <v>1.8872956E-2</v>
      </c>
      <c r="U485" s="48">
        <v>1.2205880000000001E-3</v>
      </c>
      <c r="V485" s="48">
        <v>2.3599999999999999E-4</v>
      </c>
      <c r="W485" s="48">
        <v>1.7642109999999999E-3</v>
      </c>
      <c r="X485" s="48">
        <v>1.210331E-3</v>
      </c>
      <c r="Y485" s="48">
        <v>5.4697219897301343E-2</v>
      </c>
      <c r="Z485" s="48">
        <v>0.20036025217652301</v>
      </c>
      <c r="AA485" s="48">
        <v>9.6373329328727914E-2</v>
      </c>
      <c r="AB485" s="48">
        <v>0.23603393902988351</v>
      </c>
      <c r="AC485" s="48">
        <v>0.20393942787462521</v>
      </c>
      <c r="AD485" s="48">
        <v>0.2479500292408576</v>
      </c>
      <c r="AE485" s="47">
        <v>0.41</v>
      </c>
      <c r="AF485" s="48">
        <v>0.29791899999999999</v>
      </c>
      <c r="AG485" s="48">
        <v>0.20091100000000001</v>
      </c>
      <c r="AH485" s="48">
        <v>0.354574</v>
      </c>
      <c r="AI485" s="48">
        <v>0.30884415300000001</v>
      </c>
      <c r="AJ485" s="48">
        <v>8.0411672000000003E-2</v>
      </c>
      <c r="AK485" s="48">
        <v>0.59610947800000003</v>
      </c>
      <c r="AM485" s="48"/>
      <c r="AN485" s="48"/>
      <c r="AO485" s="48"/>
      <c r="AP485" s="48"/>
      <c r="AQ485" s="48"/>
      <c r="AR485" s="48"/>
      <c r="AS485" s="48"/>
      <c r="AT485" s="48"/>
      <c r="AU485" s="48"/>
      <c r="AV485" s="48"/>
      <c r="AW485" s="48"/>
      <c r="AX485" s="52"/>
      <c r="AY485" s="52"/>
      <c r="AZ485" s="52"/>
      <c r="BA485" s="52"/>
      <c r="BB485" s="52"/>
      <c r="BC485" s="52"/>
      <c r="BD485" s="52"/>
      <c r="BE485" s="52"/>
      <c r="BF485" s="52"/>
      <c r="BG485" s="52"/>
      <c r="BH485" s="52"/>
      <c r="BI485" s="52"/>
      <c r="BJ485" s="52"/>
      <c r="BK485" s="52"/>
      <c r="BL485" s="52"/>
      <c r="BM485" s="52"/>
    </row>
    <row r="486" spans="2:65">
      <c r="B486" t="s">
        <v>704</v>
      </c>
      <c r="C486">
        <v>0</v>
      </c>
      <c r="E486" s="64">
        <v>1.8627096999999999E-2</v>
      </c>
      <c r="F486" s="48">
        <v>0.98339614399999997</v>
      </c>
      <c r="G486" s="48">
        <v>5.7764390000000004E-3</v>
      </c>
      <c r="H486" s="48">
        <v>1.3395E-3</v>
      </c>
      <c r="I486" s="48">
        <v>0.96143693299999999</v>
      </c>
      <c r="J486" s="49">
        <v>2.1959210999999978E-2</v>
      </c>
      <c r="K486" s="48">
        <v>1.1477099999999999E-3</v>
      </c>
      <c r="L486" s="48">
        <v>4.5899999999999999E-4</v>
      </c>
      <c r="M486" s="48">
        <v>1.9100000000000001E-4</v>
      </c>
      <c r="N486" s="48">
        <v>1.377252E-3</v>
      </c>
      <c r="O486" s="48">
        <v>1.109453E-3</v>
      </c>
      <c r="P486" s="48">
        <v>6.2358930000000002E-3</v>
      </c>
      <c r="Q486" s="48">
        <v>3.2518460000000001E-3</v>
      </c>
      <c r="R486" s="48">
        <v>0.63629060000000004</v>
      </c>
      <c r="S486" s="48">
        <v>0.299475879</v>
      </c>
      <c r="T486" s="48">
        <v>2.218907E-3</v>
      </c>
      <c r="U486" s="48">
        <v>6.1200000000000002E-4</v>
      </c>
      <c r="V486" s="48">
        <v>0</v>
      </c>
      <c r="W486" s="48">
        <v>3.8300000000000003E-5</v>
      </c>
      <c r="X486" s="48">
        <v>2.218907E-3</v>
      </c>
      <c r="Y486" s="48">
        <v>7.2265471416214519E-2</v>
      </c>
      <c r="Z486" s="48">
        <v>0.16810146041506499</v>
      </c>
      <c r="AA486" s="48">
        <v>6.4215097477593894E-2</v>
      </c>
      <c r="AB486" s="48">
        <v>0.32897533031506959</v>
      </c>
      <c r="AC486" s="48">
        <v>0.17825086825131931</v>
      </c>
      <c r="AD486" s="48">
        <v>0.31144287582878533</v>
      </c>
      <c r="AE486" s="47">
        <v>0.36</v>
      </c>
      <c r="AF486" s="48">
        <v>0.31794</v>
      </c>
      <c r="AG486" s="48">
        <v>0.225354</v>
      </c>
      <c r="AH486" s="48">
        <v>0.37958900000000001</v>
      </c>
      <c r="AI486" s="48">
        <v>0.17126680799999999</v>
      </c>
      <c r="AJ486" s="48">
        <v>5.7088936E-2</v>
      </c>
      <c r="AK486" s="48">
        <v>0.74231343800000005</v>
      </c>
      <c r="AM486" s="48"/>
      <c r="AN486" s="48"/>
      <c r="AO486" s="48"/>
      <c r="AP486" s="48"/>
      <c r="AQ486" s="48"/>
      <c r="AR486" s="48"/>
      <c r="AS486" s="48"/>
      <c r="AT486" s="48"/>
      <c r="AU486" s="48"/>
      <c r="AV486" s="48"/>
      <c r="AW486" s="48"/>
      <c r="AX486" s="52"/>
      <c r="AY486" s="52"/>
      <c r="AZ486" s="52"/>
      <c r="BA486" s="52"/>
      <c r="BB486" s="52"/>
      <c r="BC486" s="52"/>
      <c r="BD486" s="52"/>
      <c r="BE486" s="52"/>
      <c r="BF486" s="52"/>
      <c r="BG486" s="52"/>
      <c r="BH486" s="52"/>
      <c r="BI486" s="52"/>
      <c r="BJ486" s="52"/>
      <c r="BK486" s="52"/>
      <c r="BL486" s="52"/>
      <c r="BM486" s="52"/>
    </row>
    <row r="487" spans="2:65">
      <c r="B487" t="s">
        <v>705</v>
      </c>
      <c r="C487">
        <v>0</v>
      </c>
      <c r="D487">
        <v>15.9</v>
      </c>
      <c r="E487" s="64">
        <v>2.9553709000000001E-2</v>
      </c>
      <c r="F487" s="48">
        <v>0.95606182699999998</v>
      </c>
      <c r="G487" s="48">
        <v>2.0165585E-2</v>
      </c>
      <c r="H487" s="48">
        <v>6.2592419999999999E-3</v>
      </c>
      <c r="I487" s="48">
        <v>0.93054076299999999</v>
      </c>
      <c r="J487" s="49">
        <v>2.5521063999999979E-2</v>
      </c>
      <c r="K487" s="48">
        <v>5.5362420000000002E-3</v>
      </c>
      <c r="L487" s="48">
        <v>2.2406209999999999E-3</v>
      </c>
      <c r="M487" s="48">
        <v>3.0745730000000001E-3</v>
      </c>
      <c r="N487" s="48">
        <v>4.2501459999999998E-3</v>
      </c>
      <c r="O487" s="48">
        <v>2.2707629999999999E-3</v>
      </c>
      <c r="P487" s="48">
        <v>1.1615055000000001E-2</v>
      </c>
      <c r="Q487" s="48">
        <v>5.8979559999999898E-3</v>
      </c>
      <c r="R487" s="48">
        <v>0.41777608100000002</v>
      </c>
      <c r="S487" s="48">
        <v>0.49290142399999998</v>
      </c>
      <c r="T487" s="48">
        <v>1.0158047999999999E-2</v>
      </c>
      <c r="U487" s="48">
        <v>3.0946379999999998E-3</v>
      </c>
      <c r="V487" s="48">
        <v>2.7099999999999997E-4</v>
      </c>
      <c r="W487" s="48">
        <v>1.2860829999999999E-3</v>
      </c>
      <c r="X487" s="48">
        <v>2.732927E-3</v>
      </c>
      <c r="Y487" s="48">
        <v>7.4316687809941107E-2</v>
      </c>
      <c r="Z487" s="48">
        <v>0.19418494083971299</v>
      </c>
      <c r="AA487" s="48">
        <v>0.12027687890805561</v>
      </c>
      <c r="AB487" s="48">
        <v>0.25304737111019138</v>
      </c>
      <c r="AC487" s="48">
        <v>0.21918759825966139</v>
      </c>
      <c r="AD487" s="48">
        <v>0.27262866683728809</v>
      </c>
      <c r="AE487" s="47">
        <v>0.17</v>
      </c>
      <c r="AF487" s="48">
        <v>0.26219300000000001</v>
      </c>
      <c r="AG487" s="48">
        <v>0.16617399999999999</v>
      </c>
      <c r="AH487" s="48">
        <v>0.35852000000000001</v>
      </c>
      <c r="AI487" s="48">
        <v>0.18403875</v>
      </c>
      <c r="AJ487" s="48">
        <v>0.15407680800000001</v>
      </c>
      <c r="AK487" s="48">
        <v>0.657086842</v>
      </c>
      <c r="AM487" s="48"/>
      <c r="AN487" s="48"/>
      <c r="AO487" s="48"/>
      <c r="AP487" s="48"/>
      <c r="AQ487" s="48"/>
      <c r="AR487" s="48"/>
      <c r="AS487" s="48"/>
      <c r="AT487" s="48"/>
      <c r="AU487" s="48"/>
      <c r="AV487" s="48"/>
      <c r="AW487" s="48"/>
      <c r="AX487" s="52"/>
      <c r="AY487" s="52"/>
      <c r="AZ487" s="52"/>
      <c r="BA487" s="52"/>
      <c r="BB487" s="52"/>
      <c r="BC487" s="52"/>
      <c r="BD487" s="52"/>
      <c r="BE487" s="52"/>
      <c r="BF487" s="52"/>
      <c r="BG487" s="52"/>
      <c r="BH487" s="52"/>
      <c r="BI487" s="52"/>
      <c r="BJ487" s="52"/>
      <c r="BK487" s="52"/>
      <c r="BL487" s="52"/>
      <c r="BM487" s="52"/>
    </row>
    <row r="488" spans="2:65">
      <c r="B488" t="s">
        <v>707</v>
      </c>
      <c r="C488">
        <v>0</v>
      </c>
      <c r="D488">
        <v>47</v>
      </c>
      <c r="E488" s="64">
        <v>2.5438386E-2</v>
      </c>
      <c r="F488" s="48">
        <v>0.96132729699999997</v>
      </c>
      <c r="G488" s="48">
        <v>1.26114809999999E-2</v>
      </c>
      <c r="H488" s="48">
        <v>5.7772309999999999E-3</v>
      </c>
      <c r="I488" s="48">
        <v>0.90588414500000003</v>
      </c>
      <c r="J488" s="49">
        <v>5.544315199999994E-2</v>
      </c>
      <c r="K488" s="48">
        <v>4.6924669999999996E-3</v>
      </c>
      <c r="L488" s="48">
        <v>1.408692E-3</v>
      </c>
      <c r="M488" s="48">
        <v>8.4699999999999999E-4</v>
      </c>
      <c r="N488" s="48">
        <v>2.5889469999999999E-3</v>
      </c>
      <c r="O488" s="48">
        <v>1.189774E-3</v>
      </c>
      <c r="P488" s="48">
        <v>1.5524167E-2</v>
      </c>
      <c r="Q488" s="48">
        <v>4.7590949999999996E-3</v>
      </c>
      <c r="R488" s="48">
        <v>0.53060602899999998</v>
      </c>
      <c r="S488" s="48">
        <v>0.39558922899999999</v>
      </c>
      <c r="T488" s="48">
        <v>6.2154369999999999E-3</v>
      </c>
      <c r="U488" s="48">
        <v>2.2082410000000001E-3</v>
      </c>
      <c r="V488" s="48">
        <v>8.8500000000000004E-4</v>
      </c>
      <c r="W488" s="48">
        <v>1.446779E-3</v>
      </c>
      <c r="X488" s="48">
        <v>2.6175270000000001E-3</v>
      </c>
      <c r="Y488" s="48">
        <v>9.1998241371730002E-2</v>
      </c>
      <c r="Z488" s="48">
        <v>0.192501114011076</v>
      </c>
      <c r="AA488" s="48">
        <v>7.7504363984458466E-2</v>
      </c>
      <c r="AB488" s="48">
        <v>0.30116560617151822</v>
      </c>
      <c r="AC488" s="48">
        <v>0.17107056546289609</v>
      </c>
      <c r="AD488" s="48">
        <v>0.3265528181516224</v>
      </c>
      <c r="AE488" s="47">
        <v>0.15</v>
      </c>
      <c r="AF488" s="48">
        <v>0.35505700000000001</v>
      </c>
      <c r="AG488" s="48">
        <v>0.18873599999999999</v>
      </c>
      <c r="AH488" s="48">
        <v>0.29475400000000002</v>
      </c>
      <c r="AI488" s="48">
        <v>0.119913829</v>
      </c>
      <c r="AJ488" s="48">
        <v>0.16357081700000001</v>
      </c>
      <c r="AK488" s="48">
        <v>0.70660130499999996</v>
      </c>
      <c r="AM488" s="48"/>
      <c r="AN488" s="48"/>
      <c r="AO488" s="48"/>
      <c r="AP488" s="48"/>
      <c r="AQ488" s="48"/>
      <c r="AR488" s="48"/>
      <c r="AS488" s="48"/>
      <c r="AT488" s="48"/>
      <c r="AU488" s="48"/>
      <c r="AV488" s="48"/>
      <c r="AW488" s="48"/>
      <c r="AX488" s="52"/>
      <c r="AY488" s="52"/>
      <c r="AZ488" s="52"/>
      <c r="BA488" s="52"/>
      <c r="BB488" s="52"/>
      <c r="BC488" s="52"/>
      <c r="BD488" s="52"/>
      <c r="BE488" s="52"/>
      <c r="BF488" s="52"/>
      <c r="BG488" s="52"/>
      <c r="BH488" s="52"/>
      <c r="BI488" s="52"/>
      <c r="BJ488" s="52"/>
      <c r="BK488" s="52"/>
      <c r="BL488" s="52"/>
      <c r="BM488" s="52"/>
    </row>
    <row r="489" spans="2:65">
      <c r="B489" t="s">
        <v>708</v>
      </c>
      <c r="C489">
        <v>0</v>
      </c>
      <c r="D489">
        <v>0</v>
      </c>
      <c r="E489" s="64">
        <v>4.7948966000000003E-2</v>
      </c>
      <c r="F489" s="48">
        <v>0.72576870100000002</v>
      </c>
      <c r="G489" s="48">
        <v>0.16922135599999999</v>
      </c>
      <c r="H489" s="48">
        <v>4.3184948000000001E-2</v>
      </c>
      <c r="I489" s="48">
        <v>0.66535107800000004</v>
      </c>
      <c r="J489" s="49">
        <v>6.0417622999999983E-2</v>
      </c>
      <c r="K489" s="48">
        <v>2.440722E-2</v>
      </c>
      <c r="L489" s="48">
        <v>4.9487533E-2</v>
      </c>
      <c r="M489" s="48">
        <v>4.6198561999999999E-2</v>
      </c>
      <c r="N489" s="48">
        <v>2.4231299000000001E-2</v>
      </c>
      <c r="O489" s="48">
        <v>1.7683952999999999E-2</v>
      </c>
      <c r="P489" s="48">
        <v>2.0873488999999999E-2</v>
      </c>
      <c r="Q489" s="48">
        <v>4.0951506999999998E-2</v>
      </c>
      <c r="R489" s="48">
        <v>0.414397601</v>
      </c>
      <c r="S489" s="48">
        <v>0.35552683099999999</v>
      </c>
      <c r="T489" s="48">
        <v>0.146178792</v>
      </c>
      <c r="U489" s="48">
        <v>1.2971915000000001E-2</v>
      </c>
      <c r="V489" s="48">
        <v>1.1472800000000001E-3</v>
      </c>
      <c r="W489" s="48">
        <v>5.5375390000000002E-3</v>
      </c>
      <c r="X489" s="48">
        <v>4.7497399999999997E-3</v>
      </c>
      <c r="Y489" s="48">
        <v>6.48837118703494E-2</v>
      </c>
      <c r="Z489" s="48">
        <v>0.208973391608889</v>
      </c>
      <c r="AA489" s="48">
        <v>0.21226546681664671</v>
      </c>
      <c r="AB489" s="48">
        <v>0.17298537682789619</v>
      </c>
      <c r="AC489" s="48">
        <v>0.23296798985367331</v>
      </c>
      <c r="AD489" s="48">
        <v>0.2783803736725538</v>
      </c>
      <c r="AE489" s="47">
        <v>0.24</v>
      </c>
      <c r="AF489" s="48">
        <v>0.20590800000000001</v>
      </c>
      <c r="AG489" s="48">
        <v>0.13430900000000001</v>
      </c>
      <c r="AH489" s="48">
        <v>0.29956300000000002</v>
      </c>
      <c r="AI489" s="48">
        <v>0.312873756</v>
      </c>
      <c r="AJ489" s="48">
        <v>0.22938621300000001</v>
      </c>
      <c r="AK489" s="48">
        <v>0.44950035999999999</v>
      </c>
      <c r="AM489" s="48"/>
      <c r="AN489" s="48"/>
      <c r="AO489" s="48"/>
      <c r="AP489" s="48"/>
      <c r="AQ489" s="48"/>
      <c r="AR489" s="48"/>
      <c r="AS489" s="48"/>
      <c r="AT489" s="48"/>
      <c r="AU489" s="48"/>
      <c r="AV489" s="48"/>
      <c r="AW489" s="48"/>
      <c r="AX489" s="52"/>
      <c r="AY489" s="52"/>
      <c r="AZ489" s="52"/>
      <c r="BA489" s="52"/>
      <c r="BB489" s="52"/>
      <c r="BC489" s="52"/>
      <c r="BD489" s="52"/>
      <c r="BE489" s="52"/>
      <c r="BF489" s="52"/>
      <c r="BG489" s="52"/>
      <c r="BH489" s="52"/>
      <c r="BI489" s="52"/>
      <c r="BJ489" s="52"/>
      <c r="BK489" s="52"/>
      <c r="BL489" s="52"/>
      <c r="BM489" s="52"/>
    </row>
    <row r="490" spans="2:65">
      <c r="B490" t="s">
        <v>709</v>
      </c>
      <c r="C490">
        <v>0</v>
      </c>
      <c r="D490">
        <v>0</v>
      </c>
      <c r="E490" s="64">
        <v>5.2455333999999999E-2</v>
      </c>
      <c r="F490" s="48">
        <v>0.884416867</v>
      </c>
      <c r="G490" s="48">
        <v>5.0903363E-2</v>
      </c>
      <c r="H490" s="48">
        <v>2.7562138E-2</v>
      </c>
      <c r="I490" s="48">
        <v>0.83996205499999999</v>
      </c>
      <c r="J490" s="49">
        <v>4.445481200000001E-2</v>
      </c>
      <c r="K490" s="48">
        <v>1.4942909000000001E-2</v>
      </c>
      <c r="L490" s="48">
        <v>8.3896119999999994E-3</v>
      </c>
      <c r="M490" s="48">
        <v>4.8388219999999996E-3</v>
      </c>
      <c r="N490" s="48">
        <v>1.1078813999999999E-2</v>
      </c>
      <c r="O490" s="48">
        <v>6.9275220000000002E-3</v>
      </c>
      <c r="P490" s="48">
        <v>1.9625079E-2</v>
      </c>
      <c r="Q490" s="48">
        <v>1.7492864E-2</v>
      </c>
      <c r="R490" s="48">
        <v>0.42211295799999998</v>
      </c>
      <c r="S490" s="48">
        <v>0.46444173700000002</v>
      </c>
      <c r="T490" s="48">
        <v>3.4096249000000002E-2</v>
      </c>
      <c r="U490" s="48">
        <v>8.9548340000000001E-3</v>
      </c>
      <c r="V490" s="48">
        <v>9.9200000000000004E-4</v>
      </c>
      <c r="W490" s="48">
        <v>2.950135E-3</v>
      </c>
      <c r="X490" s="48">
        <v>3.9074060000000004E-3</v>
      </c>
      <c r="Y490" s="48">
        <v>7.3010244286839998E-2</v>
      </c>
      <c r="Z490" s="48">
        <v>0.18018963822093301</v>
      </c>
      <c r="AA490" s="48">
        <v>0.1846085047564831</v>
      </c>
      <c r="AB490" s="48">
        <v>0.19079803236035409</v>
      </c>
      <c r="AC490" s="48">
        <v>0.1997004960534115</v>
      </c>
      <c r="AD490" s="48">
        <v>0.29997192150500729</v>
      </c>
      <c r="AE490" s="47">
        <v>0.19</v>
      </c>
      <c r="AF490" s="48">
        <v>0.24829699999999999</v>
      </c>
      <c r="AG490" s="48">
        <v>0.14661399999999999</v>
      </c>
      <c r="AH490" s="48">
        <v>0.31670500000000001</v>
      </c>
      <c r="AI490" s="48">
        <v>0.320941686</v>
      </c>
      <c r="AJ490" s="48">
        <v>0.206343578</v>
      </c>
      <c r="AK490" s="48">
        <v>0.46591804599999997</v>
      </c>
      <c r="AM490" s="48"/>
      <c r="AN490" s="48"/>
      <c r="AO490" s="48"/>
      <c r="AP490" s="48"/>
      <c r="AQ490" s="48"/>
      <c r="AR490" s="48"/>
      <c r="AS490" s="48"/>
      <c r="AT490" s="48"/>
      <c r="AU490" s="48"/>
      <c r="AV490" s="48"/>
      <c r="AW490" s="48"/>
      <c r="AX490" s="52"/>
      <c r="AY490" s="52"/>
      <c r="AZ490" s="52"/>
      <c r="BA490" s="52"/>
      <c r="BB490" s="52"/>
      <c r="BC490" s="52"/>
      <c r="BD490" s="52"/>
      <c r="BE490" s="52"/>
      <c r="BF490" s="52"/>
      <c r="BG490" s="52"/>
      <c r="BH490" s="52"/>
      <c r="BI490" s="52"/>
      <c r="BJ490" s="52"/>
      <c r="BK490" s="52"/>
      <c r="BL490" s="52"/>
      <c r="BM490" s="52"/>
    </row>
    <row r="491" spans="2:65">
      <c r="B491" t="s">
        <v>710</v>
      </c>
      <c r="C491">
        <v>0</v>
      </c>
      <c r="D491">
        <v>0</v>
      </c>
      <c r="E491" s="64">
        <v>4.3950149000000001E-2</v>
      </c>
      <c r="F491" s="48">
        <v>0.86961638200000002</v>
      </c>
      <c r="G491" s="48">
        <v>7.1000927000000005E-2</v>
      </c>
      <c r="H491" s="48">
        <v>1.45408799999999E-2</v>
      </c>
      <c r="I491" s="48">
        <v>0.82359389500000002</v>
      </c>
      <c r="J491" s="49">
        <v>4.6022487000000001E-2</v>
      </c>
      <c r="K491" s="48">
        <v>2.5709493999999999E-2</v>
      </c>
      <c r="L491" s="48">
        <v>1.3529340000000001E-2</v>
      </c>
      <c r="M491" s="48">
        <v>7.364308E-3</v>
      </c>
      <c r="N491" s="48">
        <v>1.3735466E-2</v>
      </c>
      <c r="O491" s="48">
        <v>1.1140156E-2</v>
      </c>
      <c r="P491" s="48">
        <v>2.4163552000000001E-2</v>
      </c>
      <c r="Q491" s="48">
        <v>2.0678152999999901E-2</v>
      </c>
      <c r="R491" s="48">
        <v>0.42499367599999999</v>
      </c>
      <c r="S491" s="48">
        <v>0.44134319</v>
      </c>
      <c r="T491" s="48">
        <v>4.2059008000000002E-2</v>
      </c>
      <c r="U491" s="48">
        <v>1.5506272999999999E-2</v>
      </c>
      <c r="V491" s="48">
        <v>3.0637770000000002E-3</v>
      </c>
      <c r="W491" s="48">
        <v>4.5160260000000002E-3</v>
      </c>
      <c r="X491" s="48">
        <v>4.1412519999999998E-3</v>
      </c>
      <c r="Y491" s="48">
        <v>7.0589534113490796E-2</v>
      </c>
      <c r="Z491" s="48">
        <v>0.18136381454688</v>
      </c>
      <c r="AA491" s="48">
        <v>0.20390261952180341</v>
      </c>
      <c r="AB491" s="48">
        <v>0.21152067212989831</v>
      </c>
      <c r="AC491" s="48">
        <v>0.1236125859274577</v>
      </c>
      <c r="AD491" s="48">
        <v>0.44037333035265191</v>
      </c>
      <c r="AE491" s="47">
        <v>0.38</v>
      </c>
      <c r="AF491" s="48">
        <v>0.39163700000000001</v>
      </c>
      <c r="AG491" s="48">
        <v>0.14085600000000001</v>
      </c>
      <c r="AH491" s="48">
        <v>0.191912</v>
      </c>
      <c r="AI491" s="48">
        <v>0.16576500999999999</v>
      </c>
      <c r="AJ491" s="48">
        <v>0.22065935</v>
      </c>
      <c r="AK491" s="48">
        <v>0.60825402500000003</v>
      </c>
      <c r="AM491" s="48"/>
      <c r="AN491" s="48"/>
      <c r="AO491" s="48"/>
      <c r="AP491" s="48"/>
      <c r="AQ491" s="48"/>
      <c r="AR491" s="48"/>
      <c r="AS491" s="48"/>
      <c r="AT491" s="48"/>
      <c r="AU491" s="48"/>
      <c r="AV491" s="48"/>
      <c r="AW491" s="48"/>
      <c r="AX491" s="52"/>
      <c r="AY491" s="52"/>
      <c r="AZ491" s="52"/>
      <c r="BA491" s="52"/>
      <c r="BB491" s="52"/>
      <c r="BC491" s="52"/>
      <c r="BD491" s="52"/>
      <c r="BE491" s="52"/>
      <c r="BF491" s="52"/>
      <c r="BG491" s="52"/>
      <c r="BH491" s="52"/>
      <c r="BI491" s="52"/>
      <c r="BJ491" s="52"/>
      <c r="BK491" s="52"/>
      <c r="BL491" s="52"/>
      <c r="BM491" s="52"/>
    </row>
    <row r="492" spans="2:65">
      <c r="B492" t="s">
        <v>711</v>
      </c>
      <c r="C492">
        <v>0</v>
      </c>
      <c r="D492">
        <v>17.899999999999999</v>
      </c>
      <c r="E492" s="64">
        <v>3.3351389000000002E-2</v>
      </c>
      <c r="F492" s="48">
        <v>0.91553178199999996</v>
      </c>
      <c r="G492" s="48">
        <v>4.5834723000000001E-2</v>
      </c>
      <c r="H492" s="48">
        <v>1.2572794E-2</v>
      </c>
      <c r="I492" s="48">
        <v>0.88185018100000001</v>
      </c>
      <c r="J492" s="49">
        <v>3.368160099999995E-2</v>
      </c>
      <c r="K492" s="48">
        <v>1.7244533999999999E-2</v>
      </c>
      <c r="L492" s="48">
        <v>9.1927789999999999E-3</v>
      </c>
      <c r="M492" s="48">
        <v>2.8417960000000002E-3</v>
      </c>
      <c r="N492" s="48">
        <v>6.0065229999999997E-3</v>
      </c>
      <c r="O492" s="48">
        <v>2.0452320000000001E-3</v>
      </c>
      <c r="P492" s="48">
        <v>1.7610523999999999E-2</v>
      </c>
      <c r="Q492" s="48">
        <v>8.4500370000000005E-3</v>
      </c>
      <c r="R492" s="48">
        <v>0.50954790100000003</v>
      </c>
      <c r="S492" s="48">
        <v>0.39121636199999998</v>
      </c>
      <c r="T492" s="48">
        <v>2.1829925E-2</v>
      </c>
      <c r="U492" s="48">
        <v>6.7814850000000003E-3</v>
      </c>
      <c r="V492" s="48">
        <v>5.8100000000000003E-4</v>
      </c>
      <c r="W492" s="48">
        <v>2.3250810000000001E-3</v>
      </c>
      <c r="X492" s="48">
        <v>4.467169E-3</v>
      </c>
      <c r="Y492" s="48">
        <v>7.20842063254514E-2</v>
      </c>
      <c r="Z492" s="48">
        <v>0.18527645475253601</v>
      </c>
      <c r="AA492" s="48">
        <v>0.14636657092748381</v>
      </c>
      <c r="AB492" s="48">
        <v>0.25116284980809689</v>
      </c>
      <c r="AC492" s="48">
        <v>0.19595553148133821</v>
      </c>
      <c r="AD492" s="48">
        <v>0.28549872320668568</v>
      </c>
      <c r="AE492" s="47">
        <v>0.12</v>
      </c>
      <c r="AF492" s="48">
        <v>0.28541800000000001</v>
      </c>
      <c r="AG492" s="48">
        <v>0.16708300000000001</v>
      </c>
      <c r="AH492" s="48">
        <v>0.33423199999999997</v>
      </c>
      <c r="AI492" s="48">
        <v>0.187967674</v>
      </c>
      <c r="AJ492" s="48">
        <v>0.154594433</v>
      </c>
      <c r="AK492" s="48">
        <v>0.64935648000000001</v>
      </c>
      <c r="AM492" s="48"/>
      <c r="AN492" s="48"/>
      <c r="AO492" s="48"/>
      <c r="AP492" s="48"/>
      <c r="AQ492" s="48"/>
      <c r="AR492" s="48"/>
      <c r="AS492" s="48"/>
      <c r="AT492" s="48"/>
      <c r="AU492" s="48"/>
      <c r="AV492" s="48"/>
      <c r="AW492" s="48"/>
      <c r="AX492" s="52"/>
      <c r="AY492" s="52"/>
      <c r="AZ492" s="52"/>
      <c r="BA492" s="52"/>
      <c r="BB492" s="52"/>
      <c r="BC492" s="52"/>
      <c r="BD492" s="52"/>
      <c r="BE492" s="52"/>
      <c r="BF492" s="52"/>
      <c r="BG492" s="52"/>
      <c r="BH492" s="52"/>
      <c r="BI492" s="52"/>
      <c r="BJ492" s="52"/>
      <c r="BK492" s="52"/>
      <c r="BL492" s="52"/>
      <c r="BM492" s="52"/>
    </row>
    <row r="493" spans="2:65">
      <c r="B493" t="s">
        <v>712</v>
      </c>
      <c r="C493">
        <v>0</v>
      </c>
      <c r="D493">
        <v>11.3</v>
      </c>
      <c r="E493" s="64">
        <v>3.0512292E-2</v>
      </c>
      <c r="F493" s="48">
        <v>0.83883655599999996</v>
      </c>
      <c r="G493" s="48">
        <v>8.6150043999999995E-2</v>
      </c>
      <c r="H493" s="48">
        <v>2.6397303999999899E-2</v>
      </c>
      <c r="I493" s="48">
        <v>0.77965609000000002</v>
      </c>
      <c r="J493" s="49">
        <v>5.9180465999999932E-2</v>
      </c>
      <c r="K493" s="48">
        <v>1.0691544000000001E-2</v>
      </c>
      <c r="L493" s="48">
        <v>3.7243271000000001E-2</v>
      </c>
      <c r="M493" s="48">
        <v>2.1764604E-2</v>
      </c>
      <c r="N493" s="48">
        <v>4.0422569999999996E-3</v>
      </c>
      <c r="O493" s="48">
        <v>7.6394119999999999E-3</v>
      </c>
      <c r="P493" s="48">
        <v>2.8150463000000001E-2</v>
      </c>
      <c r="Q493" s="48">
        <v>2.0465630999999901E-2</v>
      </c>
      <c r="R493" s="48">
        <v>0.41206340600000002</v>
      </c>
      <c r="S493" s="48">
        <v>0.42915020199999998</v>
      </c>
      <c r="T493" s="48">
        <v>8.7514194000000003E-2</v>
      </c>
      <c r="U493" s="48">
        <v>4.005995E-3</v>
      </c>
      <c r="V493" s="48">
        <v>4.2700000000000002E-4</v>
      </c>
      <c r="W493" s="48">
        <v>1.8349460000000001E-3</v>
      </c>
      <c r="X493" s="48">
        <v>2.6434119999999999E-3</v>
      </c>
      <c r="Y493" s="48">
        <v>7.2758741565156396E-2</v>
      </c>
      <c r="Z493" s="48">
        <v>0.22945184982514899</v>
      </c>
      <c r="AA493" s="48">
        <v>9.432873581074333E-2</v>
      </c>
      <c r="AB493" s="48">
        <v>0.20673316984942411</v>
      </c>
      <c r="AC493" s="48">
        <v>0.23994811932555121</v>
      </c>
      <c r="AD493" s="48">
        <v>0.2790292852754454</v>
      </c>
      <c r="AE493" s="47">
        <v>0.2</v>
      </c>
      <c r="AF493" s="48">
        <v>0.26522499999999999</v>
      </c>
      <c r="AG493" s="48">
        <v>0.158166</v>
      </c>
      <c r="AH493" s="48">
        <v>0.36244999999999999</v>
      </c>
      <c r="AI493" s="48">
        <v>0.20681798300000001</v>
      </c>
      <c r="AJ493" s="48">
        <v>0.18804224</v>
      </c>
      <c r="AK493" s="48">
        <v>0.59591622099999997</v>
      </c>
      <c r="AM493" s="48"/>
      <c r="AN493" s="48"/>
      <c r="AO493" s="48"/>
      <c r="AP493" s="48"/>
      <c r="AQ493" s="48"/>
      <c r="AR493" s="48"/>
      <c r="AS493" s="48"/>
      <c r="AT493" s="48"/>
      <c r="AU493" s="48"/>
      <c r="AV493" s="48"/>
      <c r="AW493" s="48"/>
      <c r="AX493" s="52"/>
      <c r="AY493" s="52"/>
      <c r="AZ493" s="52"/>
      <c r="BA493" s="52"/>
      <c r="BB493" s="52"/>
      <c r="BC493" s="52"/>
      <c r="BD493" s="52"/>
      <c r="BE493" s="52"/>
      <c r="BF493" s="52"/>
      <c r="BG493" s="52"/>
      <c r="BH493" s="52"/>
      <c r="BI493" s="52"/>
      <c r="BJ493" s="52"/>
      <c r="BK493" s="52"/>
      <c r="BL493" s="52"/>
      <c r="BM493" s="52"/>
    </row>
    <row r="494" spans="2:65">
      <c r="B494" t="s">
        <v>714</v>
      </c>
      <c r="C494">
        <v>0</v>
      </c>
      <c r="D494">
        <v>8.8000000000000007</v>
      </c>
      <c r="E494" s="64">
        <v>2.4394981999999999E-2</v>
      </c>
      <c r="F494" s="48">
        <v>0.93616350699999995</v>
      </c>
      <c r="G494" s="48">
        <v>3.0328384999999999E-2</v>
      </c>
      <c r="H494" s="48">
        <v>9.1152500000000001E-3</v>
      </c>
      <c r="I494" s="48">
        <v>0.91135764100000005</v>
      </c>
      <c r="J494" s="49">
        <v>2.4805865999999899E-2</v>
      </c>
      <c r="K494" s="48">
        <v>9.3219670000000004E-3</v>
      </c>
      <c r="L494" s="48">
        <v>7.2547940000000002E-3</v>
      </c>
      <c r="M494" s="48">
        <v>4.6068430000000002E-3</v>
      </c>
      <c r="N494" s="48">
        <v>3.6520060000000002E-3</v>
      </c>
      <c r="O494" s="48">
        <v>1.8407689999999999E-3</v>
      </c>
      <c r="P494" s="48">
        <v>1.8575028E-2</v>
      </c>
      <c r="Q494" s="48">
        <v>5.8176169999999998E-3</v>
      </c>
      <c r="R494" s="48">
        <v>0.41537961800000001</v>
      </c>
      <c r="S494" s="48">
        <v>0.497780271</v>
      </c>
      <c r="T494" s="48">
        <v>1.7856264E-2</v>
      </c>
      <c r="U494" s="48">
        <v>3.711032E-3</v>
      </c>
      <c r="V494" s="48">
        <v>6.4000000000000005E-4</v>
      </c>
      <c r="W494" s="48">
        <v>2.7660480000000001E-3</v>
      </c>
      <c r="X494" s="48">
        <v>2.7857350000000001E-3</v>
      </c>
      <c r="Y494" s="48">
        <v>8.0576740304596703E-2</v>
      </c>
      <c r="Z494" s="48">
        <v>0.20848488375476401</v>
      </c>
      <c r="AA494" s="48">
        <v>8.3535524348699722E-2</v>
      </c>
      <c r="AB494" s="48">
        <v>0.25440531333480271</v>
      </c>
      <c r="AC494" s="48">
        <v>0.2022027127123481</v>
      </c>
      <c r="AD494" s="48">
        <v>0.31165834881546511</v>
      </c>
      <c r="AE494" s="47">
        <v>0.26</v>
      </c>
      <c r="AF494" s="48">
        <v>0.32456600000000002</v>
      </c>
      <c r="AG494" s="48">
        <v>0.16852200000000001</v>
      </c>
      <c r="AH494" s="48">
        <v>0.33049200000000001</v>
      </c>
      <c r="AI494" s="48">
        <v>0.17297572999999999</v>
      </c>
      <c r="AJ494" s="48">
        <v>0.123206379</v>
      </c>
      <c r="AK494" s="48">
        <v>0.69700271199999997</v>
      </c>
      <c r="AM494" s="48"/>
      <c r="AN494" s="48"/>
      <c r="AO494" s="48"/>
      <c r="AP494" s="48"/>
      <c r="AQ494" s="48"/>
      <c r="AR494" s="48"/>
      <c r="AS494" s="48"/>
      <c r="AT494" s="48"/>
      <c r="AU494" s="48"/>
      <c r="AV494" s="48"/>
      <c r="AW494" s="48"/>
      <c r="AX494" s="52"/>
      <c r="AY494" s="52"/>
      <c r="AZ494" s="52"/>
      <c r="BA494" s="52"/>
      <c r="BB494" s="52"/>
      <c r="BC494" s="52"/>
      <c r="BD494" s="52"/>
      <c r="BE494" s="52"/>
      <c r="BF494" s="52"/>
      <c r="BG494" s="52"/>
      <c r="BH494" s="52"/>
      <c r="BI494" s="52"/>
      <c r="BJ494" s="52"/>
      <c r="BK494" s="52"/>
      <c r="BL494" s="52"/>
      <c r="BM494" s="52"/>
    </row>
    <row r="495" spans="2:65">
      <c r="B495" t="s">
        <v>716</v>
      </c>
      <c r="C495">
        <v>0</v>
      </c>
      <c r="D495">
        <v>18.600000000000001</v>
      </c>
      <c r="E495" s="64">
        <v>2.6015599E-2</v>
      </c>
      <c r="F495" s="48">
        <v>0.97590831199999895</v>
      </c>
      <c r="G495" s="48">
        <v>8.333956E-3</v>
      </c>
      <c r="H495" s="48">
        <v>1.6499409999999901E-3</v>
      </c>
      <c r="I495" s="48">
        <v>0.94872097</v>
      </c>
      <c r="J495" s="49">
        <v>2.7187341999998949E-2</v>
      </c>
      <c r="K495" s="48">
        <v>1.414003E-3</v>
      </c>
      <c r="L495" s="48">
        <v>2.5700000000000001E-4</v>
      </c>
      <c r="M495" s="48">
        <v>1.0069409999999999E-3</v>
      </c>
      <c r="N495" s="48">
        <v>1.9496100000000001E-3</v>
      </c>
      <c r="O495" s="48">
        <v>6.11E-4</v>
      </c>
      <c r="P495" s="48">
        <v>1.1419145E-2</v>
      </c>
      <c r="Q495" s="48">
        <v>2.6891559999999998E-3</v>
      </c>
      <c r="R495" s="48">
        <v>0.469819506</v>
      </c>
      <c r="S495" s="48">
        <v>0.45141663500000001</v>
      </c>
      <c r="T495" s="48">
        <v>3.2885219999999999E-3</v>
      </c>
      <c r="U495" s="48">
        <v>8.9999999999999998E-4</v>
      </c>
      <c r="V495" s="48">
        <v>7.0699999999999995E-4</v>
      </c>
      <c r="W495" s="48">
        <v>2.6800000000000001E-4</v>
      </c>
      <c r="X495" s="48">
        <v>3.5884530000000001E-3</v>
      </c>
      <c r="Y495" s="48">
        <v>0.108295153122739</v>
      </c>
      <c r="Z495" s="48">
        <v>0.17295965117381201</v>
      </c>
      <c r="AA495" s="48">
        <v>6.6997771410378701E-2</v>
      </c>
      <c r="AB495" s="48">
        <v>0.33635148042024732</v>
      </c>
      <c r="AC495" s="48">
        <v>0.16172099286095371</v>
      </c>
      <c r="AD495" s="48">
        <v>0.30470516501105149</v>
      </c>
      <c r="AE495" s="47">
        <v>0.18</v>
      </c>
      <c r="AF495" s="48">
        <v>0.33052999999999999</v>
      </c>
      <c r="AG495" s="48">
        <v>0.214729</v>
      </c>
      <c r="AH495" s="48">
        <v>0.31352099999999999</v>
      </c>
      <c r="AI495" s="48">
        <v>9.7101659000000007E-2</v>
      </c>
      <c r="AJ495" s="48">
        <v>0.18287037</v>
      </c>
      <c r="AK495" s="48">
        <v>0.70597029300000003</v>
      </c>
      <c r="AM495" s="48"/>
      <c r="AN495" s="48"/>
      <c r="AO495" s="48"/>
      <c r="AP495" s="48"/>
      <c r="AQ495" s="48"/>
      <c r="AR495" s="48"/>
      <c r="AS495" s="48"/>
      <c r="AT495" s="48"/>
      <c r="AU495" s="48"/>
      <c r="AV495" s="48"/>
      <c r="AW495" s="48"/>
      <c r="AX495" s="52"/>
      <c r="AY495" s="52"/>
      <c r="AZ495" s="52"/>
      <c r="BA495" s="52"/>
      <c r="BB495" s="52"/>
      <c r="BC495" s="52"/>
      <c r="BD495" s="52"/>
      <c r="BE495" s="52"/>
      <c r="BF495" s="52"/>
      <c r="BG495" s="52"/>
      <c r="BH495" s="52"/>
      <c r="BI495" s="52"/>
      <c r="BJ495" s="52"/>
      <c r="BK495" s="52"/>
      <c r="BL495" s="52"/>
      <c r="BM495" s="52"/>
    </row>
    <row r="496" spans="2:65">
      <c r="B496" t="s">
        <v>717</v>
      </c>
      <c r="C496">
        <v>0</v>
      </c>
      <c r="D496">
        <v>51.1</v>
      </c>
      <c r="E496" s="64">
        <v>2.5097564999999999E-2</v>
      </c>
      <c r="F496" s="48">
        <v>0.97819454899999903</v>
      </c>
      <c r="G496" s="48">
        <v>8.6123369999999994E-3</v>
      </c>
      <c r="H496" s="48">
        <v>2.9630189999999999E-3</v>
      </c>
      <c r="I496" s="48">
        <v>0.96031443699999997</v>
      </c>
      <c r="J496" s="49">
        <v>1.788011199999906E-2</v>
      </c>
      <c r="K496" s="48">
        <v>2.6449989999999999E-3</v>
      </c>
      <c r="L496" s="48">
        <v>6.6699999999999995E-4</v>
      </c>
      <c r="M496" s="48">
        <v>2.9599999999999998E-4</v>
      </c>
      <c r="N496" s="48">
        <v>2.2958589999999999E-3</v>
      </c>
      <c r="O496" s="48">
        <v>9.9500000000000001E-4</v>
      </c>
      <c r="P496" s="48">
        <v>7.1943959999999996E-3</v>
      </c>
      <c r="Q496" s="48">
        <v>3.0369389999999998E-3</v>
      </c>
      <c r="R496" s="48">
        <v>0.54034237600000001</v>
      </c>
      <c r="S496" s="48">
        <v>0.397266071</v>
      </c>
      <c r="T496" s="48">
        <v>3.7771380000000002E-3</v>
      </c>
      <c r="U496" s="48">
        <v>1.195565E-3</v>
      </c>
      <c r="V496" s="48">
        <v>4.3399999999999998E-4</v>
      </c>
      <c r="W496" s="48">
        <v>1.2907870000000001E-3</v>
      </c>
      <c r="X496" s="48">
        <v>1.7668969999999999E-3</v>
      </c>
      <c r="Y496" s="48">
        <v>9.9556454392940003E-2</v>
      </c>
      <c r="Z496" s="48">
        <v>0.20046865965367799</v>
      </c>
      <c r="AA496" s="48">
        <v>9.4192877171168587E-2</v>
      </c>
      <c r="AB496" s="48">
        <v>0.26755649161982731</v>
      </c>
      <c r="AC496" s="48">
        <v>0.21352829413577079</v>
      </c>
      <c r="AD496" s="48">
        <v>0.25960254698572449</v>
      </c>
      <c r="AE496" s="47">
        <v>0.17</v>
      </c>
      <c r="AF496" s="48">
        <v>0.265816</v>
      </c>
      <c r="AG496" s="48">
        <v>0.159222</v>
      </c>
      <c r="AH496" s="48">
        <v>0.38381900000000002</v>
      </c>
      <c r="AI496" s="48">
        <v>0.22386413299999999</v>
      </c>
      <c r="AJ496" s="48">
        <v>0.159216785</v>
      </c>
      <c r="AK496" s="48">
        <v>0.61259853399999997</v>
      </c>
      <c r="AM496" s="48"/>
      <c r="AN496" s="48"/>
      <c r="AO496" s="48"/>
      <c r="AP496" s="48"/>
      <c r="AQ496" s="48"/>
      <c r="AR496" s="48"/>
      <c r="AS496" s="48"/>
      <c r="AT496" s="48"/>
      <c r="AU496" s="48"/>
      <c r="AV496" s="48"/>
      <c r="AW496" s="48"/>
      <c r="AX496" s="52"/>
      <c r="AY496" s="52"/>
      <c r="AZ496" s="52"/>
      <c r="BA496" s="52"/>
      <c r="BB496" s="52"/>
      <c r="BC496" s="52"/>
      <c r="BD496" s="52"/>
      <c r="BE496" s="52"/>
      <c r="BF496" s="52"/>
      <c r="BG496" s="52"/>
      <c r="BH496" s="52"/>
      <c r="BI496" s="52"/>
      <c r="BJ496" s="52"/>
      <c r="BK496" s="52"/>
      <c r="BL496" s="52"/>
      <c r="BM496" s="52"/>
    </row>
    <row r="497" spans="2:65">
      <c r="B497" t="s">
        <v>718</v>
      </c>
      <c r="C497">
        <v>0</v>
      </c>
      <c r="D497">
        <v>52.3</v>
      </c>
      <c r="E497" s="64">
        <v>2.4773081999999998E-2</v>
      </c>
      <c r="F497" s="48">
        <v>0.96854190299999998</v>
      </c>
      <c r="G497" s="48">
        <v>1.01850669999999E-2</v>
      </c>
      <c r="H497" s="48">
        <v>7.0978609999999996E-3</v>
      </c>
      <c r="I497" s="48">
        <v>0.91992737400000002</v>
      </c>
      <c r="J497" s="49">
        <v>4.8614528999999962E-2</v>
      </c>
      <c r="K497" s="48">
        <v>2.7380239999999999E-3</v>
      </c>
      <c r="L497" s="48">
        <v>2.582675E-3</v>
      </c>
      <c r="M497" s="48">
        <v>9.7100000000000002E-5</v>
      </c>
      <c r="N497" s="48">
        <v>2.3496509999999999E-3</v>
      </c>
      <c r="O497" s="48">
        <v>2.9100000000000003E-4</v>
      </c>
      <c r="P497" s="48">
        <v>1.0932676000000001E-2</v>
      </c>
      <c r="Q497" s="48">
        <v>3.242628E-3</v>
      </c>
      <c r="R497" s="48">
        <v>0.51599029100000005</v>
      </c>
      <c r="S497" s="48">
        <v>0.41677669899999997</v>
      </c>
      <c r="T497" s="48">
        <v>6.2233009999999997E-3</v>
      </c>
      <c r="U497" s="48">
        <v>1.543689E-3</v>
      </c>
      <c r="V497" s="48">
        <v>4.08E-4</v>
      </c>
      <c r="W497" s="48">
        <v>1.145631E-3</v>
      </c>
      <c r="X497" s="48">
        <v>1.68932E-3</v>
      </c>
      <c r="Y497" s="48">
        <v>7.8846845227395296E-2</v>
      </c>
      <c r="Z497" s="48">
        <v>0.21022551600723199</v>
      </c>
      <c r="AA497" s="48">
        <v>8.3065424995551293E-2</v>
      </c>
      <c r="AB497" s="48">
        <v>0.25448721750993469</v>
      </c>
      <c r="AC497" s="48">
        <v>0.26845181297709919</v>
      </c>
      <c r="AD497" s="48">
        <v>0.21957299618320611</v>
      </c>
      <c r="AE497" s="47">
        <v>0.13</v>
      </c>
      <c r="AF497" s="48">
        <v>0.24799599999999999</v>
      </c>
      <c r="AG497" s="48">
        <v>0.15787499999999999</v>
      </c>
      <c r="AH497" s="48">
        <v>0.42254700000000001</v>
      </c>
      <c r="AI497" s="48">
        <v>0.22061434099999999</v>
      </c>
      <c r="AJ497" s="48">
        <v>0.143226299</v>
      </c>
      <c r="AK497" s="48">
        <v>0.62791272499999995</v>
      </c>
      <c r="AM497" s="48"/>
      <c r="AN497" s="48"/>
      <c r="AO497" s="48"/>
      <c r="AP497" s="48"/>
      <c r="AQ497" s="48"/>
      <c r="AR497" s="48"/>
      <c r="AS497" s="48"/>
      <c r="AT497" s="48"/>
      <c r="AU497" s="48"/>
      <c r="AV497" s="48"/>
      <c r="AW497" s="48"/>
      <c r="AX497" s="52"/>
      <c r="AY497" s="52"/>
      <c r="AZ497" s="52"/>
      <c r="BA497" s="52"/>
      <c r="BB497" s="52"/>
      <c r="BC497" s="52"/>
      <c r="BD497" s="52"/>
      <c r="BE497" s="52"/>
      <c r="BF497" s="52"/>
      <c r="BG497" s="52"/>
      <c r="BH497" s="52"/>
      <c r="BI497" s="52"/>
      <c r="BJ497" s="52"/>
      <c r="BK497" s="52"/>
      <c r="BL497" s="52"/>
      <c r="BM497" s="52"/>
    </row>
    <row r="498" spans="2:65">
      <c r="B498" t="s">
        <v>719</v>
      </c>
      <c r="C498">
        <v>0</v>
      </c>
      <c r="E498" s="64">
        <v>2.7892402E-2</v>
      </c>
      <c r="F498" s="48">
        <v>0.981215069</v>
      </c>
      <c r="G498" s="48">
        <v>6.9061870000000003E-3</v>
      </c>
      <c r="H498" s="48">
        <v>2.294609E-3</v>
      </c>
      <c r="I498" s="48">
        <v>0.95899812099999993</v>
      </c>
      <c r="J498" s="49">
        <v>2.221694800000007E-2</v>
      </c>
      <c r="K498" s="48">
        <v>2.2511689999999999E-3</v>
      </c>
      <c r="L498" s="48">
        <v>7.54E-4</v>
      </c>
      <c r="M498" s="48">
        <v>1.0900000000000001E-4</v>
      </c>
      <c r="N498" s="48">
        <v>1.934257E-3</v>
      </c>
      <c r="O498" s="48">
        <v>2.5571529999999999E-3</v>
      </c>
      <c r="P498" s="48">
        <v>5.8574109999999999E-3</v>
      </c>
      <c r="Q498" s="48">
        <v>3.7264500000000001E-3</v>
      </c>
      <c r="R498" s="48">
        <v>0.43782986400000001</v>
      </c>
      <c r="S498" s="48">
        <v>0.48670709699999998</v>
      </c>
      <c r="T498" s="48">
        <v>3.9556360000000002E-3</v>
      </c>
      <c r="U498" s="48">
        <v>5.2499999999999997E-4</v>
      </c>
      <c r="V498" s="48">
        <v>3.6099999999999999E-4</v>
      </c>
      <c r="W498" s="48">
        <v>1.15828E-3</v>
      </c>
      <c r="X498" s="48">
        <v>2.1417250000000001E-3</v>
      </c>
      <c r="Y498" s="48">
        <v>7.0626291670410637E-2</v>
      </c>
      <c r="Z498" s="48">
        <v>0.174025834230355</v>
      </c>
      <c r="AA498" s="48">
        <v>8.6898726753808608E-2</v>
      </c>
      <c r="AB498" s="48">
        <v>0.31342447186999051</v>
      </c>
      <c r="AC498" s="48">
        <v>0.1968149580915538</v>
      </c>
      <c r="AD498" s="48">
        <v>0.25944551901998708</v>
      </c>
      <c r="AE498" s="47">
        <v>0.23</v>
      </c>
      <c r="AF498" s="48">
        <v>0.29865000000000003</v>
      </c>
      <c r="AG498" s="48">
        <v>0.2036</v>
      </c>
      <c r="AH498" s="48">
        <v>0.35706500000000002</v>
      </c>
      <c r="AI498" s="48">
        <v>0.24557422700000001</v>
      </c>
      <c r="AJ498" s="48">
        <v>9.6131380000000002E-2</v>
      </c>
      <c r="AK498" s="48">
        <v>0.64371405500000001</v>
      </c>
      <c r="AM498" s="48"/>
      <c r="AN498" s="48"/>
      <c r="AO498" s="48"/>
      <c r="AP498" s="48"/>
      <c r="AQ498" s="48"/>
      <c r="AR498" s="48"/>
      <c r="AS498" s="48"/>
      <c r="AT498" s="48"/>
      <c r="AU498" s="48"/>
      <c r="AV498" s="48"/>
      <c r="AW498" s="48"/>
      <c r="AX498" s="52"/>
      <c r="AY498" s="52"/>
      <c r="AZ498" s="52"/>
      <c r="BA498" s="52"/>
      <c r="BB498" s="52"/>
      <c r="BC498" s="52"/>
      <c r="BD498" s="52"/>
      <c r="BE498" s="52"/>
      <c r="BF498" s="52"/>
      <c r="BG498" s="52"/>
      <c r="BH498" s="52"/>
      <c r="BI498" s="52"/>
      <c r="BJ498" s="52"/>
      <c r="BK498" s="52"/>
      <c r="BL498" s="52"/>
      <c r="BM498" s="52"/>
    </row>
    <row r="499" spans="2:65">
      <c r="B499" t="s">
        <v>721</v>
      </c>
      <c r="C499">
        <v>0</v>
      </c>
      <c r="D499">
        <v>72.599999999999994</v>
      </c>
      <c r="E499" s="64">
        <v>2.2399826000000001E-2</v>
      </c>
      <c r="F499" s="48">
        <v>0.97323407399999995</v>
      </c>
      <c r="G499" s="48">
        <v>5.6684300000000003E-3</v>
      </c>
      <c r="H499" s="48">
        <v>1.2099999999999999E-3</v>
      </c>
      <c r="I499" s="48">
        <v>0.94110290900000004</v>
      </c>
      <c r="J499" s="49">
        <v>3.2131164999999913E-2</v>
      </c>
      <c r="K499" s="48">
        <v>9.8799999999999995E-4</v>
      </c>
      <c r="L499" s="48">
        <v>3.0299999999999999E-4</v>
      </c>
      <c r="M499" s="48">
        <v>5.3499999999999999E-4</v>
      </c>
      <c r="N499" s="48">
        <v>1.290895E-3</v>
      </c>
      <c r="O499" s="48">
        <v>3.6299999999999999E-4</v>
      </c>
      <c r="P499" s="48">
        <v>1.1254992E-2</v>
      </c>
      <c r="Q499" s="48">
        <v>8.6327969999999993E-3</v>
      </c>
      <c r="R499" s="48">
        <v>0.480536507</v>
      </c>
      <c r="S499" s="48">
        <v>0.43712182300000002</v>
      </c>
      <c r="T499" s="48">
        <v>2.430415E-3</v>
      </c>
      <c r="U499" s="48">
        <v>5.7499999999999999E-4</v>
      </c>
      <c r="V499" s="48">
        <v>7.36E-4</v>
      </c>
      <c r="W499" s="48">
        <v>1.01E-4</v>
      </c>
      <c r="X499" s="48">
        <v>3.0455830000000001E-3</v>
      </c>
      <c r="Y499" s="48">
        <v>0.10564016969191101</v>
      </c>
      <c r="Z499" s="48">
        <v>0.18681569343065699</v>
      </c>
      <c r="AA499" s="48">
        <v>7.0894566741874471E-2</v>
      </c>
      <c r="AB499" s="48">
        <v>0.3348252942252572</v>
      </c>
      <c r="AC499" s="48">
        <v>0.17584350061852669</v>
      </c>
      <c r="AD499" s="48">
        <v>0.27950129769325932</v>
      </c>
      <c r="AE499" s="47">
        <v>0.16</v>
      </c>
      <c r="AF499" s="48">
        <v>0.27750000000000002</v>
      </c>
      <c r="AG499" s="48">
        <v>0.23821000000000001</v>
      </c>
      <c r="AH499" s="48">
        <v>0.33017200000000002</v>
      </c>
      <c r="AI499" s="48">
        <v>0.13530993599999999</v>
      </c>
      <c r="AJ499" s="48">
        <v>0.19757522399999999</v>
      </c>
      <c r="AK499" s="48">
        <v>0.65594139699999998</v>
      </c>
      <c r="AM499" s="48"/>
      <c r="AN499" s="48"/>
      <c r="AO499" s="48"/>
      <c r="AP499" s="48"/>
      <c r="AQ499" s="48"/>
      <c r="AR499" s="48"/>
      <c r="AS499" s="48"/>
      <c r="AT499" s="48"/>
      <c r="AU499" s="48"/>
      <c r="AV499" s="48"/>
      <c r="AW499" s="48"/>
      <c r="AX499" s="52"/>
      <c r="AY499" s="52"/>
      <c r="AZ499" s="52"/>
      <c r="BA499" s="52"/>
      <c r="BB499" s="52"/>
      <c r="BC499" s="52"/>
      <c r="BD499" s="52"/>
      <c r="BE499" s="52"/>
      <c r="BF499" s="52"/>
      <c r="BG499" s="52"/>
      <c r="BH499" s="52"/>
      <c r="BI499" s="52"/>
      <c r="BJ499" s="52"/>
      <c r="BK499" s="52"/>
      <c r="BL499" s="52"/>
      <c r="BM499" s="52"/>
    </row>
    <row r="500" spans="2:65">
      <c r="B500" t="s">
        <v>722</v>
      </c>
      <c r="C500">
        <v>0</v>
      </c>
      <c r="D500">
        <v>53.8</v>
      </c>
      <c r="E500" s="64">
        <v>2.3408319E-2</v>
      </c>
      <c r="F500" s="48">
        <v>0.96985177499999997</v>
      </c>
      <c r="G500" s="48">
        <v>1.1509841999999999E-2</v>
      </c>
      <c r="H500" s="48">
        <v>3.2951949999999999E-3</v>
      </c>
      <c r="I500" s="48">
        <v>0.94252220799999997</v>
      </c>
      <c r="J500" s="49">
        <v>2.7329566999999999E-2</v>
      </c>
      <c r="K500" s="48">
        <v>3.2856040000000001E-3</v>
      </c>
      <c r="L500" s="48">
        <v>9.1299999999999997E-4</v>
      </c>
      <c r="M500" s="48">
        <v>8.8199999999999997E-4</v>
      </c>
      <c r="N500" s="48">
        <v>1.936884E-3</v>
      </c>
      <c r="O500" s="48">
        <v>8.3199999999999995E-4</v>
      </c>
      <c r="P500" s="48">
        <v>1.1905244000000001E-2</v>
      </c>
      <c r="Q500" s="48">
        <v>3.438174E-3</v>
      </c>
      <c r="R500" s="48">
        <v>0.46678362499999998</v>
      </c>
      <c r="S500" s="48">
        <v>0.45116670599999997</v>
      </c>
      <c r="T500" s="48">
        <v>4.3707090000000004E-3</v>
      </c>
      <c r="U500" s="48">
        <v>1.77465E-3</v>
      </c>
      <c r="V500" s="48">
        <v>9.1299999999999997E-4</v>
      </c>
      <c r="W500" s="48">
        <v>5.1699999999999999E-4</v>
      </c>
      <c r="X500" s="48">
        <v>3.305919E-3</v>
      </c>
      <c r="Y500" s="48">
        <v>0.105123040951917</v>
      </c>
      <c r="Z500" s="48">
        <v>0.18549327221355</v>
      </c>
      <c r="AA500" s="48">
        <v>7.3915047424981076E-2</v>
      </c>
      <c r="AB500" s="48">
        <v>0.32507338136477182</v>
      </c>
      <c r="AC500" s="48">
        <v>0.1775798720101224</v>
      </c>
      <c r="AD500" s="48">
        <v>0.28539796092172182</v>
      </c>
      <c r="AE500" s="47">
        <v>0.21</v>
      </c>
      <c r="AF500" s="48">
        <v>0.29478199999999999</v>
      </c>
      <c r="AG500" s="48">
        <v>0.22850400000000001</v>
      </c>
      <c r="AH500" s="48">
        <v>0.32650000000000001</v>
      </c>
      <c r="AI500" s="48">
        <v>0.111370897</v>
      </c>
      <c r="AJ500" s="48">
        <v>0.20401407499999999</v>
      </c>
      <c r="AK500" s="48">
        <v>0.67317931399999997</v>
      </c>
      <c r="AM500" s="48"/>
      <c r="AN500" s="48"/>
      <c r="AO500" s="48"/>
      <c r="AP500" s="48"/>
      <c r="AQ500" s="48"/>
      <c r="AR500" s="48"/>
      <c r="AS500" s="48"/>
      <c r="AT500" s="48"/>
      <c r="AU500" s="48"/>
      <c r="AV500" s="48"/>
      <c r="AW500" s="48"/>
      <c r="AX500" s="52"/>
      <c r="AY500" s="52"/>
      <c r="AZ500" s="52"/>
      <c r="BA500" s="52"/>
      <c r="BB500" s="52"/>
      <c r="BC500" s="52"/>
      <c r="BD500" s="52"/>
      <c r="BE500" s="52"/>
      <c r="BF500" s="52"/>
      <c r="BG500" s="52"/>
      <c r="BH500" s="52"/>
      <c r="BI500" s="52"/>
      <c r="BJ500" s="52"/>
      <c r="BK500" s="52"/>
      <c r="BL500" s="52"/>
      <c r="BM500" s="52"/>
    </row>
    <row r="501" spans="2:65">
      <c r="B501" t="s">
        <v>723</v>
      </c>
      <c r="C501">
        <v>0</v>
      </c>
      <c r="D501">
        <v>26.2</v>
      </c>
      <c r="E501" s="64">
        <v>2.4922830999999999E-2</v>
      </c>
      <c r="F501" s="48">
        <v>0.97600235999999996</v>
      </c>
      <c r="G501" s="48">
        <v>1.0887835E-2</v>
      </c>
      <c r="H501" s="48">
        <v>2.411496E-3</v>
      </c>
      <c r="I501" s="48">
        <v>0.96246064399999998</v>
      </c>
      <c r="J501" s="49">
        <v>1.354171599999998E-2</v>
      </c>
      <c r="K501" s="48">
        <v>3.7381409999999999E-3</v>
      </c>
      <c r="L501" s="48">
        <v>1.1688270000000001E-3</v>
      </c>
      <c r="M501" s="48">
        <v>7.5799999999999999E-4</v>
      </c>
      <c r="N501" s="48">
        <v>2.8746829999999998E-3</v>
      </c>
      <c r="O501" s="48">
        <v>1.3794269999999999E-3</v>
      </c>
      <c r="P501" s="48">
        <v>7.634231E-3</v>
      </c>
      <c r="Q501" s="48">
        <v>3.0642229999999901E-3</v>
      </c>
      <c r="R501" s="48">
        <v>0.53434768899999996</v>
      </c>
      <c r="S501" s="48">
        <v>0.40625460699999999</v>
      </c>
      <c r="T501" s="48">
        <v>4.969991E-3</v>
      </c>
      <c r="U501" s="48">
        <v>1.1687900000000001E-3</v>
      </c>
      <c r="V501" s="48">
        <v>2.63E-4</v>
      </c>
      <c r="W501" s="48">
        <v>2.4639359999999999E-3</v>
      </c>
      <c r="X501" s="48">
        <v>2.263873E-3</v>
      </c>
      <c r="Y501" s="48">
        <v>8.8031854379977195E-2</v>
      </c>
      <c r="Z501" s="48">
        <v>0.18906258008302901</v>
      </c>
      <c r="AA501" s="48">
        <v>8.9229057905979972E-2</v>
      </c>
      <c r="AB501" s="48">
        <v>0.28117455221144888</v>
      </c>
      <c r="AC501" s="48">
        <v>0.20713922764227641</v>
      </c>
      <c r="AD501" s="48">
        <v>0.26289380081300812</v>
      </c>
      <c r="AE501" s="47">
        <v>0.17</v>
      </c>
      <c r="AF501" s="48">
        <v>0.27960099999999999</v>
      </c>
      <c r="AG501" s="48">
        <v>0.17207700000000001</v>
      </c>
      <c r="AH501" s="48">
        <v>0.35325099999999998</v>
      </c>
      <c r="AI501" s="48">
        <v>0.19842100500000001</v>
      </c>
      <c r="AJ501" s="48">
        <v>0.159173644</v>
      </c>
      <c r="AK501" s="48">
        <v>0.63865125599999994</v>
      </c>
      <c r="AM501" s="48"/>
      <c r="AN501" s="48"/>
      <c r="AO501" s="48"/>
      <c r="AP501" s="48"/>
      <c r="AQ501" s="48"/>
      <c r="AR501" s="48"/>
      <c r="AS501" s="48"/>
      <c r="AT501" s="48"/>
      <c r="AU501" s="48"/>
      <c r="AV501" s="48"/>
      <c r="AW501" s="48"/>
      <c r="AX501" s="52"/>
      <c r="AY501" s="52"/>
      <c r="AZ501" s="52"/>
      <c r="BA501" s="52"/>
      <c r="BB501" s="52"/>
      <c r="BC501" s="52"/>
      <c r="BD501" s="52"/>
      <c r="BE501" s="52"/>
      <c r="BF501" s="52"/>
      <c r="BG501" s="52"/>
      <c r="BH501" s="52"/>
      <c r="BI501" s="52"/>
      <c r="BJ501" s="52"/>
      <c r="BK501" s="52"/>
      <c r="BL501" s="52"/>
      <c r="BM501" s="52"/>
    </row>
    <row r="502" spans="2:65">
      <c r="B502" t="s">
        <v>724</v>
      </c>
      <c r="C502">
        <v>0</v>
      </c>
      <c r="D502">
        <v>23.5</v>
      </c>
      <c r="E502" s="64">
        <v>2.4483685000000002E-2</v>
      </c>
      <c r="F502" s="48">
        <v>0.95919422899999995</v>
      </c>
      <c r="G502" s="48">
        <v>1.2024797E-2</v>
      </c>
      <c r="H502" s="48">
        <v>7.9444860000000006E-3</v>
      </c>
      <c r="I502" s="48">
        <v>0.85913664700000003</v>
      </c>
      <c r="J502" s="49">
        <v>0.10005758199999989</v>
      </c>
      <c r="K502" s="48">
        <v>3.777047E-3</v>
      </c>
      <c r="L502" s="48">
        <v>8.3000000000000001E-4</v>
      </c>
      <c r="M502" s="48">
        <v>7.0299999999999996E-4</v>
      </c>
      <c r="N502" s="48">
        <v>2.3911539999999999E-3</v>
      </c>
      <c r="O502" s="48">
        <v>4.5899999999999999E-4</v>
      </c>
      <c r="P502" s="48">
        <v>1.3780852999999999E-2</v>
      </c>
      <c r="Q502" s="48">
        <v>7.0566320000000002E-3</v>
      </c>
      <c r="R502" s="48">
        <v>0.52073512300000002</v>
      </c>
      <c r="S502" s="48">
        <v>0.39915478399999998</v>
      </c>
      <c r="T502" s="48">
        <v>6.6563209999999998E-3</v>
      </c>
      <c r="U502" s="48">
        <v>2.07888E-3</v>
      </c>
      <c r="V502" s="48">
        <v>1.0736000000000001E-3</v>
      </c>
      <c r="W502" s="48">
        <v>1.08336E-3</v>
      </c>
      <c r="X502" s="48">
        <v>2.33264E-3</v>
      </c>
      <c r="Y502" s="48">
        <v>9.4889186307646894E-2</v>
      </c>
      <c r="Z502" s="48">
        <v>0.19752898108602801</v>
      </c>
      <c r="AA502" s="48">
        <v>7.5948013685611063E-2</v>
      </c>
      <c r="AB502" s="48">
        <v>0.29115187226762917</v>
      </c>
      <c r="AC502" s="48">
        <v>0.25802763108261029</v>
      </c>
      <c r="AD502" s="48">
        <v>0.19039984911354199</v>
      </c>
      <c r="AE502" s="47">
        <v>0.17</v>
      </c>
      <c r="AF502" s="48">
        <v>0.241289</v>
      </c>
      <c r="AG502" s="48">
        <v>0.190217</v>
      </c>
      <c r="AH502" s="48">
        <v>0.40137</v>
      </c>
      <c r="AI502" s="48">
        <v>0.126602092</v>
      </c>
      <c r="AJ502" s="48">
        <v>0.19951001500000001</v>
      </c>
      <c r="AK502" s="48">
        <v>0.66810334999999998</v>
      </c>
      <c r="AM502" s="48"/>
      <c r="AN502" s="48"/>
      <c r="AO502" s="48"/>
      <c r="AP502" s="48"/>
      <c r="AQ502" s="48"/>
      <c r="AR502" s="48"/>
      <c r="AS502" s="48"/>
      <c r="AT502" s="48"/>
      <c r="AU502" s="48"/>
      <c r="AV502" s="48"/>
      <c r="AW502" s="48"/>
      <c r="AX502" s="52"/>
      <c r="AY502" s="52"/>
      <c r="AZ502" s="52"/>
      <c r="BA502" s="52"/>
      <c r="BB502" s="52"/>
      <c r="BC502" s="52"/>
      <c r="BD502" s="52"/>
      <c r="BE502" s="52"/>
      <c r="BF502" s="52"/>
      <c r="BG502" s="52"/>
      <c r="BH502" s="52"/>
      <c r="BI502" s="52"/>
      <c r="BJ502" s="52"/>
      <c r="BK502" s="52"/>
      <c r="BL502" s="52"/>
      <c r="BM502" s="52"/>
    </row>
    <row r="503" spans="2:65">
      <c r="B503" t="s">
        <v>725</v>
      </c>
      <c r="C503">
        <v>0</v>
      </c>
      <c r="D503">
        <v>30.3</v>
      </c>
      <c r="E503" s="64">
        <v>2.0376987999999999E-2</v>
      </c>
      <c r="F503" s="48">
        <v>0.97273906200000004</v>
      </c>
      <c r="G503" s="48">
        <v>9.6606090000000006E-3</v>
      </c>
      <c r="H503" s="48">
        <v>3.8407469999999998E-3</v>
      </c>
      <c r="I503" s="48">
        <v>0.955916875</v>
      </c>
      <c r="J503" s="49">
        <v>1.682218700000004E-2</v>
      </c>
      <c r="K503" s="48">
        <v>3.1480219999999999E-3</v>
      </c>
      <c r="L503" s="48">
        <v>1.319789E-3</v>
      </c>
      <c r="M503" s="48">
        <v>1.2999999999999999E-4</v>
      </c>
      <c r="N503" s="48">
        <v>2.3042219999999999E-3</v>
      </c>
      <c r="O503" s="48">
        <v>2.1599999999999999E-4</v>
      </c>
      <c r="P503" s="48">
        <v>1.1661744E-2</v>
      </c>
      <c r="Q503" s="48">
        <v>2.0983220000000001E-3</v>
      </c>
      <c r="R503" s="48">
        <v>0.50795642600000002</v>
      </c>
      <c r="S503" s="48">
        <v>0.42424898</v>
      </c>
      <c r="T503" s="48">
        <v>3.775381E-3</v>
      </c>
      <c r="U503" s="48">
        <v>1.2548539999999999E-3</v>
      </c>
      <c r="V503" s="48">
        <v>5.9500000000000004E-4</v>
      </c>
      <c r="W503" s="48">
        <v>1.471209E-3</v>
      </c>
      <c r="X503" s="48">
        <v>2.0986360000000001E-3</v>
      </c>
      <c r="Y503" s="48">
        <v>7.42516118208182E-2</v>
      </c>
      <c r="Z503" s="48">
        <v>0.186742515345763</v>
      </c>
      <c r="AA503" s="48">
        <v>7.2353447943320617E-2</v>
      </c>
      <c r="AB503" s="48">
        <v>0.30552519576705928</v>
      </c>
      <c r="AC503" s="48">
        <v>0.1965977940034177</v>
      </c>
      <c r="AD503" s="48">
        <v>0.27584019470767962</v>
      </c>
      <c r="AE503" s="47">
        <v>0.19</v>
      </c>
      <c r="AF503" s="48">
        <v>0.31704700000000002</v>
      </c>
      <c r="AG503" s="48">
        <v>0.19333800000000001</v>
      </c>
      <c r="AH503" s="48">
        <v>0.33392899999999998</v>
      </c>
      <c r="AI503" s="48">
        <v>0.18364412099999999</v>
      </c>
      <c r="AJ503" s="48">
        <v>0.103159005</v>
      </c>
      <c r="AK503" s="48">
        <v>0.70595848699999997</v>
      </c>
      <c r="AM503" s="48"/>
      <c r="AN503" s="48"/>
      <c r="AO503" s="48"/>
      <c r="AP503" s="48"/>
      <c r="AQ503" s="48"/>
      <c r="AR503" s="48"/>
      <c r="AS503" s="48"/>
      <c r="AT503" s="48"/>
      <c r="AU503" s="48"/>
      <c r="AV503" s="48"/>
      <c r="AW503" s="48"/>
      <c r="AX503" s="52"/>
      <c r="AY503" s="52"/>
      <c r="AZ503" s="52"/>
      <c r="BA503" s="52"/>
      <c r="BB503" s="52"/>
      <c r="BC503" s="52"/>
      <c r="BD503" s="52"/>
      <c r="BE503" s="52"/>
      <c r="BF503" s="52"/>
      <c r="BG503" s="52"/>
      <c r="BH503" s="52"/>
      <c r="BI503" s="52"/>
      <c r="BJ503" s="52"/>
      <c r="BK503" s="52"/>
      <c r="BL503" s="52"/>
      <c r="BM503" s="52"/>
    </row>
    <row r="504" spans="2:65">
      <c r="B504" t="s">
        <v>726</v>
      </c>
      <c r="C504">
        <v>0</v>
      </c>
      <c r="D504">
        <v>79.7</v>
      </c>
      <c r="E504" s="64">
        <v>1.9799408000000001E-2</v>
      </c>
      <c r="F504" s="48">
        <v>0.97584886799999904</v>
      </c>
      <c r="G504" s="48">
        <v>8.5592280000000003E-3</v>
      </c>
      <c r="H504" s="48">
        <v>2.0980320000000001E-3</v>
      </c>
      <c r="I504" s="48">
        <v>0.93272596799999996</v>
      </c>
      <c r="J504" s="49">
        <v>4.3122899999999083E-2</v>
      </c>
      <c r="K504" s="48">
        <v>3.1914310000000002E-3</v>
      </c>
      <c r="L504" s="48">
        <v>3.8699999999999997E-4</v>
      </c>
      <c r="M504" s="48">
        <v>1.55E-4</v>
      </c>
      <c r="N504" s="48">
        <v>1.5901940000000001E-3</v>
      </c>
      <c r="O504" s="48">
        <v>7.7300000000000003E-4</v>
      </c>
      <c r="P504" s="48">
        <v>9.4086469999999991E-3</v>
      </c>
      <c r="Q504" s="48">
        <v>4.0859039999999996E-3</v>
      </c>
      <c r="R504" s="48">
        <v>0.56087460700000003</v>
      </c>
      <c r="S504" s="48">
        <v>0.35794820799999999</v>
      </c>
      <c r="T504" s="48">
        <v>2.9484839999999999E-3</v>
      </c>
      <c r="U504" s="48">
        <v>1.4797639999999999E-3</v>
      </c>
      <c r="V504" s="48">
        <v>9.2800000000000001E-4</v>
      </c>
      <c r="W504" s="48">
        <v>5.4100000000000003E-4</v>
      </c>
      <c r="X504" s="48">
        <v>3.6221080000000002E-3</v>
      </c>
      <c r="Y504" s="48">
        <v>0.112500312570328</v>
      </c>
      <c r="Z504" s="48">
        <v>0.16977308252034701</v>
      </c>
      <c r="AA504" s="48">
        <v>6.3817907967175611E-2</v>
      </c>
      <c r="AB504" s="48">
        <v>0.36147034382465898</v>
      </c>
      <c r="AC504" s="48">
        <v>0.1710232292262121</v>
      </c>
      <c r="AD504" s="48">
        <v>0.34678844255053792</v>
      </c>
      <c r="AE504" s="47">
        <v>0.08</v>
      </c>
      <c r="AF504" s="48">
        <v>0.34898400000000002</v>
      </c>
      <c r="AG504" s="48">
        <v>0.234517</v>
      </c>
      <c r="AH504" s="48">
        <v>0.274918</v>
      </c>
      <c r="AI504" s="48">
        <v>0.112650346</v>
      </c>
      <c r="AJ504" s="48">
        <v>0.18199094800000001</v>
      </c>
      <c r="AK504" s="48">
        <v>0.69218073999999996</v>
      </c>
      <c r="AM504" s="48"/>
      <c r="AN504" s="48"/>
      <c r="AO504" s="48"/>
      <c r="AP504" s="48"/>
      <c r="AQ504" s="48"/>
      <c r="AR504" s="48"/>
      <c r="AS504" s="48"/>
      <c r="AT504" s="48"/>
      <c r="AU504" s="48"/>
      <c r="AV504" s="48"/>
      <c r="AW504" s="48"/>
      <c r="AX504" s="52"/>
      <c r="AY504" s="52"/>
      <c r="AZ504" s="52"/>
      <c r="BA504" s="52"/>
      <c r="BB504" s="52"/>
      <c r="BC504" s="52"/>
      <c r="BD504" s="52"/>
      <c r="BE504" s="52"/>
      <c r="BF504" s="52"/>
      <c r="BG504" s="52"/>
      <c r="BH504" s="52"/>
      <c r="BI504" s="52"/>
      <c r="BJ504" s="52"/>
      <c r="BK504" s="52"/>
      <c r="BL504" s="52"/>
      <c r="BM504" s="52"/>
    </row>
    <row r="505" spans="2:65">
      <c r="B505" t="s">
        <v>727</v>
      </c>
      <c r="C505">
        <v>0</v>
      </c>
      <c r="D505">
        <v>85.2</v>
      </c>
      <c r="E505" s="64">
        <v>2.5237888E-2</v>
      </c>
      <c r="F505" s="48">
        <v>0.98101563199999997</v>
      </c>
      <c r="G505" s="48">
        <v>5.4152219999999999E-3</v>
      </c>
      <c r="H505" s="48">
        <v>1.7469999999999901E-3</v>
      </c>
      <c r="I505" s="48">
        <v>0.95684718899999999</v>
      </c>
      <c r="J505" s="49">
        <v>2.416844299999998E-2</v>
      </c>
      <c r="K505" s="48">
        <v>1.0578359999999999E-3</v>
      </c>
      <c r="L505" s="48">
        <v>1.4899999999999999E-4</v>
      </c>
      <c r="M505" s="48">
        <v>2.5300000000000002E-4</v>
      </c>
      <c r="N505" s="48">
        <v>1.448775E-3</v>
      </c>
      <c r="O505" s="48">
        <v>2.8699999999999998E-4</v>
      </c>
      <c r="P505" s="48">
        <v>9.5435209999999993E-3</v>
      </c>
      <c r="Q505" s="48">
        <v>2.2761919999999998E-3</v>
      </c>
      <c r="R505" s="48">
        <v>0.52327292800000003</v>
      </c>
      <c r="S505" s="48">
        <v>0.39457041700000001</v>
      </c>
      <c r="T505" s="48">
        <v>1.7132740000000001E-3</v>
      </c>
      <c r="U505" s="48">
        <v>7.6999999999999996E-4</v>
      </c>
      <c r="V505" s="48">
        <v>1.3338239999999999E-3</v>
      </c>
      <c r="W505" s="48">
        <v>1.3799999999999999E-4</v>
      </c>
      <c r="X505" s="48">
        <v>3.679514E-3</v>
      </c>
      <c r="Y505" s="48">
        <v>0.11041778384439099</v>
      </c>
      <c r="Z505" s="48">
        <v>0.14648736325046799</v>
      </c>
      <c r="AA505" s="48">
        <v>5.7928431835029187E-2</v>
      </c>
      <c r="AB505" s="48">
        <v>0.42051351169216161</v>
      </c>
      <c r="AC505" s="48">
        <v>0.2038063978188652</v>
      </c>
      <c r="AD505" s="48">
        <v>0.2672419497862541</v>
      </c>
      <c r="AE505" s="47">
        <v>0.13</v>
      </c>
      <c r="AF505" s="48">
        <v>0.29901899999999998</v>
      </c>
      <c r="AG505" s="48">
        <v>0.236236</v>
      </c>
      <c r="AH505" s="48">
        <v>0.32648199999999999</v>
      </c>
      <c r="AI505" s="48">
        <v>0.12713000699999999</v>
      </c>
      <c r="AJ505" s="48">
        <v>0.17378903500000001</v>
      </c>
      <c r="AK505" s="48">
        <v>0.69210892000000002</v>
      </c>
      <c r="AM505" s="48"/>
      <c r="AN505" s="48"/>
      <c r="AO505" s="48"/>
      <c r="AP505" s="48"/>
      <c r="AQ505" s="48"/>
      <c r="AR505" s="48"/>
      <c r="AS505" s="48"/>
      <c r="AT505" s="48"/>
      <c r="AU505" s="48"/>
      <c r="AV505" s="48"/>
      <c r="AW505" s="48"/>
      <c r="AX505" s="52"/>
      <c r="AY505" s="52"/>
      <c r="AZ505" s="52"/>
      <c r="BA505" s="52"/>
      <c r="BB505" s="52"/>
      <c r="BC505" s="52"/>
      <c r="BD505" s="52"/>
      <c r="BE505" s="52"/>
      <c r="BF505" s="52"/>
      <c r="BG505" s="52"/>
      <c r="BH505" s="52"/>
      <c r="BI505" s="52"/>
      <c r="BJ505" s="52"/>
      <c r="BK505" s="52"/>
      <c r="BL505" s="52"/>
      <c r="BM505" s="52"/>
    </row>
    <row r="506" spans="2:65">
      <c r="B506" t="s">
        <v>728</v>
      </c>
      <c r="C506">
        <v>0</v>
      </c>
      <c r="D506">
        <v>69.599999999999994</v>
      </c>
      <c r="E506" s="64">
        <v>2.1929879999999999E-2</v>
      </c>
      <c r="F506" s="48">
        <v>0.98165644100000005</v>
      </c>
      <c r="G506" s="48">
        <v>6.7278149999999998E-3</v>
      </c>
      <c r="H506" s="48">
        <v>1.6434869999999999E-3</v>
      </c>
      <c r="I506" s="48">
        <v>0.96280249500000004</v>
      </c>
      <c r="J506" s="49">
        <v>1.885394600000001E-2</v>
      </c>
      <c r="K506" s="48">
        <v>1.6764460000000001E-3</v>
      </c>
      <c r="L506" s="48">
        <v>1.066829E-3</v>
      </c>
      <c r="M506" s="48">
        <v>9.7999999999999997E-4</v>
      </c>
      <c r="N506" s="48">
        <v>1.4478399999999999E-3</v>
      </c>
      <c r="O506" s="48">
        <v>5.2300000000000003E-4</v>
      </c>
      <c r="P506" s="48">
        <v>7.36983E-3</v>
      </c>
      <c r="Q506" s="48">
        <v>2.6022279999999998E-3</v>
      </c>
      <c r="R506" s="48">
        <v>0.567055647</v>
      </c>
      <c r="S506" s="48">
        <v>0.36853392000000001</v>
      </c>
      <c r="T506" s="48">
        <v>3.7882089999999998E-3</v>
      </c>
      <c r="U506" s="48">
        <v>6.4199999999999999E-4</v>
      </c>
      <c r="V506" s="48">
        <v>6.9700000000000003E-4</v>
      </c>
      <c r="W506" s="48">
        <v>1.088566E-3</v>
      </c>
      <c r="X506" s="48">
        <v>2.6996429999999998E-3</v>
      </c>
      <c r="Y506" s="48">
        <v>0.111992117856807</v>
      </c>
      <c r="Z506" s="48">
        <v>0.158185345470825</v>
      </c>
      <c r="AA506" s="48">
        <v>6.1969762200217708E-2</v>
      </c>
      <c r="AB506" s="48">
        <v>0.36771595715045358</v>
      </c>
      <c r="AC506" s="48">
        <v>0.17507195435674081</v>
      </c>
      <c r="AD506" s="48">
        <v>0.32733501439087143</v>
      </c>
      <c r="AE506" s="47">
        <v>0.22</v>
      </c>
      <c r="AF506" s="48">
        <v>0.32691500000000001</v>
      </c>
      <c r="AG506" s="48">
        <v>0.19752</v>
      </c>
      <c r="AH506" s="48">
        <v>0.31649699999999997</v>
      </c>
      <c r="AI506" s="48">
        <v>0.16690907399999999</v>
      </c>
      <c r="AJ506" s="48">
        <v>0.17385286699999999</v>
      </c>
      <c r="AK506" s="48">
        <v>0.65327953500000002</v>
      </c>
      <c r="AM506" s="48"/>
      <c r="AN506" s="48"/>
      <c r="AO506" s="48"/>
      <c r="AP506" s="48"/>
      <c r="AQ506" s="48"/>
      <c r="AR506" s="48"/>
      <c r="AS506" s="48"/>
      <c r="AT506" s="48"/>
      <c r="AU506" s="48"/>
      <c r="AV506" s="48"/>
      <c r="AW506" s="48"/>
      <c r="AX506" s="52"/>
      <c r="AY506" s="52"/>
      <c r="AZ506" s="52"/>
      <c r="BA506" s="52"/>
      <c r="BB506" s="52"/>
      <c r="BC506" s="52"/>
      <c r="BD506" s="52"/>
      <c r="BE506" s="52"/>
      <c r="BF506" s="52"/>
      <c r="BG506" s="52"/>
      <c r="BH506" s="52"/>
      <c r="BI506" s="52"/>
      <c r="BJ506" s="52"/>
      <c r="BK506" s="52"/>
      <c r="BL506" s="52"/>
      <c r="BM506" s="52"/>
    </row>
    <row r="507" spans="2:65">
      <c r="B507" t="s">
        <v>729</v>
      </c>
      <c r="C507">
        <v>0</v>
      </c>
      <c r="D507">
        <v>68.2</v>
      </c>
      <c r="E507" s="64">
        <v>2.0790835000000001E-2</v>
      </c>
      <c r="F507" s="48">
        <v>0.97442192800000005</v>
      </c>
      <c r="G507" s="48">
        <v>9.2321980000000005E-3</v>
      </c>
      <c r="H507" s="48">
        <v>3.3084E-3</v>
      </c>
      <c r="I507" s="48">
        <v>0.93399375900000003</v>
      </c>
      <c r="J507" s="49">
        <v>4.0428169000000007E-2</v>
      </c>
      <c r="K507" s="48">
        <v>2.5162219999999998E-3</v>
      </c>
      <c r="L507" s="48">
        <v>8.2200000000000003E-4</v>
      </c>
      <c r="M507" s="48">
        <v>8.12E-4</v>
      </c>
      <c r="N507" s="48">
        <v>2.6152860000000001E-3</v>
      </c>
      <c r="O507" s="48">
        <v>4.7600000000000002E-4</v>
      </c>
      <c r="P507" s="48">
        <v>9.7577900000000006E-3</v>
      </c>
      <c r="Q507" s="48">
        <v>3.2795069999999901E-3</v>
      </c>
      <c r="R507" s="48">
        <v>0.57071812799999999</v>
      </c>
      <c r="S507" s="48">
        <v>0.35880645500000002</v>
      </c>
      <c r="T507" s="48">
        <v>4.3390820000000002E-3</v>
      </c>
      <c r="U507" s="48">
        <v>1.297762E-3</v>
      </c>
      <c r="V507" s="48">
        <v>4.7600000000000002E-4</v>
      </c>
      <c r="W507" s="48">
        <v>1.198696E-3</v>
      </c>
      <c r="X507" s="48">
        <v>2.1497280000000001E-3</v>
      </c>
      <c r="Y507" s="48">
        <v>0.106006579401412</v>
      </c>
      <c r="Z507" s="48">
        <v>0.18776450991216001</v>
      </c>
      <c r="AA507" s="48">
        <v>7.714411761199004E-2</v>
      </c>
      <c r="AB507" s="48">
        <v>0.31594510486592059</v>
      </c>
      <c r="AC507" s="48">
        <v>0.1777005550547939</v>
      </c>
      <c r="AD507" s="48">
        <v>0.29904170027041133</v>
      </c>
      <c r="AE507" s="47">
        <v>0.13</v>
      </c>
      <c r="AF507" s="48">
        <v>0.31387100000000001</v>
      </c>
      <c r="AG507" s="48">
        <v>0.20675399999999999</v>
      </c>
      <c r="AH507" s="48">
        <v>0.32573099999999999</v>
      </c>
      <c r="AI507" s="48">
        <v>0.13020773399999999</v>
      </c>
      <c r="AJ507" s="48">
        <v>0.169891187</v>
      </c>
      <c r="AK507" s="48">
        <v>0.69205640800000001</v>
      </c>
      <c r="AM507" s="48"/>
      <c r="AN507" s="48"/>
      <c r="AO507" s="48"/>
      <c r="AP507" s="48"/>
      <c r="AQ507" s="48"/>
      <c r="AR507" s="48"/>
      <c r="AS507" s="48"/>
      <c r="AT507" s="48"/>
      <c r="AU507" s="48"/>
      <c r="AV507" s="48"/>
      <c r="AW507" s="48"/>
      <c r="AX507" s="52"/>
      <c r="AY507" s="52"/>
      <c r="AZ507" s="52"/>
      <c r="BA507" s="52"/>
      <c r="BB507" s="52"/>
      <c r="BC507" s="52"/>
      <c r="BD507" s="52"/>
      <c r="BE507" s="52"/>
      <c r="BF507" s="52"/>
      <c r="BG507" s="52"/>
      <c r="BH507" s="52"/>
      <c r="BI507" s="52"/>
      <c r="BJ507" s="52"/>
      <c r="BK507" s="52"/>
      <c r="BL507" s="52"/>
      <c r="BM507" s="52"/>
    </row>
    <row r="508" spans="2:65">
      <c r="B508" t="s">
        <v>731</v>
      </c>
      <c r="C508">
        <v>0</v>
      </c>
      <c r="D508">
        <v>35.4</v>
      </c>
      <c r="E508" s="64">
        <v>2.1718774E-2</v>
      </c>
      <c r="F508" s="48">
        <v>0.92316629500000003</v>
      </c>
      <c r="G508" s="48">
        <v>3.9575842E-2</v>
      </c>
      <c r="H508" s="48">
        <v>1.0921436E-2</v>
      </c>
      <c r="I508" s="48">
        <v>0.88409185499999998</v>
      </c>
      <c r="J508" s="49">
        <v>3.9074440000000037E-2</v>
      </c>
      <c r="K508" s="48">
        <v>2.8013537000000002E-2</v>
      </c>
      <c r="L508" s="48">
        <v>3.2988499999999999E-3</v>
      </c>
      <c r="M508" s="48">
        <v>4.06E-4</v>
      </c>
      <c r="N508" s="48">
        <v>2.0390949999999999E-3</v>
      </c>
      <c r="O508" s="48">
        <v>8.0099999999999995E-4</v>
      </c>
      <c r="P508" s="48">
        <v>1.8170365000000001E-2</v>
      </c>
      <c r="Q508" s="48">
        <v>8.1673649999999993E-3</v>
      </c>
      <c r="R508" s="48">
        <v>0.52593256899999996</v>
      </c>
      <c r="S508" s="48">
        <v>0.37761834599999999</v>
      </c>
      <c r="T508" s="48">
        <v>7.3879530000000001E-3</v>
      </c>
      <c r="U508" s="48">
        <v>7.6975639999999996E-3</v>
      </c>
      <c r="V508" s="48">
        <v>3.8400000000000001E-4</v>
      </c>
      <c r="W508" s="48">
        <v>2.4235047999999999E-2</v>
      </c>
      <c r="X508" s="48">
        <v>2.3594470000000002E-3</v>
      </c>
      <c r="Y508" s="48">
        <v>7.2481759221726796E-2</v>
      </c>
      <c r="Z508" s="48">
        <v>0.20302373581011299</v>
      </c>
      <c r="AA508" s="48">
        <v>8.3571807787431673E-2</v>
      </c>
      <c r="AB508" s="48">
        <v>0.27044945420642941</v>
      </c>
      <c r="AC508" s="48">
        <v>0.2308442571785268</v>
      </c>
      <c r="AD508" s="48">
        <v>0.2360070744902206</v>
      </c>
      <c r="AE508" s="47">
        <v>0.06</v>
      </c>
      <c r="AF508" s="48">
        <v>0.27898899999999999</v>
      </c>
      <c r="AG508" s="48">
        <v>0.18487200000000001</v>
      </c>
      <c r="AH508" s="48">
        <v>0.36702099999999999</v>
      </c>
      <c r="AI508" s="48">
        <v>0.13933927800000001</v>
      </c>
      <c r="AJ508" s="48">
        <v>0.152057154</v>
      </c>
      <c r="AK508" s="48">
        <v>0.69862180799999996</v>
      </c>
      <c r="AM508" s="48"/>
      <c r="AN508" s="48"/>
      <c r="AO508" s="48"/>
      <c r="AP508" s="48"/>
      <c r="AQ508" s="48"/>
      <c r="AR508" s="48"/>
      <c r="AS508" s="48"/>
      <c r="AT508" s="48"/>
      <c r="AU508" s="48"/>
      <c r="AV508" s="48"/>
      <c r="AW508" s="48"/>
      <c r="AX508" s="52"/>
      <c r="AY508" s="52"/>
      <c r="AZ508" s="52"/>
      <c r="BA508" s="52"/>
      <c r="BB508" s="52"/>
      <c r="BC508" s="52"/>
      <c r="BD508" s="52"/>
      <c r="BE508" s="52"/>
      <c r="BF508" s="52"/>
      <c r="BG508" s="52"/>
      <c r="BH508" s="52"/>
      <c r="BI508" s="52"/>
      <c r="BJ508" s="52"/>
      <c r="BK508" s="52"/>
      <c r="BL508" s="52"/>
      <c r="BM508" s="52"/>
    </row>
    <row r="509" spans="2:65">
      <c r="B509" t="s">
        <v>732</v>
      </c>
      <c r="C509">
        <v>0</v>
      </c>
      <c r="D509">
        <v>42</v>
      </c>
      <c r="E509" s="64">
        <v>2.4900021000000001E-2</v>
      </c>
      <c r="F509" s="48">
        <v>0.95836970499999996</v>
      </c>
      <c r="G509" s="48">
        <v>1.5268871E-2</v>
      </c>
      <c r="H509" s="48">
        <v>6.3009930000000004E-3</v>
      </c>
      <c r="I509" s="48">
        <v>0.91886342399999998</v>
      </c>
      <c r="J509" s="49">
        <v>3.9506280999999983E-2</v>
      </c>
      <c r="K509" s="48">
        <v>7.6798420000000001E-3</v>
      </c>
      <c r="L509" s="48">
        <v>6.6399999999999999E-4</v>
      </c>
      <c r="M509" s="48">
        <v>1.4100000000000001E-4</v>
      </c>
      <c r="N509" s="48">
        <v>2.3250900000000001E-3</v>
      </c>
      <c r="O509" s="48">
        <v>6.5399999999999996E-4</v>
      </c>
      <c r="P509" s="48">
        <v>1.5319421999999999E-2</v>
      </c>
      <c r="Q509" s="48">
        <v>4.7405219999999996E-3</v>
      </c>
      <c r="R509" s="48">
        <v>0.48964760600000001</v>
      </c>
      <c r="S509" s="48">
        <v>0.44016547700000003</v>
      </c>
      <c r="T509" s="48">
        <v>4.1469970000000004E-3</v>
      </c>
      <c r="U509" s="48">
        <v>4.7006010000000004E-3</v>
      </c>
      <c r="V509" s="48">
        <v>4.3300000000000001E-4</v>
      </c>
      <c r="W509" s="48">
        <v>3.0095920000000002E-3</v>
      </c>
      <c r="X509" s="48">
        <v>2.1540230000000001E-3</v>
      </c>
      <c r="Y509" s="48">
        <v>7.3056691992986506E-2</v>
      </c>
      <c r="Z509" s="48">
        <v>0.19903995482140299</v>
      </c>
      <c r="AA509" s="48">
        <v>8.7264095513408038E-2</v>
      </c>
      <c r="AB509" s="48">
        <v>0.25091071470539722</v>
      </c>
      <c r="AC509" s="48">
        <v>0.1846588477013954</v>
      </c>
      <c r="AD509" s="48">
        <v>0.29793192852862399</v>
      </c>
      <c r="AE509" s="47">
        <v>7.0000000000000007E-2</v>
      </c>
      <c r="AF509" s="48">
        <v>0.33363100000000001</v>
      </c>
      <c r="AG509" s="48">
        <v>0.177643</v>
      </c>
      <c r="AH509" s="48">
        <v>0.33641900000000002</v>
      </c>
      <c r="AI509" s="48">
        <v>0.13629137799999999</v>
      </c>
      <c r="AJ509" s="48">
        <v>0.13715634900000001</v>
      </c>
      <c r="AK509" s="48">
        <v>0.71448943300000001</v>
      </c>
      <c r="AM509" s="48"/>
      <c r="AN509" s="48"/>
      <c r="AO509" s="48"/>
      <c r="AP509" s="48"/>
      <c r="AQ509" s="48"/>
      <c r="AR509" s="48"/>
      <c r="AS509" s="48"/>
      <c r="AT509" s="48"/>
      <c r="AU509" s="48"/>
      <c r="AV509" s="48"/>
      <c r="AW509" s="48"/>
      <c r="AX509" s="52"/>
      <c r="AY509" s="52"/>
      <c r="AZ509" s="52"/>
      <c r="BA509" s="52"/>
      <c r="BB509" s="52"/>
      <c r="BC509" s="52"/>
      <c r="BD509" s="52"/>
      <c r="BE509" s="52"/>
      <c r="BF509" s="52"/>
      <c r="BG509" s="52"/>
      <c r="BH509" s="52"/>
      <c r="BI509" s="52"/>
      <c r="BJ509" s="52"/>
      <c r="BK509" s="52"/>
      <c r="BL509" s="52"/>
      <c r="BM509" s="52"/>
    </row>
    <row r="510" spans="2:65">
      <c r="B510" t="s">
        <v>733</v>
      </c>
      <c r="C510">
        <v>0</v>
      </c>
      <c r="D510">
        <v>51.4</v>
      </c>
      <c r="E510" s="64">
        <v>2.2844083000000001E-2</v>
      </c>
      <c r="F510" s="48">
        <v>0.95013579100000001</v>
      </c>
      <c r="G510" s="48">
        <v>2.4257951999999999E-2</v>
      </c>
      <c r="H510" s="48">
        <v>5.8195490000000002E-3</v>
      </c>
      <c r="I510" s="48">
        <v>0.87268671200000003</v>
      </c>
      <c r="J510" s="49">
        <v>7.7449078999999976E-2</v>
      </c>
      <c r="K510" s="48">
        <v>1.1202716E-2</v>
      </c>
      <c r="L510" s="48">
        <v>1.3676039999999999E-3</v>
      </c>
      <c r="M510" s="48">
        <v>7.0799999999999997E-4</v>
      </c>
      <c r="N510" s="48">
        <v>3.1619790000000001E-3</v>
      </c>
      <c r="O510" s="48">
        <v>1.251212E-3</v>
      </c>
      <c r="P510" s="48">
        <v>1.2812802999999999E-2</v>
      </c>
      <c r="Q510" s="48">
        <v>6.9738109999999999E-3</v>
      </c>
      <c r="R510" s="48">
        <v>0.53284190099999995</v>
      </c>
      <c r="S510" s="48">
        <v>0.38439379200000001</v>
      </c>
      <c r="T510" s="48">
        <v>5.965082E-3</v>
      </c>
      <c r="U510" s="48">
        <v>3.6566440000000001E-3</v>
      </c>
      <c r="V510" s="48">
        <v>9.2100000000000005E-4</v>
      </c>
      <c r="W510" s="48">
        <v>9.41E-4</v>
      </c>
      <c r="X510" s="48">
        <v>3.220175E-3</v>
      </c>
      <c r="Y510" s="48">
        <v>9.9333537948875297E-2</v>
      </c>
      <c r="Z510" s="48">
        <v>0.18298440462830301</v>
      </c>
      <c r="AA510" s="48">
        <v>7.064535227945512E-2</v>
      </c>
      <c r="AB510" s="48">
        <v>0.33249259917110702</v>
      </c>
      <c r="AC510" s="48">
        <v>0.23468263084009139</v>
      </c>
      <c r="AD510" s="48">
        <v>0.2348798626338566</v>
      </c>
      <c r="AE510" s="47">
        <v>0.24</v>
      </c>
      <c r="AF510" s="48">
        <v>0.27124900000000002</v>
      </c>
      <c r="AG510" s="48">
        <v>0.19659199999999999</v>
      </c>
      <c r="AH510" s="48">
        <v>0.378112</v>
      </c>
      <c r="AI510" s="48">
        <v>0.153637041</v>
      </c>
      <c r="AJ510" s="48">
        <v>0.186894374</v>
      </c>
      <c r="AK510" s="48">
        <v>0.65324242600000004</v>
      </c>
      <c r="AM510" s="48"/>
      <c r="AN510" s="48"/>
      <c r="AO510" s="48"/>
      <c r="AP510" s="48"/>
      <c r="AQ510" s="48"/>
      <c r="AR510" s="48"/>
      <c r="AS510" s="48"/>
      <c r="AT510" s="48"/>
      <c r="AU510" s="48"/>
      <c r="AV510" s="48"/>
      <c r="AW510" s="48"/>
      <c r="AX510" s="52"/>
      <c r="AY510" s="52"/>
      <c r="AZ510" s="52"/>
      <c r="BA510" s="52"/>
      <c r="BB510" s="52"/>
      <c r="BC510" s="52"/>
      <c r="BD510" s="52"/>
      <c r="BE510" s="52"/>
      <c r="BF510" s="52"/>
      <c r="BG510" s="52"/>
      <c r="BH510" s="52"/>
      <c r="BI510" s="52"/>
      <c r="BJ510" s="52"/>
      <c r="BK510" s="52"/>
      <c r="BL510" s="52"/>
      <c r="BM510" s="52"/>
    </row>
    <row r="511" spans="2:65">
      <c r="B511" t="s">
        <v>734</v>
      </c>
      <c r="C511">
        <v>0</v>
      </c>
      <c r="D511">
        <v>0</v>
      </c>
      <c r="E511" s="64">
        <v>3.5047703999999999E-2</v>
      </c>
      <c r="F511" s="48">
        <v>0.77084518999999996</v>
      </c>
      <c r="G511" s="48">
        <v>8.6015889999999998E-2</v>
      </c>
      <c r="H511" s="48">
        <v>8.6187405999999994E-2</v>
      </c>
      <c r="I511" s="48">
        <v>0.593044197</v>
      </c>
      <c r="J511" s="49">
        <v>0.17780099299999999</v>
      </c>
      <c r="K511" s="48">
        <v>3.0522270000000001E-2</v>
      </c>
      <c r="L511" s="48">
        <v>1.0789992999999999E-2</v>
      </c>
      <c r="M511" s="48">
        <v>2.8510840999999999E-2</v>
      </c>
      <c r="N511" s="48">
        <v>4.8492600000000002E-3</v>
      </c>
      <c r="O511" s="48">
        <v>2.689702E-3</v>
      </c>
      <c r="P511" s="48">
        <v>3.8045638999999999E-2</v>
      </c>
      <c r="Q511" s="48">
        <v>1.8905875999999999E-2</v>
      </c>
      <c r="R511" s="48">
        <v>0.48066113100000002</v>
      </c>
      <c r="S511" s="48">
        <v>0.347748801</v>
      </c>
      <c r="T511" s="48">
        <v>7.2435972000000001E-2</v>
      </c>
      <c r="U511" s="48">
        <v>1.689471E-2</v>
      </c>
      <c r="V511" s="48">
        <v>8.7299999999999997E-4</v>
      </c>
      <c r="W511" s="48">
        <v>3.6253069999999999E-3</v>
      </c>
      <c r="X511" s="48">
        <v>3.3992129999999999E-3</v>
      </c>
      <c r="Y511" s="48">
        <v>5.3621968943624199E-2</v>
      </c>
      <c r="Z511" s="48">
        <v>0.22357805642164399</v>
      </c>
      <c r="AA511" s="48">
        <v>0.11700580695486359</v>
      </c>
      <c r="AB511" s="48">
        <v>0.17869627603740321</v>
      </c>
      <c r="AC511" s="48">
        <v>0.21967814574678729</v>
      </c>
      <c r="AD511" s="48">
        <v>0.2763908840315254</v>
      </c>
      <c r="AE511" s="47">
        <v>0.14000000000000001</v>
      </c>
      <c r="AF511" s="48">
        <v>0.24468400000000001</v>
      </c>
      <c r="AG511" s="48">
        <v>0.17169400000000001</v>
      </c>
      <c r="AH511" s="48">
        <v>0.37030600000000002</v>
      </c>
      <c r="AI511" s="48">
        <v>0.19511588799999999</v>
      </c>
      <c r="AJ511" s="48">
        <v>0.26969708599999997</v>
      </c>
      <c r="AK511" s="48">
        <v>0.51881741000000003</v>
      </c>
      <c r="AM511" s="48"/>
      <c r="AN511" s="48"/>
      <c r="AO511" s="48"/>
      <c r="AP511" s="48"/>
      <c r="AQ511" s="48"/>
      <c r="AR511" s="48"/>
      <c r="AS511" s="48"/>
      <c r="AT511" s="48"/>
      <c r="AU511" s="48"/>
      <c r="AV511" s="48"/>
      <c r="AW511" s="48"/>
      <c r="AX511" s="52"/>
      <c r="AY511" s="52"/>
      <c r="AZ511" s="52"/>
      <c r="BA511" s="52"/>
      <c r="BB511" s="52"/>
      <c r="BC511" s="52"/>
      <c r="BD511" s="52"/>
      <c r="BE511" s="52"/>
      <c r="BF511" s="52"/>
      <c r="BG511" s="52"/>
      <c r="BH511" s="52"/>
      <c r="BI511" s="52"/>
      <c r="BJ511" s="52"/>
      <c r="BK511" s="52"/>
      <c r="BL511" s="52"/>
      <c r="BM511" s="52"/>
    </row>
    <row r="512" spans="2:65">
      <c r="B512" t="s">
        <v>735</v>
      </c>
      <c r="C512">
        <v>0</v>
      </c>
      <c r="D512">
        <v>0.6</v>
      </c>
      <c r="E512" s="64">
        <v>2.6717863000000001E-2</v>
      </c>
      <c r="F512" s="48">
        <v>0.81555820999999995</v>
      </c>
      <c r="G512" s="48">
        <v>6.9754591000000005E-2</v>
      </c>
      <c r="H512" s="48">
        <v>6.7000642999999999E-2</v>
      </c>
      <c r="I512" s="48">
        <v>0.69257249499999995</v>
      </c>
      <c r="J512" s="49">
        <v>0.122985715</v>
      </c>
      <c r="K512" s="48">
        <v>3.5701667999999999E-2</v>
      </c>
      <c r="L512" s="48">
        <v>9.5663439999999992E-3</v>
      </c>
      <c r="M512" s="48">
        <v>7.1747579999999998E-3</v>
      </c>
      <c r="N512" s="48">
        <v>7.2019349999999996E-3</v>
      </c>
      <c r="O512" s="48">
        <v>2.1107560000000001E-3</v>
      </c>
      <c r="P512" s="48">
        <v>3.4080100000000002E-2</v>
      </c>
      <c r="Q512" s="48">
        <v>1.3606675E-2</v>
      </c>
      <c r="R512" s="48">
        <v>0.49338225299999999</v>
      </c>
      <c r="S512" s="48">
        <v>0.368455859</v>
      </c>
      <c r="T512" s="48">
        <v>3.6698827000000003E-2</v>
      </c>
      <c r="U512" s="48">
        <v>2.1261947E-2</v>
      </c>
      <c r="V512" s="48">
        <v>9.9700000000000006E-4</v>
      </c>
      <c r="W512" s="48">
        <v>7.455723E-3</v>
      </c>
      <c r="X512" s="48">
        <v>4.1491139999999998E-3</v>
      </c>
      <c r="Y512" s="48">
        <v>6.7650392025348602E-2</v>
      </c>
      <c r="Z512" s="48">
        <v>0.23680471412756399</v>
      </c>
      <c r="AA512" s="48">
        <v>0.1049193060203535</v>
      </c>
      <c r="AB512" s="48">
        <v>0.20200335796603089</v>
      </c>
      <c r="AC512" s="48">
        <v>0.17430207178690191</v>
      </c>
      <c r="AD512" s="48">
        <v>0.31476762390154162</v>
      </c>
      <c r="AE512" s="47">
        <v>0.18</v>
      </c>
      <c r="AF512" s="48">
        <v>0.32727299999999998</v>
      </c>
      <c r="AG512" s="48">
        <v>0.188191</v>
      </c>
      <c r="AH512" s="48">
        <v>0.29797299999999999</v>
      </c>
      <c r="AI512" s="48">
        <v>0.124580838</v>
      </c>
      <c r="AJ512" s="48">
        <v>0.19363567000000001</v>
      </c>
      <c r="AK512" s="48">
        <v>0.66453134800000002</v>
      </c>
      <c r="AM512" s="48"/>
      <c r="AN512" s="48"/>
      <c r="AO512" s="48"/>
      <c r="AP512" s="48"/>
      <c r="AQ512" s="48"/>
      <c r="AR512" s="48"/>
      <c r="AS512" s="48"/>
      <c r="AT512" s="48"/>
      <c r="AU512" s="48"/>
      <c r="AV512" s="48"/>
      <c r="AW512" s="48"/>
      <c r="AX512" s="52"/>
      <c r="AY512" s="52"/>
      <c r="AZ512" s="52"/>
      <c r="BA512" s="52"/>
      <c r="BB512" s="52"/>
      <c r="BC512" s="52"/>
      <c r="BD512" s="52"/>
      <c r="BE512" s="52"/>
      <c r="BF512" s="52"/>
      <c r="BG512" s="52"/>
      <c r="BH512" s="52"/>
      <c r="BI512" s="52"/>
      <c r="BJ512" s="52"/>
      <c r="BK512" s="52"/>
      <c r="BL512" s="52"/>
      <c r="BM512" s="52"/>
    </row>
    <row r="513" spans="2:65">
      <c r="B513" t="s">
        <v>736</v>
      </c>
      <c r="C513">
        <v>0</v>
      </c>
      <c r="D513">
        <v>0</v>
      </c>
      <c r="E513" s="64">
        <v>3.7300416000000003E-2</v>
      </c>
      <c r="F513" s="48">
        <v>0.93085188799999996</v>
      </c>
      <c r="G513" s="48">
        <v>2.4905431999999901E-2</v>
      </c>
      <c r="H513" s="48">
        <v>1.4202854000000001E-2</v>
      </c>
      <c r="I513" s="48">
        <v>0.864538256</v>
      </c>
      <c r="J513" s="49">
        <v>6.6313631999999956E-2</v>
      </c>
      <c r="K513" s="48">
        <v>5.7194730000000001E-3</v>
      </c>
      <c r="L513" s="48">
        <v>1.1297729999999999E-3</v>
      </c>
      <c r="M513" s="48">
        <v>4.5594390000000002E-3</v>
      </c>
      <c r="N513" s="48">
        <v>4.9528419999999998E-3</v>
      </c>
      <c r="O513" s="48">
        <v>2.3503299999999999E-3</v>
      </c>
      <c r="P513" s="48">
        <v>2.1263931999999999E-2</v>
      </c>
      <c r="Q513" s="48">
        <v>8.7759109999999904E-3</v>
      </c>
      <c r="R513" s="48">
        <v>0.41037616900000001</v>
      </c>
      <c r="S513" s="48">
        <v>0.49307482000000002</v>
      </c>
      <c r="T513" s="48">
        <v>1.7270077000000002E-2</v>
      </c>
      <c r="U513" s="48">
        <v>3.7425230000000002E-3</v>
      </c>
      <c r="V513" s="48">
        <v>1.2508700000000001E-3</v>
      </c>
      <c r="W513" s="48">
        <v>8.4699999999999999E-4</v>
      </c>
      <c r="X513" s="48">
        <v>3.75261E-3</v>
      </c>
      <c r="Y513" s="48">
        <v>8.1939874701401696E-2</v>
      </c>
      <c r="Z513" s="48">
        <v>0.192101648351648</v>
      </c>
      <c r="AA513" s="48">
        <v>8.7963468988717514E-2</v>
      </c>
      <c r="AB513" s="48">
        <v>0.24953546835719709</v>
      </c>
      <c r="AC513" s="48">
        <v>0.19921693947747179</v>
      </c>
      <c r="AD513" s="48">
        <v>0.2659722391627839</v>
      </c>
      <c r="AE513" s="47">
        <v>0.15</v>
      </c>
      <c r="AF513" s="48">
        <v>0.29058</v>
      </c>
      <c r="AG513" s="48">
        <v>0.19595299999999999</v>
      </c>
      <c r="AH513" s="48">
        <v>0.35150799999999999</v>
      </c>
      <c r="AI513" s="48">
        <v>0.200892455</v>
      </c>
      <c r="AJ513" s="48">
        <v>0.16174614700000001</v>
      </c>
      <c r="AK513" s="48">
        <v>0.63039754800000003</v>
      </c>
      <c r="AM513" s="48"/>
      <c r="AN513" s="48"/>
      <c r="AO513" s="48"/>
      <c r="AP513" s="48"/>
      <c r="AQ513" s="48"/>
      <c r="AR513" s="48"/>
      <c r="AS513" s="48"/>
      <c r="AT513" s="48"/>
      <c r="AU513" s="48"/>
      <c r="AV513" s="48"/>
      <c r="AW513" s="48"/>
      <c r="AX513" s="52"/>
      <c r="AY513" s="52"/>
      <c r="AZ513" s="52"/>
      <c r="BA513" s="52"/>
      <c r="BB513" s="52"/>
      <c r="BC513" s="52"/>
      <c r="BD513" s="52"/>
      <c r="BE513" s="52"/>
      <c r="BF513" s="52"/>
      <c r="BG513" s="52"/>
      <c r="BH513" s="52"/>
      <c r="BI513" s="52"/>
      <c r="BJ513" s="52"/>
      <c r="BK513" s="52"/>
      <c r="BL513" s="52"/>
      <c r="BM513" s="52"/>
    </row>
    <row r="514" spans="2:65">
      <c r="B514" t="s">
        <v>737</v>
      </c>
      <c r="C514">
        <v>0</v>
      </c>
      <c r="D514">
        <v>0</v>
      </c>
      <c r="E514" s="64">
        <v>6.1835978E-2</v>
      </c>
      <c r="F514" s="48">
        <v>0.60227533700000002</v>
      </c>
      <c r="G514" s="48">
        <v>0.18577545200000001</v>
      </c>
      <c r="H514" s="48">
        <v>0.109878933</v>
      </c>
      <c r="I514" s="48">
        <v>0.49199448800000001</v>
      </c>
      <c r="J514" s="49">
        <v>0.110280849</v>
      </c>
      <c r="K514" s="48">
        <v>3.2522391999999997E-2</v>
      </c>
      <c r="L514" s="48">
        <v>9.3794087999999998E-2</v>
      </c>
      <c r="M514" s="48">
        <v>1.2385577E-2</v>
      </c>
      <c r="N514" s="48">
        <v>1.5100561E-2</v>
      </c>
      <c r="O514" s="48">
        <v>1.4304931E-2</v>
      </c>
      <c r="P514" s="48">
        <v>5.9032448000000001E-2</v>
      </c>
      <c r="Q514" s="48">
        <v>4.3037829E-2</v>
      </c>
      <c r="R514" s="48">
        <v>0.32207129600000001</v>
      </c>
      <c r="S514" s="48">
        <v>0.38228587400000003</v>
      </c>
      <c r="T514" s="48">
        <v>0.16863526700000001</v>
      </c>
      <c r="U514" s="48">
        <v>1.5133618999999999E-2</v>
      </c>
      <c r="V514" s="48">
        <v>3.0185210000000001E-3</v>
      </c>
      <c r="W514" s="48">
        <v>1.0302344E-2</v>
      </c>
      <c r="X514" s="48">
        <v>6.3651430000000002E-3</v>
      </c>
      <c r="Y514" s="48">
        <v>3.9040678749186201E-2</v>
      </c>
      <c r="Z514" s="48">
        <v>0.19101704486705301</v>
      </c>
      <c r="AA514" s="48">
        <v>0.2808349146110054</v>
      </c>
      <c r="AB514" s="48">
        <v>0.1157396938384244</v>
      </c>
      <c r="AC514" s="48">
        <v>0.1717819198692386</v>
      </c>
      <c r="AD514" s="48">
        <v>0.33815811498734732</v>
      </c>
      <c r="AE514" s="47">
        <v>0.22</v>
      </c>
      <c r="AF514" s="48">
        <v>0.23543</v>
      </c>
      <c r="AG514" s="48">
        <v>0.121241</v>
      </c>
      <c r="AH514" s="48">
        <v>0.25917000000000001</v>
      </c>
      <c r="AI514" s="48">
        <v>0.21459173400000001</v>
      </c>
      <c r="AJ514" s="48">
        <v>0.37825520800000001</v>
      </c>
      <c r="AK514" s="48">
        <v>0.40028561800000001</v>
      </c>
      <c r="AM514" s="48"/>
      <c r="AN514" s="48"/>
      <c r="AO514" s="48"/>
      <c r="AP514" s="48"/>
      <c r="AQ514" s="48"/>
      <c r="AR514" s="48"/>
      <c r="AS514" s="48"/>
      <c r="AT514" s="48"/>
      <c r="AU514" s="48"/>
      <c r="AV514" s="48"/>
      <c r="AW514" s="48"/>
      <c r="AX514" s="52"/>
      <c r="AY514" s="52"/>
      <c r="AZ514" s="52"/>
      <c r="BA514" s="52"/>
      <c r="BB514" s="52"/>
      <c r="BC514" s="52"/>
      <c r="BD514" s="52"/>
      <c r="BE514" s="52"/>
      <c r="BF514" s="52"/>
      <c r="BG514" s="52"/>
      <c r="BH514" s="52"/>
      <c r="BI514" s="52"/>
      <c r="BJ514" s="52"/>
      <c r="BK514" s="52"/>
      <c r="BL514" s="52"/>
      <c r="BM514" s="52"/>
    </row>
    <row r="515" spans="2:65">
      <c r="B515" t="s">
        <v>738</v>
      </c>
      <c r="C515">
        <v>0</v>
      </c>
      <c r="D515">
        <v>0</v>
      </c>
      <c r="E515" s="64">
        <v>2.8724739999999999E-2</v>
      </c>
      <c r="F515" s="48">
        <v>0.72516115999999997</v>
      </c>
      <c r="G515" s="48">
        <v>0.100800073</v>
      </c>
      <c r="H515" s="48">
        <v>9.5760529999999996E-2</v>
      </c>
      <c r="I515" s="48">
        <v>0.66135736599999995</v>
      </c>
      <c r="J515" s="49">
        <v>6.3803794000000025E-2</v>
      </c>
      <c r="K515" s="48">
        <v>2.8177304E-2</v>
      </c>
      <c r="L515" s="48">
        <v>4.5640977999999999E-2</v>
      </c>
      <c r="M515" s="48">
        <v>2.5013790000000002E-3</v>
      </c>
      <c r="N515" s="48">
        <v>5.0855249999999996E-3</v>
      </c>
      <c r="O515" s="48">
        <v>4.4417880000000003E-3</v>
      </c>
      <c r="P515" s="48">
        <v>5.8046716999999998E-2</v>
      </c>
      <c r="Q515" s="48">
        <v>2.0231745999999998E-2</v>
      </c>
      <c r="R515" s="48">
        <v>0.39012929200000002</v>
      </c>
      <c r="S515" s="48">
        <v>0.43806668799999998</v>
      </c>
      <c r="T515" s="48">
        <v>7.6039577999999997E-2</v>
      </c>
      <c r="U515" s="48">
        <v>1.3002777E-2</v>
      </c>
      <c r="V515" s="48">
        <v>7.2599999999999997E-4</v>
      </c>
      <c r="W515" s="48">
        <v>1.4372942E-2</v>
      </c>
      <c r="X515" s="48">
        <v>3.5587520000000001E-3</v>
      </c>
      <c r="Y515" s="48">
        <v>6.1031710585082603E-2</v>
      </c>
      <c r="Z515" s="48">
        <v>0.24758160655946501</v>
      </c>
      <c r="AA515" s="48">
        <v>0.1123353612075324</v>
      </c>
      <c r="AB515" s="48">
        <v>0.20893554746555959</v>
      </c>
      <c r="AC515" s="48">
        <v>0.24865556371561909</v>
      </c>
      <c r="AD515" s="48">
        <v>0.24166686408756011</v>
      </c>
      <c r="AE515" s="47">
        <v>0.18</v>
      </c>
      <c r="AF515" s="48">
        <v>0.226517</v>
      </c>
      <c r="AG515" s="48">
        <v>0.148591</v>
      </c>
      <c r="AH515" s="48">
        <v>0.38736300000000001</v>
      </c>
      <c r="AI515" s="48">
        <v>0.26908733600000001</v>
      </c>
      <c r="AJ515" s="48">
        <v>0.18117058599999999</v>
      </c>
      <c r="AK515" s="48">
        <v>0.54315446199999995</v>
      </c>
      <c r="AM515" s="48"/>
      <c r="AN515" s="48"/>
      <c r="AO515" s="48"/>
      <c r="AP515" s="48"/>
      <c r="AQ515" s="48"/>
      <c r="AR515" s="48"/>
      <c r="AS515" s="48"/>
      <c r="AT515" s="48"/>
      <c r="AU515" s="48"/>
      <c r="AV515" s="48"/>
      <c r="AW515" s="48"/>
      <c r="AX515" s="52"/>
      <c r="AY515" s="52"/>
      <c r="AZ515" s="52"/>
      <c r="BA515" s="52"/>
      <c r="BB515" s="52"/>
      <c r="BC515" s="52"/>
      <c r="BD515" s="52"/>
      <c r="BE515" s="52"/>
      <c r="BF515" s="52"/>
      <c r="BG515" s="52"/>
      <c r="BH515" s="52"/>
      <c r="BI515" s="52"/>
      <c r="BJ515" s="52"/>
      <c r="BK515" s="52"/>
      <c r="BL515" s="52"/>
      <c r="BM515" s="52"/>
    </row>
    <row r="516" spans="2:65">
      <c r="B516" t="s">
        <v>739</v>
      </c>
      <c r="C516">
        <v>0</v>
      </c>
      <c r="D516">
        <v>4.9000000000000004</v>
      </c>
      <c r="E516" s="64">
        <v>2.6885735000000001E-2</v>
      </c>
      <c r="F516" s="48">
        <v>0.87641462000000003</v>
      </c>
      <c r="G516" s="48">
        <v>7.7961016999999994E-2</v>
      </c>
      <c r="H516" s="48">
        <v>1.7590414999999901E-2</v>
      </c>
      <c r="I516" s="48">
        <v>0.82398528400000004</v>
      </c>
      <c r="J516" s="49">
        <v>5.2429335999999993E-2</v>
      </c>
      <c r="K516" s="48">
        <v>4.9112438000000001E-2</v>
      </c>
      <c r="L516" s="48">
        <v>7.4382329999999998E-3</v>
      </c>
      <c r="M516" s="48">
        <v>9.1500000000000001E-4</v>
      </c>
      <c r="N516" s="48">
        <v>2.512916E-3</v>
      </c>
      <c r="O516" s="48">
        <v>1.1860970000000001E-3</v>
      </c>
      <c r="P516" s="48">
        <v>1.8133204999999999E-2</v>
      </c>
      <c r="Q516" s="48">
        <v>9.9008910000000002E-3</v>
      </c>
      <c r="R516" s="48">
        <v>0.48149488400000001</v>
      </c>
      <c r="S516" s="48">
        <v>0.38522003100000002</v>
      </c>
      <c r="T516" s="48">
        <v>3.5351708000000003E-2</v>
      </c>
      <c r="U516" s="48">
        <v>1.6243491999999998E-2</v>
      </c>
      <c r="V516" s="48">
        <v>2.7099999999999997E-4</v>
      </c>
      <c r="W516" s="48">
        <v>1.4765897E-2</v>
      </c>
      <c r="X516" s="48">
        <v>6.3727560000000003E-3</v>
      </c>
      <c r="Y516" s="48">
        <v>7.5191559449072604E-2</v>
      </c>
      <c r="Z516" s="48">
        <v>0.223003358570046</v>
      </c>
      <c r="AA516" s="48">
        <v>8.5546479114008867E-2</v>
      </c>
      <c r="AB516" s="48">
        <v>0.2287385374311624</v>
      </c>
      <c r="AC516" s="48">
        <v>0.21796116504854371</v>
      </c>
      <c r="AD516" s="48">
        <v>0.25496639283047051</v>
      </c>
      <c r="AE516" s="47">
        <v>0.23</v>
      </c>
      <c r="AF516" s="48">
        <v>0.28348299999999998</v>
      </c>
      <c r="AG516" s="48">
        <v>0.167462</v>
      </c>
      <c r="AH516" s="48">
        <v>0.372118</v>
      </c>
      <c r="AI516" s="48">
        <v>0.14718098099999999</v>
      </c>
      <c r="AJ516" s="48">
        <v>0.1727455</v>
      </c>
      <c r="AK516" s="48">
        <v>0.66978564900000004</v>
      </c>
      <c r="AM516" s="48"/>
      <c r="AN516" s="48"/>
      <c r="AO516" s="48"/>
      <c r="AP516" s="48"/>
      <c r="AQ516" s="48"/>
      <c r="AR516" s="48"/>
      <c r="AS516" s="48"/>
      <c r="AT516" s="48"/>
      <c r="AU516" s="48"/>
      <c r="AV516" s="48"/>
      <c r="AW516" s="48"/>
      <c r="AX516" s="52"/>
      <c r="AY516" s="52"/>
      <c r="AZ516" s="52"/>
      <c r="BA516" s="52"/>
      <c r="BB516" s="52"/>
      <c r="BC516" s="52"/>
      <c r="BD516" s="52"/>
      <c r="BE516" s="52"/>
      <c r="BF516" s="52"/>
      <c r="BG516" s="52"/>
      <c r="BH516" s="52"/>
      <c r="BI516" s="52"/>
      <c r="BJ516" s="52"/>
      <c r="BK516" s="52"/>
      <c r="BL516" s="52"/>
      <c r="BM516" s="52"/>
    </row>
    <row r="517" spans="2:65">
      <c r="B517" t="s">
        <v>740</v>
      </c>
      <c r="C517">
        <v>0</v>
      </c>
      <c r="D517">
        <v>2.5</v>
      </c>
      <c r="E517" s="64">
        <v>2.3180381E-2</v>
      </c>
      <c r="F517" s="48">
        <v>0.72475747099999999</v>
      </c>
      <c r="G517" s="48">
        <v>0.20605675600000001</v>
      </c>
      <c r="H517" s="48">
        <v>2.9758944999999998E-2</v>
      </c>
      <c r="I517" s="48">
        <v>0.695072095</v>
      </c>
      <c r="J517" s="49">
        <v>2.9685375999999989E-2</v>
      </c>
      <c r="K517" s="48">
        <v>3.1489970000000002E-3</v>
      </c>
      <c r="L517" s="48">
        <v>0.1613723</v>
      </c>
      <c r="M517" s="48">
        <v>2.8773732999999999E-2</v>
      </c>
      <c r="N517" s="48">
        <v>2.4031819999999998E-3</v>
      </c>
      <c r="O517" s="48">
        <v>1.592914E-3</v>
      </c>
      <c r="P517" s="48">
        <v>2.6554701999999999E-2</v>
      </c>
      <c r="Q517" s="48">
        <v>1.2872216999999899E-2</v>
      </c>
      <c r="R517" s="48">
        <v>0.472013774</v>
      </c>
      <c r="S517" s="48">
        <v>0.26535122</v>
      </c>
      <c r="T517" s="48">
        <v>0.208411981</v>
      </c>
      <c r="U517" s="48">
        <v>2.2282169999999998E-3</v>
      </c>
      <c r="V517" s="48">
        <v>7.7300000000000003E-4</v>
      </c>
      <c r="W517" s="48">
        <v>4.6000000000000001E-4</v>
      </c>
      <c r="X517" s="48">
        <v>1.9888219999999999E-3</v>
      </c>
      <c r="Y517" s="48">
        <v>6.2463002865058098E-2</v>
      </c>
      <c r="Z517" s="48">
        <v>0.253361307026158</v>
      </c>
      <c r="AA517" s="48">
        <v>0.1065513984048977</v>
      </c>
      <c r="AB517" s="48">
        <v>0.2259807965945641</v>
      </c>
      <c r="AC517" s="48">
        <v>0.2307582634317896</v>
      </c>
      <c r="AD517" s="48">
        <v>0.26808925219209662</v>
      </c>
      <c r="AE517" s="47">
        <v>0.19</v>
      </c>
      <c r="AF517" s="48">
        <v>0.26533800000000002</v>
      </c>
      <c r="AG517" s="48">
        <v>0.16868900000000001</v>
      </c>
      <c r="AH517" s="48">
        <v>0.31529800000000002</v>
      </c>
      <c r="AI517" s="48">
        <v>0.19527383800000001</v>
      </c>
      <c r="AJ517" s="48">
        <v>0.176970616</v>
      </c>
      <c r="AK517" s="48">
        <v>0.62093623499999995</v>
      </c>
      <c r="AM517" s="48"/>
      <c r="AN517" s="48"/>
      <c r="AO517" s="48"/>
      <c r="AP517" s="48"/>
      <c r="AQ517" s="48"/>
      <c r="AR517" s="48"/>
      <c r="AS517" s="48"/>
      <c r="AT517" s="48"/>
      <c r="AU517" s="48"/>
      <c r="AV517" s="48"/>
      <c r="AW517" s="48"/>
      <c r="AX517" s="52"/>
      <c r="AY517" s="52"/>
      <c r="AZ517" s="52"/>
      <c r="BA517" s="52"/>
      <c r="BB517" s="52"/>
      <c r="BC517" s="52"/>
      <c r="BD517" s="52"/>
      <c r="BE517" s="52"/>
      <c r="BF517" s="52"/>
      <c r="BG517" s="52"/>
      <c r="BH517" s="52"/>
      <c r="BI517" s="52"/>
      <c r="BJ517" s="52"/>
      <c r="BK517" s="52"/>
      <c r="BL517" s="52"/>
      <c r="BM517" s="52"/>
    </row>
    <row r="518" spans="2:65">
      <c r="B518" t="s">
        <v>741</v>
      </c>
      <c r="C518">
        <v>0</v>
      </c>
      <c r="D518">
        <v>0</v>
      </c>
      <c r="E518" s="64">
        <v>2.0282001000000001E-2</v>
      </c>
      <c r="F518" s="48">
        <v>0.59404363799999904</v>
      </c>
      <c r="G518" s="48">
        <v>0.32750709700000002</v>
      </c>
      <c r="H518" s="48">
        <v>3.8608486999999997E-2</v>
      </c>
      <c r="I518" s="48">
        <v>0.56659406199999995</v>
      </c>
      <c r="J518" s="49">
        <v>2.7449575999999091E-2</v>
      </c>
      <c r="K518" s="48">
        <v>1.1265644E-2</v>
      </c>
      <c r="L518" s="48">
        <v>0.13477709700000001</v>
      </c>
      <c r="M518" s="48">
        <v>0.165708522</v>
      </c>
      <c r="N518" s="48">
        <v>3.9724340000000004E-3</v>
      </c>
      <c r="O518" s="48">
        <v>2.794094E-3</v>
      </c>
      <c r="P518" s="48">
        <v>2.4379140000000001E-2</v>
      </c>
      <c r="Q518" s="48">
        <v>1.5461249E-2</v>
      </c>
      <c r="R518" s="48">
        <v>0.39803970599999999</v>
      </c>
      <c r="S518" s="48">
        <v>0.22003320700000001</v>
      </c>
      <c r="T518" s="48">
        <v>0.32125258899999998</v>
      </c>
      <c r="U518" s="48">
        <v>8.3285719999999994E-3</v>
      </c>
      <c r="V518" s="48">
        <v>4.9100000000000001E-4</v>
      </c>
      <c r="W518" s="48">
        <v>6.4300000000000002E-4</v>
      </c>
      <c r="X518" s="48">
        <v>1.7853319999999999E-3</v>
      </c>
      <c r="Y518" s="48">
        <v>5.7876183117635698E-2</v>
      </c>
      <c r="Z518" s="48">
        <v>0.26431583242654999</v>
      </c>
      <c r="AA518" s="48">
        <v>0.12733995840073961</v>
      </c>
      <c r="AB518" s="48">
        <v>0.19111393575225291</v>
      </c>
      <c r="AC518" s="48">
        <v>0.26750187687687688</v>
      </c>
      <c r="AD518" s="48">
        <v>0.22814611486486491</v>
      </c>
      <c r="AE518" s="47">
        <v>0.28999999999999998</v>
      </c>
      <c r="AF518" s="48">
        <v>0.21523500000000001</v>
      </c>
      <c r="AG518" s="48">
        <v>0.155695</v>
      </c>
      <c r="AH518" s="48">
        <v>0.33726299999999998</v>
      </c>
      <c r="AI518" s="48">
        <v>0.23872416499999999</v>
      </c>
      <c r="AJ518" s="48">
        <v>0.17493239299999999</v>
      </c>
      <c r="AK518" s="48">
        <v>0.578085764</v>
      </c>
      <c r="AM518" s="48"/>
      <c r="AN518" s="48"/>
      <c r="AO518" s="48"/>
      <c r="AP518" s="48"/>
      <c r="AQ518" s="48"/>
      <c r="AR518" s="48"/>
      <c r="AS518" s="48"/>
      <c r="AT518" s="48"/>
      <c r="AU518" s="48"/>
      <c r="AV518" s="48"/>
      <c r="AW518" s="48"/>
      <c r="AX518" s="52"/>
      <c r="AY518" s="52"/>
      <c r="AZ518" s="52"/>
      <c r="BA518" s="52"/>
      <c r="BB518" s="52"/>
      <c r="BC518" s="52"/>
      <c r="BD518" s="52"/>
      <c r="BE518" s="52"/>
      <c r="BF518" s="52"/>
      <c r="BG518" s="52"/>
      <c r="BH518" s="52"/>
      <c r="BI518" s="52"/>
      <c r="BJ518" s="52"/>
      <c r="BK518" s="52"/>
      <c r="BL518" s="52"/>
      <c r="BM518" s="52"/>
    </row>
    <row r="519" spans="2:65">
      <c r="B519" t="s">
        <v>742</v>
      </c>
      <c r="C519">
        <v>0</v>
      </c>
      <c r="E519" s="64">
        <v>3.0015839999999998E-2</v>
      </c>
      <c r="F519" s="48">
        <v>0.97977163999999894</v>
      </c>
      <c r="G519" s="48">
        <v>7.9446510000000005E-3</v>
      </c>
      <c r="H519" s="48">
        <v>1.9817760000000002E-3</v>
      </c>
      <c r="I519" s="48">
        <v>0.94850568599999996</v>
      </c>
      <c r="J519" s="49">
        <v>3.1265953999998992E-2</v>
      </c>
      <c r="K519" s="48">
        <v>6.8999999999999997E-4</v>
      </c>
      <c r="L519" s="48">
        <v>8.4599999999999996E-4</v>
      </c>
      <c r="M519" s="48">
        <v>4.6700000000000002E-4</v>
      </c>
      <c r="N519" s="48">
        <v>1.9137900000000001E-3</v>
      </c>
      <c r="O519" s="48">
        <v>3.7800000000000003E-4</v>
      </c>
      <c r="P519" s="48">
        <v>7.610655E-3</v>
      </c>
      <c r="Q519" s="48">
        <v>2.6923509999999999E-3</v>
      </c>
      <c r="R519" s="48">
        <v>0.33276234100000002</v>
      </c>
      <c r="S519" s="48">
        <v>0.59609352400000004</v>
      </c>
      <c r="T519" s="48">
        <v>1.7352229999999999E-3</v>
      </c>
      <c r="U519" s="48">
        <v>3.7800000000000003E-4</v>
      </c>
      <c r="V519" s="48">
        <v>4.8899999999999996E-4</v>
      </c>
      <c r="W519" s="48">
        <v>6.6699999999999995E-5</v>
      </c>
      <c r="X519" s="48">
        <v>3.0477630000000002E-3</v>
      </c>
      <c r="Y519" s="48">
        <v>6.7487266553480474E-2</v>
      </c>
      <c r="Z519" s="48">
        <v>0.18814421588144201</v>
      </c>
      <c r="AA519" s="48">
        <v>7.1845030514385302E-2</v>
      </c>
      <c r="AB519" s="48">
        <v>0.29612576285963371</v>
      </c>
      <c r="AC519" s="48">
        <v>0.16120284601959989</v>
      </c>
      <c r="AD519" s="48">
        <v>0.3076117599677809</v>
      </c>
      <c r="AE519" s="47">
        <v>0.36</v>
      </c>
      <c r="AF519" s="48">
        <v>0.30695299999999998</v>
      </c>
      <c r="AG519" s="48">
        <v>0.22947699999999999</v>
      </c>
      <c r="AH519" s="48">
        <v>0.38778499999999999</v>
      </c>
      <c r="AI519" s="48">
        <v>0.198113652</v>
      </c>
      <c r="AJ519" s="48">
        <v>8.3140769000000003E-2</v>
      </c>
      <c r="AK519" s="48">
        <v>0.68243338799999997</v>
      </c>
      <c r="AM519" s="48"/>
      <c r="AN519" s="48"/>
      <c r="AO519" s="48"/>
      <c r="AP519" s="48"/>
      <c r="AQ519" s="48"/>
      <c r="AR519" s="48"/>
      <c r="AS519" s="48"/>
      <c r="AT519" s="48"/>
      <c r="AU519" s="48"/>
      <c r="AV519" s="48"/>
      <c r="AW519" s="48"/>
      <c r="AX519" s="52"/>
      <c r="AY519" s="52"/>
      <c r="AZ519" s="52"/>
      <c r="BA519" s="52"/>
      <c r="BB519" s="52"/>
      <c r="BC519" s="52"/>
      <c r="BD519" s="52"/>
      <c r="BE519" s="52"/>
      <c r="BF519" s="52"/>
      <c r="BG519" s="52"/>
      <c r="BH519" s="52"/>
      <c r="BI519" s="52"/>
      <c r="BJ519" s="52"/>
      <c r="BK519" s="52"/>
      <c r="BL519" s="52"/>
      <c r="BM519" s="52"/>
    </row>
    <row r="520" spans="2:65">
      <c r="B520" t="s">
        <v>744</v>
      </c>
      <c r="C520">
        <v>0</v>
      </c>
      <c r="D520">
        <v>32.200000000000003</v>
      </c>
      <c r="E520" s="64">
        <v>2.5728609999999999E-2</v>
      </c>
      <c r="F520" s="48">
        <v>0.94193143099999999</v>
      </c>
      <c r="G520" s="48">
        <v>2.7945358E-2</v>
      </c>
      <c r="H520" s="48">
        <v>8.7537689999999998E-3</v>
      </c>
      <c r="I520" s="48">
        <v>0.91614190500000003</v>
      </c>
      <c r="J520" s="49">
        <v>2.5789525999999952E-2</v>
      </c>
      <c r="K520" s="48">
        <v>5.7714790000000004E-3</v>
      </c>
      <c r="L520" s="48">
        <v>1.5726745E-2</v>
      </c>
      <c r="M520" s="48">
        <v>1.4999999999999999E-4</v>
      </c>
      <c r="N520" s="48">
        <v>2.488816E-3</v>
      </c>
      <c r="O520" s="48">
        <v>1.2014980000000001E-3</v>
      </c>
      <c r="P520" s="48">
        <v>1.5716017999999901E-2</v>
      </c>
      <c r="Q520" s="48">
        <v>5.6534759999999898E-3</v>
      </c>
      <c r="R520" s="48">
        <v>0.50444642299999998</v>
      </c>
      <c r="S520" s="48">
        <v>0.40584203099999999</v>
      </c>
      <c r="T520" s="48">
        <v>2.4264918999999999E-2</v>
      </c>
      <c r="U520" s="48">
        <v>2.7247080000000002E-3</v>
      </c>
      <c r="V520" s="48">
        <v>4.9299999999999995E-4</v>
      </c>
      <c r="W520" s="48">
        <v>2.2741660000000002E-3</v>
      </c>
      <c r="X520" s="48">
        <v>2.0167129999999998E-3</v>
      </c>
      <c r="Y520" s="48">
        <v>7.3855353215882893E-2</v>
      </c>
      <c r="Z520" s="48">
        <v>0.19106026031102</v>
      </c>
      <c r="AA520" s="48">
        <v>8.0879184025283574E-2</v>
      </c>
      <c r="AB520" s="48">
        <v>0.28913034961016543</v>
      </c>
      <c r="AC520" s="48">
        <v>0.17985349888305879</v>
      </c>
      <c r="AD520" s="48">
        <v>0.31874383084835578</v>
      </c>
      <c r="AE520" s="47">
        <v>0.13</v>
      </c>
      <c r="AF520" s="48">
        <v>0.36091499999999999</v>
      </c>
      <c r="AG520" s="48">
        <v>0.18887399999999999</v>
      </c>
      <c r="AH520" s="48">
        <v>0.28722300000000001</v>
      </c>
      <c r="AI520" s="48">
        <v>0.12927456000000001</v>
      </c>
      <c r="AJ520" s="48">
        <v>0.13755188800000001</v>
      </c>
      <c r="AK520" s="48">
        <v>0.72556335199999999</v>
      </c>
      <c r="AM520" s="48"/>
      <c r="AN520" s="48"/>
      <c r="AO520" s="48"/>
      <c r="AP520" s="48"/>
      <c r="AQ520" s="48"/>
      <c r="AR520" s="48"/>
      <c r="AS520" s="48"/>
      <c r="AT520" s="48"/>
      <c r="AU520" s="48"/>
      <c r="AV520" s="48"/>
      <c r="AW520" s="48"/>
      <c r="AX520" s="52"/>
      <c r="AY520" s="52"/>
      <c r="AZ520" s="52"/>
      <c r="BA520" s="52"/>
      <c r="BB520" s="52"/>
      <c r="BC520" s="52"/>
      <c r="BD520" s="52"/>
      <c r="BE520" s="52"/>
      <c r="BF520" s="52"/>
      <c r="BG520" s="52"/>
      <c r="BH520" s="52"/>
      <c r="BI520" s="52"/>
      <c r="BJ520" s="52"/>
      <c r="BK520" s="52"/>
      <c r="BL520" s="52"/>
      <c r="BM520" s="52"/>
    </row>
    <row r="521" spans="2:65">
      <c r="B521" t="s">
        <v>745</v>
      </c>
      <c r="C521">
        <v>0</v>
      </c>
      <c r="E521" s="64">
        <v>3.5891665000000003E-2</v>
      </c>
      <c r="F521" s="48">
        <v>0.92492587400000004</v>
      </c>
      <c r="G521" s="48">
        <v>4.3138396999999898E-2</v>
      </c>
      <c r="H521" s="48">
        <v>1.3778884999999999E-2</v>
      </c>
      <c r="I521" s="48">
        <v>0.88207709100000009</v>
      </c>
      <c r="J521" s="49">
        <v>4.2848782999999953E-2</v>
      </c>
      <c r="K521" s="48">
        <v>1.3660557E-2</v>
      </c>
      <c r="L521" s="48">
        <v>1.6354036999999998E-2</v>
      </c>
      <c r="M521" s="48">
        <v>5.9000000000000003E-4</v>
      </c>
      <c r="N521" s="48">
        <v>5.3976909999999996E-3</v>
      </c>
      <c r="O521" s="48">
        <v>4.5928660000000001E-3</v>
      </c>
      <c r="P521" s="48">
        <v>8.7779539999999993E-3</v>
      </c>
      <c r="Q521" s="48">
        <v>9.3788900000000008E-3</v>
      </c>
      <c r="R521" s="48">
        <v>0.43585616300000002</v>
      </c>
      <c r="S521" s="48">
        <v>0.458101278</v>
      </c>
      <c r="T521" s="48">
        <v>2.4562984999999999E-2</v>
      </c>
      <c r="U521" s="48">
        <v>5.6122500000000001E-3</v>
      </c>
      <c r="V521" s="48">
        <v>3.2200000000000002E-4</v>
      </c>
      <c r="W521" s="48">
        <v>7.3935759999999998E-3</v>
      </c>
      <c r="X521" s="48">
        <v>2.1032529999999998E-3</v>
      </c>
      <c r="Y521" s="48">
        <v>5.1686641062421913E-2</v>
      </c>
      <c r="Z521" s="48">
        <v>0.193911982195419</v>
      </c>
      <c r="AA521" s="48">
        <v>8.6874650109420248E-2</v>
      </c>
      <c r="AB521" s="48">
        <v>0.24186981525777371</v>
      </c>
      <c r="AC521" s="48">
        <v>0.17360374576402721</v>
      </c>
      <c r="AD521" s="48">
        <v>0.29592311871071209</v>
      </c>
      <c r="AE521" s="47">
        <v>0.14000000000000001</v>
      </c>
      <c r="AF521" s="48">
        <v>0.33483800000000002</v>
      </c>
      <c r="AG521" s="48">
        <v>0.19896800000000001</v>
      </c>
      <c r="AH521" s="48">
        <v>0.320961</v>
      </c>
      <c r="AI521" s="48">
        <v>0.21692656499999999</v>
      </c>
      <c r="AJ521" s="48">
        <v>0.105802601</v>
      </c>
      <c r="AK521" s="48">
        <v>0.664638379</v>
      </c>
      <c r="AM521" s="48"/>
      <c r="AN521" s="48"/>
      <c r="AO521" s="48"/>
      <c r="AP521" s="48"/>
      <c r="AQ521" s="48"/>
      <c r="AR521" s="48"/>
      <c r="AS521" s="48"/>
      <c r="AT521" s="48"/>
      <c r="AU521" s="48"/>
      <c r="AV521" s="48"/>
      <c r="AW521" s="48"/>
      <c r="AX521" s="52"/>
      <c r="AY521" s="52"/>
      <c r="AZ521" s="52"/>
      <c r="BA521" s="52"/>
      <c r="BB521" s="52"/>
      <c r="BC521" s="52"/>
      <c r="BD521" s="52"/>
      <c r="BE521" s="52"/>
      <c r="BF521" s="52"/>
      <c r="BG521" s="52"/>
      <c r="BH521" s="52"/>
      <c r="BI521" s="52"/>
      <c r="BJ521" s="52"/>
      <c r="BK521" s="52"/>
      <c r="BL521" s="52"/>
      <c r="BM521" s="52"/>
    </row>
    <row r="522" spans="2:65">
      <c r="B522" t="s">
        <v>747</v>
      </c>
      <c r="C522">
        <v>0</v>
      </c>
      <c r="E522" s="64">
        <v>3.9878570000000002E-2</v>
      </c>
      <c r="F522" s="48">
        <v>0.950531299</v>
      </c>
      <c r="G522" s="48">
        <v>2.0648126999999999E-2</v>
      </c>
      <c r="H522" s="48">
        <v>1.4952264E-2</v>
      </c>
      <c r="I522" s="48">
        <v>0.90856438400000006</v>
      </c>
      <c r="J522" s="49">
        <v>4.1966914999999938E-2</v>
      </c>
      <c r="K522" s="48">
        <v>6.7057039999999998E-3</v>
      </c>
      <c r="L522" s="48">
        <v>7.1945500000000001E-3</v>
      </c>
      <c r="M522" s="48">
        <v>4.46E-4</v>
      </c>
      <c r="N522" s="48">
        <v>3.2412669999999999E-3</v>
      </c>
      <c r="O522" s="48">
        <v>2.6248949999999999E-3</v>
      </c>
      <c r="P522" s="48">
        <v>8.2041249999999996E-3</v>
      </c>
      <c r="Q522" s="48">
        <v>5.6642469999999999E-3</v>
      </c>
      <c r="R522" s="48">
        <v>0.44124116699999999</v>
      </c>
      <c r="S522" s="48">
        <v>0.475511397</v>
      </c>
      <c r="T522" s="48">
        <v>1.1582805999999999E-2</v>
      </c>
      <c r="U522" s="48">
        <v>2.4759579999999999E-3</v>
      </c>
      <c r="V522" s="48">
        <v>4.8899999999999996E-4</v>
      </c>
      <c r="W522" s="48">
        <v>2.1996709999999998E-3</v>
      </c>
      <c r="X522" s="48">
        <v>1.4983259999999999E-3</v>
      </c>
      <c r="Y522" s="48">
        <v>5.6307394876752057E-2</v>
      </c>
      <c r="Z522" s="48">
        <v>0.17421259842519601</v>
      </c>
      <c r="AA522" s="48">
        <v>9.8394745517713475E-2</v>
      </c>
      <c r="AB522" s="48">
        <v>0.23882281337965541</v>
      </c>
      <c r="AC522" s="48">
        <v>0.1810085298544907</v>
      </c>
      <c r="AD522" s="48">
        <v>0.28346713497240339</v>
      </c>
      <c r="AE522" s="47">
        <v>0.31</v>
      </c>
      <c r="AF522" s="48">
        <v>0.31069000000000002</v>
      </c>
      <c r="AG522" s="48">
        <v>0.19697400000000001</v>
      </c>
      <c r="AH522" s="48">
        <v>0.34023300000000001</v>
      </c>
      <c r="AI522" s="48">
        <v>0.24020383100000001</v>
      </c>
      <c r="AJ522" s="48">
        <v>0.11645580799999999</v>
      </c>
      <c r="AK522" s="48">
        <v>0.63125988399999999</v>
      </c>
      <c r="AM522" s="48"/>
      <c r="AN522" s="48"/>
      <c r="AO522" s="48"/>
      <c r="AP522" s="48"/>
      <c r="AQ522" s="48"/>
      <c r="AR522" s="48"/>
      <c r="AS522" s="48"/>
      <c r="AT522" s="48"/>
      <c r="AU522" s="48"/>
      <c r="AV522" s="48"/>
      <c r="AW522" s="48"/>
      <c r="AX522" s="52"/>
      <c r="AY522" s="52"/>
      <c r="AZ522" s="52"/>
      <c r="BA522" s="52"/>
      <c r="BB522" s="52"/>
      <c r="BC522" s="52"/>
      <c r="BD522" s="52"/>
      <c r="BE522" s="52"/>
      <c r="BF522" s="52"/>
      <c r="BG522" s="52"/>
      <c r="BH522" s="52"/>
      <c r="BI522" s="52"/>
      <c r="BJ522" s="52"/>
      <c r="BK522" s="52"/>
      <c r="BL522" s="52"/>
      <c r="BM522" s="52"/>
    </row>
    <row r="523" spans="2:65">
      <c r="B523" t="s">
        <v>749</v>
      </c>
      <c r="C523">
        <v>0</v>
      </c>
      <c r="D523">
        <v>18.8</v>
      </c>
      <c r="E523" s="64">
        <v>2.0377653999999999E-2</v>
      </c>
      <c r="F523" s="48">
        <v>0.80501277799999904</v>
      </c>
      <c r="G523" s="48">
        <v>0.17038932100000001</v>
      </c>
      <c r="H523" s="48">
        <v>2.3253419999999898E-3</v>
      </c>
      <c r="I523" s="48">
        <v>0.76344767999999996</v>
      </c>
      <c r="J523" s="49">
        <v>4.1565097999999079E-2</v>
      </c>
      <c r="K523" s="48">
        <v>2.831091E-3</v>
      </c>
      <c r="L523" s="48">
        <v>0.16163872300000001</v>
      </c>
      <c r="M523" s="48">
        <v>6.2500000000000001E-4</v>
      </c>
      <c r="N523" s="48">
        <v>2.0313990000000001E-3</v>
      </c>
      <c r="O523" s="48">
        <v>2.1049340000000001E-3</v>
      </c>
      <c r="P523" s="48">
        <v>1.4348481999999999E-2</v>
      </c>
      <c r="Q523" s="48">
        <v>7.9233770000000005E-3</v>
      </c>
      <c r="R523" s="48">
        <v>0.466262236</v>
      </c>
      <c r="S523" s="48">
        <v>0.30857116600000001</v>
      </c>
      <c r="T523" s="48">
        <v>0.164336596</v>
      </c>
      <c r="U523" s="48">
        <v>1.0570340000000001E-3</v>
      </c>
      <c r="V523" s="48">
        <v>3.4000000000000002E-4</v>
      </c>
      <c r="W523" s="48">
        <v>3.77E-4</v>
      </c>
      <c r="X523" s="48">
        <v>2.380624E-3</v>
      </c>
      <c r="Y523" s="48">
        <v>6.89289969551211E-2</v>
      </c>
      <c r="Z523" s="48">
        <v>0.224504249291784</v>
      </c>
      <c r="AA523" s="48">
        <v>9.2722250408703882E-2</v>
      </c>
      <c r="AB523" s="48">
        <v>0.25814307458142988</v>
      </c>
      <c r="AC523" s="48">
        <v>0.21382982393596839</v>
      </c>
      <c r="AD523" s="48">
        <v>0.29015490414802719</v>
      </c>
      <c r="AE523" s="47">
        <v>0.16</v>
      </c>
      <c r="AF523" s="48">
        <v>0.28623300000000002</v>
      </c>
      <c r="AG523" s="48">
        <v>0.17142199999999999</v>
      </c>
      <c r="AH523" s="48">
        <v>0.33829399999999998</v>
      </c>
      <c r="AI523" s="48">
        <v>0.120140329</v>
      </c>
      <c r="AJ523" s="48">
        <v>0.212567848</v>
      </c>
      <c r="AK523" s="48">
        <v>0.65950311100000003</v>
      </c>
      <c r="AM523" s="48"/>
      <c r="AN523" s="48"/>
      <c r="AO523" s="48"/>
      <c r="AP523" s="48"/>
      <c r="AQ523" s="48"/>
      <c r="AR523" s="48"/>
      <c r="AS523" s="48"/>
      <c r="AT523" s="48"/>
      <c r="AU523" s="48"/>
      <c r="AV523" s="48"/>
      <c r="AW523" s="48"/>
      <c r="AX523" s="52"/>
      <c r="AY523" s="52"/>
      <c r="AZ523" s="52"/>
      <c r="BA523" s="52"/>
      <c r="BB523" s="52"/>
      <c r="BC523" s="52"/>
      <c r="BD523" s="52"/>
      <c r="BE523" s="52"/>
      <c r="BF523" s="52"/>
      <c r="BG523" s="52"/>
      <c r="BH523" s="52"/>
      <c r="BI523" s="52"/>
      <c r="BJ523" s="52"/>
      <c r="BK523" s="52"/>
      <c r="BL523" s="52"/>
      <c r="BM523" s="52"/>
    </row>
    <row r="524" spans="2:65">
      <c r="B524" t="s">
        <v>750</v>
      </c>
      <c r="C524">
        <v>0</v>
      </c>
      <c r="D524">
        <v>22.1</v>
      </c>
      <c r="E524" s="64">
        <v>2.0133326E-2</v>
      </c>
      <c r="F524" s="48">
        <v>0.966209702</v>
      </c>
      <c r="G524" s="48">
        <v>1.09863929999999E-2</v>
      </c>
      <c r="H524" s="48">
        <v>6.5041559999999997E-3</v>
      </c>
      <c r="I524" s="48">
        <v>0.94883172299999996</v>
      </c>
      <c r="J524" s="49">
        <v>1.737797900000004E-2</v>
      </c>
      <c r="K524" s="48">
        <v>3.5946979999999999E-3</v>
      </c>
      <c r="L524" s="48">
        <v>2.5275219999999999E-3</v>
      </c>
      <c r="M524" s="48">
        <v>2.3599999999999999E-4</v>
      </c>
      <c r="N524" s="48">
        <v>2.201752E-3</v>
      </c>
      <c r="O524" s="48">
        <v>8.8699999999999998E-4</v>
      </c>
      <c r="P524" s="48">
        <v>1.28959779999999E-2</v>
      </c>
      <c r="Q524" s="48">
        <v>3.403288E-3</v>
      </c>
      <c r="R524" s="48">
        <v>0.52349498400000005</v>
      </c>
      <c r="S524" s="48">
        <v>0.40865433200000001</v>
      </c>
      <c r="T524" s="48">
        <v>5.830216E-3</v>
      </c>
      <c r="U524" s="48">
        <v>1.426662E-3</v>
      </c>
      <c r="V524" s="48">
        <v>5.9500000000000004E-4</v>
      </c>
      <c r="W524" s="48">
        <v>1.5389970000000001E-3</v>
      </c>
      <c r="X524" s="48">
        <v>2.1119089999999999E-3</v>
      </c>
      <c r="Y524" s="48">
        <v>7.35941755975867E-2</v>
      </c>
      <c r="Z524" s="48">
        <v>0.17970581729705801</v>
      </c>
      <c r="AA524" s="48">
        <v>7.7631419287861797E-2</v>
      </c>
      <c r="AB524" s="48">
        <v>0.31222445430154627</v>
      </c>
      <c r="AC524" s="48">
        <v>0.1887104361266044</v>
      </c>
      <c r="AD524" s="48">
        <v>0.30165983468852903</v>
      </c>
      <c r="AE524" s="47">
        <v>0.11</v>
      </c>
      <c r="AF524" s="48">
        <v>0.34507100000000002</v>
      </c>
      <c r="AG524" s="48">
        <v>0.19350899999999999</v>
      </c>
      <c r="AH524" s="48">
        <v>0.30762699999999998</v>
      </c>
      <c r="AI524" s="48">
        <v>0.133223014</v>
      </c>
      <c r="AJ524" s="48">
        <v>0.10738289199999999</v>
      </c>
      <c r="AK524" s="48">
        <v>0.75557535600000003</v>
      </c>
      <c r="AM524" s="48"/>
      <c r="AN524" s="48"/>
      <c r="AO524" s="48"/>
      <c r="AP524" s="48"/>
      <c r="AQ524" s="48"/>
      <c r="AR524" s="48"/>
      <c r="AS524" s="48"/>
      <c r="AT524" s="48"/>
      <c r="AU524" s="48"/>
      <c r="AV524" s="48"/>
      <c r="AW524" s="48"/>
      <c r="AX524" s="52"/>
      <c r="AY524" s="52"/>
      <c r="AZ524" s="52"/>
      <c r="BA524" s="52"/>
      <c r="BB524" s="52"/>
      <c r="BC524" s="52"/>
      <c r="BD524" s="52"/>
      <c r="BE524" s="52"/>
      <c r="BF524" s="52"/>
      <c r="BG524" s="52"/>
      <c r="BH524" s="52"/>
      <c r="BI524" s="52"/>
      <c r="BJ524" s="52"/>
      <c r="BK524" s="52"/>
      <c r="BL524" s="52"/>
      <c r="BM524" s="52"/>
    </row>
    <row r="525" spans="2:65">
      <c r="B525" t="s">
        <v>751</v>
      </c>
      <c r="C525">
        <v>0</v>
      </c>
      <c r="D525">
        <v>81.599999999999994</v>
      </c>
      <c r="E525" s="64">
        <v>1.9733963E-2</v>
      </c>
      <c r="F525" s="48">
        <v>0.981181254</v>
      </c>
      <c r="G525" s="48">
        <v>7.599125E-3</v>
      </c>
      <c r="H525" s="48">
        <v>1.4599999999999999E-3</v>
      </c>
      <c r="I525" s="48">
        <v>0.95441176500000002</v>
      </c>
      <c r="J525" s="49">
        <v>2.676948899999998E-2</v>
      </c>
      <c r="K525" s="48">
        <v>2.0361989999999998E-3</v>
      </c>
      <c r="L525" s="48">
        <v>4.4200000000000001E-4</v>
      </c>
      <c r="M525" s="48">
        <v>8.12E-4</v>
      </c>
      <c r="N525" s="48">
        <v>1.7996710000000001E-3</v>
      </c>
      <c r="O525" s="48">
        <v>4.2200000000000001E-4</v>
      </c>
      <c r="P525" s="48">
        <v>7.1269899999999997E-3</v>
      </c>
      <c r="Q525" s="48">
        <v>2.6330239999999999E-3</v>
      </c>
      <c r="R525" s="48">
        <v>0.59039068699999997</v>
      </c>
      <c r="S525" s="48">
        <v>0.340316128</v>
      </c>
      <c r="T525" s="48">
        <v>2.8383670000000001E-3</v>
      </c>
      <c r="U525" s="48">
        <v>9.3599999999999998E-4</v>
      </c>
      <c r="V525" s="48">
        <v>4.6299999999999998E-4</v>
      </c>
      <c r="W525" s="48">
        <v>5.1400000000000003E-5</v>
      </c>
      <c r="X525" s="48">
        <v>2.4681450000000001E-3</v>
      </c>
      <c r="Y525" s="48">
        <v>8.5263013948399996E-2</v>
      </c>
      <c r="Z525" s="48">
        <v>0.17282748373624601</v>
      </c>
      <c r="AA525" s="48">
        <v>6.7566419477382747E-2</v>
      </c>
      <c r="AB525" s="48">
        <v>0.33040428191715271</v>
      </c>
      <c r="AC525" s="48">
        <v>0.18775837751082139</v>
      </c>
      <c r="AD525" s="48">
        <v>0.31550021886095042</v>
      </c>
      <c r="AE525" s="47">
        <v>0.15</v>
      </c>
      <c r="AF525" s="48">
        <v>0.30732900000000002</v>
      </c>
      <c r="AG525" s="48">
        <v>0.20694199999999999</v>
      </c>
      <c r="AH525" s="48">
        <v>0.33714300000000003</v>
      </c>
      <c r="AI525" s="48">
        <v>0.14341394499999999</v>
      </c>
      <c r="AJ525" s="48">
        <v>0.14213753400000001</v>
      </c>
      <c r="AK525" s="48">
        <v>0.706425364</v>
      </c>
      <c r="AM525" s="48"/>
      <c r="AN525" s="48"/>
      <c r="AO525" s="48"/>
      <c r="AP525" s="48"/>
      <c r="AQ525" s="48"/>
      <c r="AR525" s="48"/>
      <c r="AS525" s="48"/>
      <c r="AT525" s="48"/>
      <c r="AU525" s="48"/>
      <c r="AV525" s="48"/>
      <c r="AW525" s="48"/>
      <c r="AX525" s="52"/>
      <c r="AY525" s="52"/>
      <c r="AZ525" s="52"/>
      <c r="BA525" s="52"/>
      <c r="BB525" s="52"/>
      <c r="BC525" s="52"/>
      <c r="BD525" s="52"/>
      <c r="BE525" s="52"/>
      <c r="BF525" s="52"/>
      <c r="BG525" s="52"/>
      <c r="BH525" s="52"/>
      <c r="BI525" s="52"/>
      <c r="BJ525" s="52"/>
      <c r="BK525" s="52"/>
      <c r="BL525" s="52"/>
      <c r="BM525" s="52"/>
    </row>
    <row r="526" spans="2:65">
      <c r="B526" t="s">
        <v>752</v>
      </c>
      <c r="C526">
        <v>0</v>
      </c>
      <c r="E526" s="64">
        <v>2.9488127999999999E-2</v>
      </c>
      <c r="F526" s="48">
        <v>0.96300884899999994</v>
      </c>
      <c r="G526" s="48">
        <v>1.8328599000000001E-2</v>
      </c>
      <c r="H526" s="48">
        <v>3.805161E-3</v>
      </c>
      <c r="I526" s="48">
        <v>0.89452310700000004</v>
      </c>
      <c r="J526" s="49">
        <v>6.8485741999999905E-2</v>
      </c>
      <c r="K526" s="48">
        <v>4.1199610000000001E-3</v>
      </c>
      <c r="L526" s="48">
        <v>4.1002950000000003E-3</v>
      </c>
      <c r="M526" s="48">
        <v>3.0499999999999999E-4</v>
      </c>
      <c r="N526" s="48">
        <v>3.7659780000000001E-3</v>
      </c>
      <c r="O526" s="48">
        <v>1.779744E-3</v>
      </c>
      <c r="P526" s="48">
        <v>9.6951820000000001E-3</v>
      </c>
      <c r="Q526" s="48">
        <v>5.162242E-3</v>
      </c>
      <c r="R526" s="48">
        <v>0.38475757799999999</v>
      </c>
      <c r="S526" s="48">
        <v>0.53054482199999997</v>
      </c>
      <c r="T526" s="48">
        <v>7.6792229999999998E-3</v>
      </c>
      <c r="U526" s="48">
        <v>2.2713189999999999E-3</v>
      </c>
      <c r="V526" s="48">
        <v>5.0100000000000003E-4</v>
      </c>
      <c r="W526" s="48">
        <v>3.9300000000000001E-4</v>
      </c>
      <c r="X526" s="48">
        <v>3.9526860000000004E-3</v>
      </c>
      <c r="Y526" s="48">
        <v>9.0344198672406839E-2</v>
      </c>
      <c r="Z526" s="48">
        <v>0.18333006856023501</v>
      </c>
      <c r="AA526" s="48">
        <v>8.1876184308363895E-2</v>
      </c>
      <c r="AB526" s="48">
        <v>0.29136984001343103</v>
      </c>
      <c r="AC526" s="48">
        <v>0.14204825787655939</v>
      </c>
      <c r="AD526" s="48">
        <v>0.35957286845382141</v>
      </c>
      <c r="AE526" s="47">
        <v>0.21</v>
      </c>
      <c r="AF526" s="48">
        <v>0.36552600000000002</v>
      </c>
      <c r="AG526" s="48">
        <v>0.215313</v>
      </c>
      <c r="AH526" s="48">
        <v>0.30695899999999998</v>
      </c>
      <c r="AI526" s="48">
        <v>0.17260831800000001</v>
      </c>
      <c r="AJ526" s="48">
        <v>0.14001230000000001</v>
      </c>
      <c r="AK526" s="48">
        <v>0.66443280400000004</v>
      </c>
      <c r="AM526" s="48"/>
      <c r="AN526" s="48"/>
      <c r="AO526" s="48"/>
      <c r="AP526" s="48"/>
      <c r="AQ526" s="48"/>
      <c r="AR526" s="48"/>
      <c r="AS526" s="48"/>
      <c r="AT526" s="48"/>
      <c r="AU526" s="48"/>
      <c r="AV526" s="48"/>
      <c r="AW526" s="48"/>
      <c r="AX526" s="52"/>
      <c r="AY526" s="52"/>
      <c r="AZ526" s="52"/>
      <c r="BA526" s="52"/>
      <c r="BB526" s="52"/>
      <c r="BC526" s="52"/>
      <c r="BD526" s="52"/>
      <c r="BE526" s="52"/>
      <c r="BF526" s="52"/>
      <c r="BG526" s="52"/>
      <c r="BH526" s="52"/>
      <c r="BI526" s="52"/>
      <c r="BJ526" s="52"/>
      <c r="BK526" s="52"/>
      <c r="BL526" s="52"/>
      <c r="BM526" s="52"/>
    </row>
    <row r="527" spans="2:65">
      <c r="B527" t="s">
        <v>754</v>
      </c>
      <c r="C527">
        <v>0</v>
      </c>
      <c r="D527">
        <v>0</v>
      </c>
      <c r="E527" s="64">
        <v>3.1413032E-2</v>
      </c>
      <c r="F527" s="48">
        <v>0.95937845399999999</v>
      </c>
      <c r="G527" s="48">
        <v>1.5495306E-2</v>
      </c>
      <c r="H527" s="48">
        <v>7.0072870000000001E-3</v>
      </c>
      <c r="I527" s="48">
        <v>0.93066502299999998</v>
      </c>
      <c r="J527" s="49">
        <v>2.8713431000000011E-2</v>
      </c>
      <c r="K527" s="48">
        <v>4.2936800000000002E-3</v>
      </c>
      <c r="L527" s="48">
        <v>5.3700000000000004E-4</v>
      </c>
      <c r="M527" s="48">
        <v>1.053542E-3</v>
      </c>
      <c r="N527" s="48">
        <v>3.5184320000000002E-3</v>
      </c>
      <c r="O527" s="48">
        <v>1.5206779999999999E-3</v>
      </c>
      <c r="P527" s="48">
        <v>1.2155486E-2</v>
      </c>
      <c r="Q527" s="48">
        <v>5.963444E-3</v>
      </c>
      <c r="R527" s="48">
        <v>0.44160065199999998</v>
      </c>
      <c r="S527" s="48">
        <v>0.48789869699999999</v>
      </c>
      <c r="T527" s="48">
        <v>7.1762960000000004E-3</v>
      </c>
      <c r="U527" s="48">
        <v>2.6935959999999999E-3</v>
      </c>
      <c r="V527" s="48">
        <v>6.3599999999999996E-4</v>
      </c>
      <c r="W527" s="48">
        <v>2.0900000000000001E-4</v>
      </c>
      <c r="X527" s="48">
        <v>2.8526269999999999E-3</v>
      </c>
      <c r="Y527" s="48">
        <v>0.161692639988852</v>
      </c>
      <c r="Z527" s="48">
        <v>0.21521647338393701</v>
      </c>
      <c r="AA527" s="48">
        <v>0.1011511511511511</v>
      </c>
      <c r="AB527" s="48">
        <v>0.26198698698698669</v>
      </c>
      <c r="AC527" s="48">
        <v>0.20824854158187489</v>
      </c>
      <c r="AD527" s="48">
        <v>0.22793256126589459</v>
      </c>
      <c r="AE527" s="47">
        <v>0.39</v>
      </c>
      <c r="AF527" s="48">
        <v>0.24902299999999999</v>
      </c>
      <c r="AG527" s="48">
        <v>0.17230100000000001</v>
      </c>
      <c r="AH527" s="48">
        <v>0.38834000000000002</v>
      </c>
      <c r="AI527" s="48">
        <v>0.24471642900000001</v>
      </c>
      <c r="AJ527" s="48">
        <v>0.13811603</v>
      </c>
      <c r="AK527" s="48">
        <v>0.60009754299999996</v>
      </c>
      <c r="AM527" s="48"/>
      <c r="AN527" s="48"/>
      <c r="AO527" s="48"/>
      <c r="AP527" s="48"/>
      <c r="AQ527" s="48"/>
      <c r="AR527" s="48"/>
      <c r="AS527" s="48"/>
      <c r="AT527" s="48"/>
      <c r="AU527" s="48"/>
      <c r="AV527" s="48"/>
      <c r="AW527" s="48"/>
      <c r="AX527" s="52"/>
      <c r="AY527" s="52"/>
      <c r="AZ527" s="52"/>
      <c r="BA527" s="52"/>
      <c r="BB527" s="52"/>
      <c r="BC527" s="52"/>
      <c r="BD527" s="52"/>
      <c r="BE527" s="52"/>
      <c r="BF527" s="52"/>
      <c r="BG527" s="52"/>
      <c r="BH527" s="52"/>
      <c r="BI527" s="52"/>
      <c r="BJ527" s="52"/>
      <c r="BK527" s="52"/>
      <c r="BL527" s="52"/>
      <c r="BM527" s="52"/>
    </row>
    <row r="528" spans="2:65">
      <c r="B528" t="s">
        <v>755</v>
      </c>
      <c r="C528">
        <v>0</v>
      </c>
      <c r="D528">
        <v>0</v>
      </c>
      <c r="E528" s="64">
        <v>6.7935948999999995E-2</v>
      </c>
      <c r="F528" s="48">
        <v>0.90176426099999996</v>
      </c>
      <c r="G528" s="48">
        <v>3.7826511E-2</v>
      </c>
      <c r="H528" s="48">
        <v>1.7600222999999901E-2</v>
      </c>
      <c r="I528" s="48">
        <v>0.82787167699999997</v>
      </c>
      <c r="J528" s="49">
        <v>7.3892583999999983E-2</v>
      </c>
      <c r="K528" s="48">
        <v>8.3810589999999997E-3</v>
      </c>
      <c r="L528" s="48">
        <v>2.8216230000000001E-3</v>
      </c>
      <c r="M528" s="48">
        <v>3.7714760000000002E-3</v>
      </c>
      <c r="N528" s="48">
        <v>9.3029749999999998E-3</v>
      </c>
      <c r="O528" s="48">
        <v>4.4326490000000003E-3</v>
      </c>
      <c r="P528" s="48">
        <v>2.6335150000000002E-2</v>
      </c>
      <c r="Q528" s="48">
        <v>1.6473437E-2</v>
      </c>
      <c r="R528" s="48">
        <v>0.37387790100000001</v>
      </c>
      <c r="S528" s="48">
        <v>0.51553246200000002</v>
      </c>
      <c r="T528" s="48">
        <v>2.3717734000000001E-2</v>
      </c>
      <c r="U528" s="48">
        <v>4.7025740000000002E-3</v>
      </c>
      <c r="V528" s="48">
        <v>1.0522590000000001E-3</v>
      </c>
      <c r="W528" s="48">
        <v>5.8699999999999996E-4</v>
      </c>
      <c r="X528" s="48">
        <v>5.6244650000000004E-3</v>
      </c>
      <c r="Y528" s="48">
        <v>0.119234595601464</v>
      </c>
      <c r="Z528" s="48">
        <v>0.169467466055369</v>
      </c>
      <c r="AA528" s="48">
        <v>0.19499145426172251</v>
      </c>
      <c r="AB528" s="48">
        <v>0.17132878268346721</v>
      </c>
      <c r="AC528" s="48">
        <v>0.15585930621588309</v>
      </c>
      <c r="AD528" s="48">
        <v>0.30941847156189473</v>
      </c>
      <c r="AE528" s="47">
        <v>0.15</v>
      </c>
      <c r="AF528" s="48">
        <v>0.25503500000000001</v>
      </c>
      <c r="AG528" s="48">
        <v>0.15853700000000001</v>
      </c>
      <c r="AH528" s="48">
        <v>0.31015999999999999</v>
      </c>
      <c r="AI528" s="48">
        <v>0.18967889399999999</v>
      </c>
      <c r="AJ528" s="48">
        <v>0.34913108799999998</v>
      </c>
      <c r="AK528" s="48">
        <v>0.45189763500000002</v>
      </c>
      <c r="AM528" s="48"/>
      <c r="AN528" s="48"/>
      <c r="AO528" s="48"/>
      <c r="AP528" s="48"/>
      <c r="AQ528" s="48"/>
      <c r="AR528" s="48"/>
      <c r="AS528" s="48"/>
      <c r="AT528" s="48"/>
      <c r="AU528" s="48"/>
      <c r="AV528" s="48"/>
      <c r="AW528" s="48"/>
      <c r="AX528" s="52"/>
      <c r="AY528" s="52"/>
      <c r="AZ528" s="52"/>
      <c r="BA528" s="52"/>
      <c r="BB528" s="52"/>
      <c r="BC528" s="52"/>
      <c r="BD528" s="52"/>
      <c r="BE528" s="52"/>
      <c r="BF528" s="52"/>
      <c r="BG528" s="52"/>
      <c r="BH528" s="52"/>
      <c r="BI528" s="52"/>
      <c r="BJ528" s="52"/>
      <c r="BK528" s="52"/>
      <c r="BL528" s="52"/>
      <c r="BM528" s="52"/>
    </row>
    <row r="529" spans="2:65">
      <c r="B529" t="s">
        <v>756</v>
      </c>
      <c r="C529">
        <v>0</v>
      </c>
      <c r="D529">
        <v>1.8</v>
      </c>
      <c r="E529" s="64">
        <v>2.8056332E-2</v>
      </c>
      <c r="F529" s="48">
        <v>0.96476851900000005</v>
      </c>
      <c r="G529" s="48">
        <v>1.33694449999999E-2</v>
      </c>
      <c r="H529" s="48">
        <v>7.6908460000000003E-3</v>
      </c>
      <c r="I529" s="48">
        <v>0.926108716</v>
      </c>
      <c r="J529" s="49">
        <v>3.8659803000000048E-2</v>
      </c>
      <c r="K529" s="48">
        <v>4.0334969999999996E-3</v>
      </c>
      <c r="L529" s="48">
        <v>2.2991919999999998E-3</v>
      </c>
      <c r="M529" s="48">
        <v>1.5899999999999999E-4</v>
      </c>
      <c r="N529" s="48">
        <v>3.19112E-3</v>
      </c>
      <c r="O529" s="48">
        <v>4.7600000000000002E-4</v>
      </c>
      <c r="P529" s="48">
        <v>1.1049997000000001E-2</v>
      </c>
      <c r="Q529" s="48">
        <v>3.1220530000000001E-3</v>
      </c>
      <c r="R529" s="48">
        <v>0.493400059</v>
      </c>
      <c r="S529" s="48">
        <v>0.43788524400000001</v>
      </c>
      <c r="T529" s="48">
        <v>5.4504009999999997E-3</v>
      </c>
      <c r="U529" s="48">
        <v>1.9621439999999999E-3</v>
      </c>
      <c r="V529" s="48">
        <v>2.6800000000000001E-4</v>
      </c>
      <c r="W529" s="48">
        <v>1.169359E-3</v>
      </c>
      <c r="X529" s="48">
        <v>2.5071849999999999E-3</v>
      </c>
      <c r="Y529" s="48">
        <v>7.0470406960935303E-2</v>
      </c>
      <c r="Z529" s="48">
        <v>0.21346830149225299</v>
      </c>
      <c r="AA529" s="48">
        <v>8.2730118065038397E-2</v>
      </c>
      <c r="AB529" s="48">
        <v>0.23060748510591969</v>
      </c>
      <c r="AC529" s="48">
        <v>0.26099914498595328</v>
      </c>
      <c r="AD529" s="48">
        <v>0.21552461219005739</v>
      </c>
      <c r="AE529" s="47">
        <v>0.12</v>
      </c>
      <c r="AF529" s="48">
        <v>0.25043700000000002</v>
      </c>
      <c r="AG529" s="48">
        <v>0.15568000000000001</v>
      </c>
      <c r="AH529" s="48">
        <v>0.42232500000000001</v>
      </c>
      <c r="AI529" s="48">
        <v>0.22518807199999999</v>
      </c>
      <c r="AJ529" s="48">
        <v>0.13856158800000001</v>
      </c>
      <c r="AK529" s="48">
        <v>0.627345237</v>
      </c>
      <c r="AM529" s="48"/>
      <c r="AN529" s="48"/>
      <c r="AO529" s="48"/>
      <c r="AP529" s="48"/>
      <c r="AQ529" s="48"/>
      <c r="AR529" s="48"/>
      <c r="AS529" s="48"/>
      <c r="AT529" s="48"/>
      <c r="AU529" s="48"/>
      <c r="AV529" s="48"/>
      <c r="AW529" s="48"/>
      <c r="AX529" s="52"/>
      <c r="AY529" s="52"/>
      <c r="AZ529" s="52"/>
      <c r="BA529" s="52"/>
      <c r="BB529" s="52"/>
      <c r="BC529" s="52"/>
      <c r="BD529" s="52"/>
      <c r="BE529" s="52"/>
      <c r="BF529" s="52"/>
      <c r="BG529" s="52"/>
      <c r="BH529" s="52"/>
      <c r="BI529" s="52"/>
      <c r="BJ529" s="52"/>
      <c r="BK529" s="52"/>
      <c r="BL529" s="52"/>
      <c r="BM529" s="52"/>
    </row>
    <row r="530" spans="2:65">
      <c r="B530" t="s">
        <v>757</v>
      </c>
      <c r="C530">
        <v>0</v>
      </c>
      <c r="D530">
        <v>13.7</v>
      </c>
      <c r="E530" s="64">
        <v>2.9906044E-2</v>
      </c>
      <c r="F530" s="48">
        <v>0.95757036399999995</v>
      </c>
      <c r="G530" s="48">
        <v>1.8868670000000001E-2</v>
      </c>
      <c r="H530" s="48">
        <v>6.86132199999999E-3</v>
      </c>
      <c r="I530" s="48">
        <v>0.93714387099999996</v>
      </c>
      <c r="J530" s="49">
        <v>2.042649299999999E-2</v>
      </c>
      <c r="K530" s="48">
        <v>6.0628169999999999E-3</v>
      </c>
      <c r="L530" s="48">
        <v>2.1293800000000002E-3</v>
      </c>
      <c r="M530" s="48">
        <v>1.350579E-3</v>
      </c>
      <c r="N530" s="48">
        <v>4.1798929999999996E-3</v>
      </c>
      <c r="O530" s="48">
        <v>1.449161E-3</v>
      </c>
      <c r="P530" s="48">
        <v>1.1573572000000001E-2</v>
      </c>
      <c r="Q530" s="48">
        <v>5.126284E-3</v>
      </c>
      <c r="R530" s="48">
        <v>0.36799558300000001</v>
      </c>
      <c r="S530" s="48">
        <v>0.55411293800000005</v>
      </c>
      <c r="T530" s="48">
        <v>7.9261799999999997E-3</v>
      </c>
      <c r="U530" s="48">
        <v>2.8096530000000001E-3</v>
      </c>
      <c r="V530" s="48">
        <v>2.9599999999999998E-4</v>
      </c>
      <c r="W530" s="48">
        <v>1.2224460000000001E-3</v>
      </c>
      <c r="X530" s="48">
        <v>3.0363970000000001E-3</v>
      </c>
      <c r="Y530" s="48">
        <v>7.4642386707646793E-2</v>
      </c>
      <c r="Z530" s="48">
        <v>0.201932708176328</v>
      </c>
      <c r="AA530" s="48">
        <v>0.1053562677058057</v>
      </c>
      <c r="AB530" s="48">
        <v>0.23717711184690171</v>
      </c>
      <c r="AC530" s="48">
        <v>0.21967697411434239</v>
      </c>
      <c r="AD530" s="48">
        <v>0.29247887255732857</v>
      </c>
      <c r="AE530" s="47">
        <v>0.35</v>
      </c>
      <c r="AF530" s="48">
        <v>0.284165</v>
      </c>
      <c r="AG530" s="48">
        <v>0.17191999999999999</v>
      </c>
      <c r="AH530" s="48">
        <v>0.33059699999999997</v>
      </c>
      <c r="AI530" s="48">
        <v>0.140549534</v>
      </c>
      <c r="AJ530" s="48">
        <v>0.16573845100000001</v>
      </c>
      <c r="AK530" s="48">
        <v>0.69096203199999995</v>
      </c>
      <c r="AM530" s="48"/>
      <c r="AN530" s="48"/>
      <c r="AO530" s="48"/>
      <c r="AP530" s="48"/>
      <c r="AQ530" s="48"/>
      <c r="AR530" s="48"/>
      <c r="AS530" s="48"/>
      <c r="AT530" s="48"/>
      <c r="AU530" s="48"/>
      <c r="AV530" s="48"/>
      <c r="AW530" s="48"/>
      <c r="AX530" s="52"/>
      <c r="AY530" s="52"/>
      <c r="AZ530" s="52"/>
      <c r="BA530" s="52"/>
      <c r="BB530" s="52"/>
      <c r="BC530" s="52"/>
      <c r="BD530" s="52"/>
      <c r="BE530" s="52"/>
      <c r="BF530" s="52"/>
      <c r="BG530" s="52"/>
      <c r="BH530" s="52"/>
      <c r="BI530" s="52"/>
      <c r="BJ530" s="52"/>
      <c r="BK530" s="52"/>
      <c r="BL530" s="52"/>
      <c r="BM530" s="52"/>
    </row>
    <row r="531" spans="2:65">
      <c r="B531" t="s">
        <v>759</v>
      </c>
      <c r="C531">
        <v>0</v>
      </c>
      <c r="D531">
        <v>0</v>
      </c>
      <c r="E531" s="64">
        <v>4.3192133000000001E-2</v>
      </c>
      <c r="F531" s="48">
        <v>0.70121897099999997</v>
      </c>
      <c r="G531" s="48">
        <v>0.21807838199999999</v>
      </c>
      <c r="H531" s="48">
        <v>2.6721853E-2</v>
      </c>
      <c r="I531" s="48">
        <v>0.62534852699999999</v>
      </c>
      <c r="J531" s="49">
        <v>7.5870443999999981E-2</v>
      </c>
      <c r="K531" s="48">
        <v>0.13716814199999999</v>
      </c>
      <c r="L531" s="48">
        <v>5.7253693000000001E-2</v>
      </c>
      <c r="M531" s="48">
        <v>5.2387299999999996E-3</v>
      </c>
      <c r="N531" s="48">
        <v>5.0482310000000002E-3</v>
      </c>
      <c r="O531" s="48">
        <v>8.4685590000000005E-3</v>
      </c>
      <c r="P531" s="48">
        <v>3.2592695999999997E-2</v>
      </c>
      <c r="Q531" s="48">
        <v>2.1387874000000001E-2</v>
      </c>
      <c r="R531" s="48">
        <v>0.44088842700000003</v>
      </c>
      <c r="S531" s="48">
        <v>0.276356237</v>
      </c>
      <c r="T531" s="48">
        <v>0.18150409100000001</v>
      </c>
      <c r="U531" s="48">
        <v>2.9683509E-2</v>
      </c>
      <c r="V531" s="48">
        <v>5.2800000000000004E-4</v>
      </c>
      <c r="W531" s="48">
        <v>7.152444E-3</v>
      </c>
      <c r="X531" s="48">
        <v>3.1172880000000002E-3</v>
      </c>
      <c r="Y531" s="48">
        <v>5.8526243655909298E-2</v>
      </c>
      <c r="Z531" s="48">
        <v>0.222219547037768</v>
      </c>
      <c r="AA531" s="48">
        <v>0.1664276206494478</v>
      </c>
      <c r="AB531" s="48">
        <v>0.16228988886939719</v>
      </c>
      <c r="AC531" s="48">
        <v>0.21208126215690509</v>
      </c>
      <c r="AD531" s="48">
        <v>0.28789712556732222</v>
      </c>
      <c r="AE531" s="47">
        <v>0.27</v>
      </c>
      <c r="AF531" s="48">
        <v>0.23083000000000001</v>
      </c>
      <c r="AG531" s="48">
        <v>0.149396</v>
      </c>
      <c r="AH531" s="48">
        <v>0.33264500000000002</v>
      </c>
      <c r="AI531" s="48">
        <v>0.22188671200000001</v>
      </c>
      <c r="AJ531" s="48">
        <v>0.25482385699999999</v>
      </c>
      <c r="AK531" s="48">
        <v>0.51570832</v>
      </c>
      <c r="AM531" s="48"/>
      <c r="AN531" s="48"/>
      <c r="AO531" s="48"/>
      <c r="AP531" s="48"/>
      <c r="AQ531" s="48"/>
      <c r="AR531" s="48"/>
      <c r="AS531" s="48"/>
      <c r="AT531" s="48"/>
      <c r="AU531" s="48"/>
      <c r="AV531" s="48"/>
      <c r="AW531" s="48"/>
      <c r="AX531" s="52"/>
      <c r="AY531" s="52"/>
      <c r="AZ531" s="52"/>
      <c r="BA531" s="52"/>
      <c r="BB531" s="52"/>
      <c r="BC531" s="52"/>
      <c r="BD531" s="52"/>
      <c r="BE531" s="52"/>
      <c r="BF531" s="52"/>
      <c r="BG531" s="52"/>
      <c r="BH531" s="52"/>
      <c r="BI531" s="52"/>
      <c r="BJ531" s="52"/>
      <c r="BK531" s="52"/>
      <c r="BL531" s="52"/>
      <c r="BM531" s="52"/>
    </row>
    <row r="532" spans="2:65">
      <c r="B532" t="s">
        <v>760</v>
      </c>
      <c r="C532">
        <v>0</v>
      </c>
      <c r="D532">
        <v>2.5</v>
      </c>
      <c r="E532" s="64">
        <v>2.4753120999999999E-2</v>
      </c>
      <c r="F532" s="48">
        <v>0.96757870599999996</v>
      </c>
      <c r="G532" s="48">
        <v>1.0386551000000001E-2</v>
      </c>
      <c r="H532" s="48">
        <v>6.8427749999999997E-3</v>
      </c>
      <c r="I532" s="48">
        <v>0.94318905200000003</v>
      </c>
      <c r="J532" s="49">
        <v>2.4389653999999931E-2</v>
      </c>
      <c r="K532" s="48">
        <v>2.450668E-3</v>
      </c>
      <c r="L532" s="48">
        <v>3.0129430000000001E-3</v>
      </c>
      <c r="M532" s="48">
        <v>2.5500000000000002E-4</v>
      </c>
      <c r="N532" s="48">
        <v>1.899003E-3</v>
      </c>
      <c r="O532" s="48">
        <v>8.9099999999999997E-4</v>
      </c>
      <c r="P532" s="48">
        <v>1.1203055999999999E-2</v>
      </c>
      <c r="Q532" s="48">
        <v>3.9888149999999997E-3</v>
      </c>
      <c r="R532" s="48">
        <v>0.51602978899999996</v>
      </c>
      <c r="S532" s="48">
        <v>0.41644565099999997</v>
      </c>
      <c r="T532" s="48">
        <v>7.553415E-3</v>
      </c>
      <c r="U532" s="48">
        <v>1.283656E-3</v>
      </c>
      <c r="V532" s="48">
        <v>3.0800000000000001E-4</v>
      </c>
      <c r="W532" s="48">
        <v>1.1563509999999999E-3</v>
      </c>
      <c r="X532" s="48">
        <v>1.591309E-3</v>
      </c>
      <c r="Y532" s="48">
        <v>7.69511128389542E-2</v>
      </c>
      <c r="Z532" s="48">
        <v>0.209992743858194</v>
      </c>
      <c r="AA532" s="48">
        <v>8.7190993544323594E-2</v>
      </c>
      <c r="AB532" s="48">
        <v>0.25368708339893858</v>
      </c>
      <c r="AC532" s="48">
        <v>0.2489811379904906</v>
      </c>
      <c r="AD532" s="48">
        <v>0.21269397565181039</v>
      </c>
      <c r="AE532" s="47">
        <v>0.16</v>
      </c>
      <c r="AF532" s="48">
        <v>0.24117</v>
      </c>
      <c r="AG532" s="48">
        <v>0.171122</v>
      </c>
      <c r="AH532" s="48">
        <v>0.39687299999999998</v>
      </c>
      <c r="AI532" s="48">
        <v>0.22055107400000001</v>
      </c>
      <c r="AJ532" s="48">
        <v>0.14454757500000001</v>
      </c>
      <c r="AK532" s="48">
        <v>0.62637282500000002</v>
      </c>
      <c r="AM532" s="48"/>
      <c r="AN532" s="48"/>
      <c r="AO532" s="48"/>
      <c r="AP532" s="48"/>
      <c r="AQ532" s="48"/>
      <c r="AR532" s="48"/>
      <c r="AS532" s="48"/>
      <c r="AT532" s="48"/>
      <c r="AU532" s="48"/>
      <c r="AV532" s="48"/>
      <c r="AW532" s="48"/>
      <c r="AX532" s="52"/>
      <c r="AY532" s="52"/>
      <c r="AZ532" s="52"/>
      <c r="BA532" s="52"/>
      <c r="BB532" s="52"/>
      <c r="BC532" s="52"/>
      <c r="BD532" s="52"/>
      <c r="BE532" s="52"/>
      <c r="BF532" s="52"/>
      <c r="BG532" s="52"/>
      <c r="BH532" s="52"/>
      <c r="BI532" s="52"/>
      <c r="BJ532" s="52"/>
      <c r="BK532" s="52"/>
      <c r="BL532" s="52"/>
      <c r="BM532" s="52"/>
    </row>
    <row r="533" spans="2:65">
      <c r="B533" t="s">
        <v>761</v>
      </c>
      <c r="C533">
        <v>0</v>
      </c>
      <c r="D533">
        <v>7.1</v>
      </c>
      <c r="E533" s="64">
        <v>1.4944320000000001E-2</v>
      </c>
      <c r="F533" s="48">
        <v>0.95040469399999905</v>
      </c>
      <c r="G533" s="48">
        <v>1.7015367E-2</v>
      </c>
      <c r="H533" s="48">
        <v>1.0414400000000001E-2</v>
      </c>
      <c r="I533" s="48">
        <v>0.92705775099999999</v>
      </c>
      <c r="J533" s="49">
        <v>2.3346942999999069E-2</v>
      </c>
      <c r="K533" s="48">
        <v>6.0932010000000003E-3</v>
      </c>
      <c r="L533" s="48">
        <v>1.6269259999999999E-3</v>
      </c>
      <c r="M533" s="48">
        <v>1.450762E-3</v>
      </c>
      <c r="N533" s="48">
        <v>3.3574780000000001E-3</v>
      </c>
      <c r="O533" s="48">
        <v>4.2499999999999998E-4</v>
      </c>
      <c r="P533" s="48">
        <v>1.8207065000000001E-2</v>
      </c>
      <c r="Q533" s="48">
        <v>3.9586420000000001E-3</v>
      </c>
      <c r="R533" s="48">
        <v>0.48591206300000001</v>
      </c>
      <c r="S533" s="48">
        <v>0.441311489</v>
      </c>
      <c r="T533" s="48">
        <v>6.2590019999999996E-3</v>
      </c>
      <c r="U533" s="48">
        <v>4.9636790000000004E-3</v>
      </c>
      <c r="V533" s="48">
        <v>2.9844250000000002E-3</v>
      </c>
      <c r="W533" s="48">
        <v>7.7700000000000002E-4</v>
      </c>
      <c r="X533" s="48">
        <v>2.1554180000000001E-3</v>
      </c>
      <c r="Y533" s="48">
        <v>6.5259309343149705E-2</v>
      </c>
      <c r="Z533" s="48">
        <v>0.20012223958959499</v>
      </c>
      <c r="AA533" s="48">
        <v>8.1898009545164061E-2</v>
      </c>
      <c r="AB533" s="48">
        <v>0.28498954040410229</v>
      </c>
      <c r="AC533" s="48">
        <v>0.18856755024320351</v>
      </c>
      <c r="AD533" s="48">
        <v>0.2289757801993389</v>
      </c>
      <c r="AE533" s="47">
        <v>0.12</v>
      </c>
      <c r="AF533" s="48">
        <v>0.35771700000000001</v>
      </c>
      <c r="AG533" s="48">
        <v>0.23346700000000001</v>
      </c>
      <c r="AH533" s="48">
        <v>0.25558399999999998</v>
      </c>
      <c r="AI533" s="48">
        <v>6.4010417999999999E-2</v>
      </c>
      <c r="AJ533" s="48">
        <v>0.112844657</v>
      </c>
      <c r="AK533" s="48">
        <v>0.81763542199999995</v>
      </c>
      <c r="AM533" s="48"/>
      <c r="AN533" s="48"/>
      <c r="AO533" s="48"/>
      <c r="AP533" s="48"/>
      <c r="AQ533" s="48"/>
      <c r="AR533" s="48"/>
      <c r="AS533" s="48"/>
      <c r="AT533" s="48"/>
      <c r="AU533" s="48"/>
      <c r="AV533" s="48"/>
      <c r="AW533" s="48"/>
      <c r="AX533" s="52"/>
      <c r="AY533" s="52"/>
      <c r="AZ533" s="52"/>
      <c r="BA533" s="52"/>
      <c r="BB533" s="52"/>
      <c r="BC533" s="52"/>
      <c r="BD533" s="52"/>
      <c r="BE533" s="52"/>
      <c r="BF533" s="52"/>
      <c r="BG533" s="52"/>
      <c r="BH533" s="52"/>
      <c r="BI533" s="52"/>
      <c r="BJ533" s="52"/>
      <c r="BK533" s="52"/>
      <c r="BL533" s="52"/>
      <c r="BM533" s="52"/>
    </row>
    <row r="534" spans="2:65">
      <c r="B534" t="s">
        <v>762</v>
      </c>
      <c r="C534">
        <v>0</v>
      </c>
      <c r="D534">
        <v>19.399999999999999</v>
      </c>
      <c r="E534" s="64">
        <v>2.5475210000000002E-2</v>
      </c>
      <c r="F534" s="48">
        <v>0.97306155699999997</v>
      </c>
      <c r="G534" s="48">
        <v>1.00443789999999E-2</v>
      </c>
      <c r="H534" s="48">
        <v>2.2295570000000001E-3</v>
      </c>
      <c r="I534" s="48">
        <v>0.96045494499999995</v>
      </c>
      <c r="J534" s="49">
        <v>1.260661200000002E-2</v>
      </c>
      <c r="K534" s="48">
        <v>1.4364429999999999E-3</v>
      </c>
      <c r="L534" s="48">
        <v>2.7764080000000002E-3</v>
      </c>
      <c r="M534" s="48">
        <v>1.5757989999999999E-3</v>
      </c>
      <c r="N534" s="48">
        <v>1.833072E-3</v>
      </c>
      <c r="O534" s="48">
        <v>3.3445530000000001E-3</v>
      </c>
      <c r="P534" s="48">
        <v>9.4226359999999999E-3</v>
      </c>
      <c r="Q534" s="48">
        <v>5.2419440000000001E-3</v>
      </c>
      <c r="R534" s="48">
        <v>0.51909738999999999</v>
      </c>
      <c r="S534" s="48">
        <v>0.41029104399999999</v>
      </c>
      <c r="T534" s="48">
        <v>9.594254E-3</v>
      </c>
      <c r="U534" s="48">
        <v>1.0934230000000001E-3</v>
      </c>
      <c r="V534" s="48">
        <v>2.9999999999999997E-4</v>
      </c>
      <c r="W534" s="48">
        <v>6.3199999999999997E-4</v>
      </c>
      <c r="X534" s="48">
        <v>2.1225279999999998E-3</v>
      </c>
      <c r="Y534" s="48">
        <v>0.107965860597439</v>
      </c>
      <c r="Z534" s="48">
        <v>0.20080942869393301</v>
      </c>
      <c r="AA534" s="48">
        <v>8.5107496630507304E-2</v>
      </c>
      <c r="AB534" s="48">
        <v>0.29105874039858082</v>
      </c>
      <c r="AC534" s="48">
        <v>0.2245215232869554</v>
      </c>
      <c r="AD534" s="48">
        <v>0.24205369390554579</v>
      </c>
      <c r="AE534" s="47">
        <v>0.21</v>
      </c>
      <c r="AF534" s="48">
        <v>0.24335999999999999</v>
      </c>
      <c r="AG534" s="48">
        <v>0.15343100000000001</v>
      </c>
      <c r="AH534" s="48">
        <v>0.38340800000000003</v>
      </c>
      <c r="AI534" s="48">
        <v>0.204623044</v>
      </c>
      <c r="AJ534" s="48">
        <v>0.155879564</v>
      </c>
      <c r="AK534" s="48">
        <v>0.63319108499999999</v>
      </c>
      <c r="AM534" s="48"/>
      <c r="AN534" s="48"/>
      <c r="AO534" s="48"/>
      <c r="AP534" s="48"/>
      <c r="AQ534" s="48"/>
      <c r="AR534" s="48"/>
      <c r="AS534" s="48"/>
      <c r="AT534" s="48"/>
      <c r="AU534" s="48"/>
      <c r="AV534" s="48"/>
      <c r="AW534" s="48"/>
      <c r="AX534" s="52"/>
      <c r="AY534" s="52"/>
      <c r="AZ534" s="52"/>
      <c r="BA534" s="52"/>
      <c r="BB534" s="52"/>
      <c r="BC534" s="52"/>
      <c r="BD534" s="52"/>
      <c r="BE534" s="52"/>
      <c r="BF534" s="52"/>
      <c r="BG534" s="52"/>
      <c r="BH534" s="52"/>
      <c r="BI534" s="52"/>
      <c r="BJ534" s="52"/>
      <c r="BK534" s="52"/>
      <c r="BL534" s="52"/>
      <c r="BM534" s="52"/>
    </row>
    <row r="535" spans="2:65">
      <c r="B535" t="s">
        <v>763</v>
      </c>
      <c r="C535">
        <v>0</v>
      </c>
      <c r="D535">
        <v>12.5</v>
      </c>
      <c r="E535" s="64">
        <v>2.2747112999999999E-2</v>
      </c>
      <c r="F535" s="48">
        <v>0.90661675500000005</v>
      </c>
      <c r="G535" s="48">
        <v>5.1736702000000002E-2</v>
      </c>
      <c r="H535" s="48">
        <v>1.1132702E-2</v>
      </c>
      <c r="I535" s="48">
        <v>0.83777629300000001</v>
      </c>
      <c r="J535" s="49">
        <v>6.8840462000000047E-2</v>
      </c>
      <c r="K535" s="48">
        <v>1.1132702E-2</v>
      </c>
      <c r="L535" s="48">
        <v>3.1920492000000002E-2</v>
      </c>
      <c r="M535" s="48">
        <v>2.3277469999999998E-3</v>
      </c>
      <c r="N535" s="48">
        <v>2.5504009999999999E-3</v>
      </c>
      <c r="O535" s="48">
        <v>6.78E-4</v>
      </c>
      <c r="P535" s="48">
        <v>2.4937252E-2</v>
      </c>
      <c r="Q535" s="48">
        <v>5.5763890000000002E-3</v>
      </c>
      <c r="R535" s="48">
        <v>0.50090073700000004</v>
      </c>
      <c r="S535" s="48">
        <v>0.39250870399999999</v>
      </c>
      <c r="T535" s="48">
        <v>3.6990931999999997E-2</v>
      </c>
      <c r="U535" s="48">
        <v>3.238604E-3</v>
      </c>
      <c r="V535" s="48">
        <v>6.1700000000000004E-4</v>
      </c>
      <c r="W535" s="48">
        <v>3.5827060000000002E-3</v>
      </c>
      <c r="X535" s="48">
        <v>2.1050930000000002E-3</v>
      </c>
      <c r="Y535" s="48">
        <v>6.9050614535952695E-2</v>
      </c>
      <c r="Z535" s="48">
        <v>0.21017743421316101</v>
      </c>
      <c r="AA535" s="48">
        <v>8.2253606835873017E-2</v>
      </c>
      <c r="AB535" s="48">
        <v>0.25666218717513117</v>
      </c>
      <c r="AC535" s="48">
        <v>0.201918040555708</v>
      </c>
      <c r="AD535" s="48">
        <v>0.27148130596363462</v>
      </c>
      <c r="AE535" s="47">
        <v>0.13</v>
      </c>
      <c r="AF535" s="48">
        <v>0.31155899999999997</v>
      </c>
      <c r="AG535" s="48">
        <v>0.18176300000000001</v>
      </c>
      <c r="AH535" s="48">
        <v>0.34297299999999997</v>
      </c>
      <c r="AI535" s="48">
        <v>0.192016451</v>
      </c>
      <c r="AJ535" s="48">
        <v>0.13886536799999999</v>
      </c>
      <c r="AK535" s="48">
        <v>0.65902987800000001</v>
      </c>
      <c r="AM535" s="48"/>
      <c r="AN535" s="48"/>
      <c r="AO535" s="48"/>
      <c r="AP535" s="48"/>
      <c r="AQ535" s="48"/>
      <c r="AR535" s="48"/>
      <c r="AS535" s="48"/>
      <c r="AT535" s="48"/>
      <c r="AU535" s="48"/>
      <c r="AV535" s="48"/>
      <c r="AW535" s="48"/>
      <c r="AX535" s="52"/>
      <c r="AY535" s="52"/>
      <c r="AZ535" s="52"/>
      <c r="BA535" s="52"/>
      <c r="BB535" s="52"/>
      <c r="BC535" s="52"/>
      <c r="BD535" s="52"/>
      <c r="BE535" s="52"/>
      <c r="BF535" s="52"/>
      <c r="BG535" s="52"/>
      <c r="BH535" s="52"/>
      <c r="BI535" s="52"/>
      <c r="BJ535" s="52"/>
      <c r="BK535" s="52"/>
      <c r="BL535" s="52"/>
      <c r="BM535" s="52"/>
    </row>
    <row r="536" spans="2:65">
      <c r="B536" t="s">
        <v>764</v>
      </c>
      <c r="C536">
        <v>0</v>
      </c>
      <c r="D536">
        <v>15.7</v>
      </c>
      <c r="E536" s="64">
        <v>2.7066784999999999E-2</v>
      </c>
      <c r="F536" s="48">
        <v>0.976585755</v>
      </c>
      <c r="G536" s="48">
        <v>1.007278E-2</v>
      </c>
      <c r="H536" s="48">
        <v>2.1490490000000001E-3</v>
      </c>
      <c r="I536" s="48">
        <v>0.96611270400000004</v>
      </c>
      <c r="J536" s="49">
        <v>1.0473050999999961E-2</v>
      </c>
      <c r="K536" s="48">
        <v>1.9986610000000001E-3</v>
      </c>
      <c r="L536" s="48">
        <v>7.8899999999999999E-4</v>
      </c>
      <c r="M536" s="48">
        <v>1.0293100000000001E-3</v>
      </c>
      <c r="N536" s="48">
        <v>3.1678779999999998E-3</v>
      </c>
      <c r="O536" s="48">
        <v>3.8999999999999999E-4</v>
      </c>
      <c r="P536" s="48">
        <v>9.3637259999999993E-3</v>
      </c>
      <c r="Q536" s="48">
        <v>1.829036E-3</v>
      </c>
      <c r="R536" s="48">
        <v>0.31370981399999998</v>
      </c>
      <c r="S536" s="48">
        <v>0.61337903599999999</v>
      </c>
      <c r="T536" s="48">
        <v>3.8374289999999998E-3</v>
      </c>
      <c r="U536" s="48">
        <v>1.4190489999999999E-3</v>
      </c>
      <c r="V536" s="48">
        <v>3.2000000000000003E-4</v>
      </c>
      <c r="W536" s="48">
        <v>8.8900000000000003E-4</v>
      </c>
      <c r="X536" s="48">
        <v>1.818781E-3</v>
      </c>
      <c r="Y536" s="48">
        <v>6.6713642769468506E-2</v>
      </c>
      <c r="Z536" s="48">
        <v>0.2022963746134</v>
      </c>
      <c r="AA536" s="48">
        <v>9.4661216400346776E-2</v>
      </c>
      <c r="AB536" s="48">
        <v>0.25219868698129461</v>
      </c>
      <c r="AC536" s="48">
        <v>0.28028882105598668</v>
      </c>
      <c r="AD536" s="48">
        <v>0.2188469223885354</v>
      </c>
      <c r="AE536" s="47">
        <v>0.33</v>
      </c>
      <c r="AF536" s="48">
        <v>0.21035599999999999</v>
      </c>
      <c r="AG536" s="48">
        <v>0.16381899999999999</v>
      </c>
      <c r="AH536" s="48">
        <v>0.41898400000000002</v>
      </c>
      <c r="AI536" s="48">
        <v>0.13088148399999999</v>
      </c>
      <c r="AJ536" s="48">
        <v>0.19843615000000001</v>
      </c>
      <c r="AK536" s="48">
        <v>0.66743192299999998</v>
      </c>
      <c r="AM536" s="48"/>
      <c r="AN536" s="48"/>
      <c r="AO536" s="48"/>
      <c r="AP536" s="48"/>
      <c r="AQ536" s="48"/>
      <c r="AR536" s="48"/>
      <c r="AS536" s="48"/>
      <c r="AT536" s="48"/>
      <c r="AU536" s="48"/>
      <c r="AV536" s="48"/>
      <c r="AW536" s="48"/>
      <c r="AX536" s="52"/>
      <c r="AY536" s="52"/>
      <c r="AZ536" s="52"/>
      <c r="BA536" s="52"/>
      <c r="BB536" s="52"/>
      <c r="BC536" s="52"/>
      <c r="BD536" s="52"/>
      <c r="BE536" s="52"/>
      <c r="BF536" s="52"/>
      <c r="BG536" s="52"/>
      <c r="BH536" s="52"/>
      <c r="BI536" s="52"/>
      <c r="BJ536" s="52"/>
      <c r="BK536" s="52"/>
      <c r="BL536" s="52"/>
      <c r="BM536" s="52"/>
    </row>
    <row r="537" spans="2:65">
      <c r="B537" t="s">
        <v>766</v>
      </c>
      <c r="C537">
        <v>0</v>
      </c>
      <c r="D537">
        <v>43.5</v>
      </c>
      <c r="E537" s="64">
        <v>1.9506773000000002E-2</v>
      </c>
      <c r="F537" s="48">
        <v>0.91054135700000005</v>
      </c>
      <c r="G537" s="48">
        <v>6.1324373000000001E-2</v>
      </c>
      <c r="H537" s="48">
        <v>6.4277320000000002E-3</v>
      </c>
      <c r="I537" s="48">
        <v>0.88580770200000003</v>
      </c>
      <c r="J537" s="49">
        <v>2.4733655000000021E-2</v>
      </c>
      <c r="K537" s="48">
        <v>3.8921853999999999E-2</v>
      </c>
      <c r="L537" s="48">
        <v>1.3542424000000001E-2</v>
      </c>
      <c r="M537" s="48">
        <v>1.826512E-3</v>
      </c>
      <c r="N537" s="48">
        <v>2.9264550000000001E-3</v>
      </c>
      <c r="O537" s="48">
        <v>2.3815289999999999E-3</v>
      </c>
      <c r="P537" s="48">
        <v>1.5611125E-2</v>
      </c>
      <c r="Q537" s="48">
        <v>6.0951E-3</v>
      </c>
      <c r="R537" s="48">
        <v>0.63701498599999995</v>
      </c>
      <c r="S537" s="48">
        <v>0.25203087899999999</v>
      </c>
      <c r="T537" s="48">
        <v>3.7206720999999998E-2</v>
      </c>
      <c r="U537" s="48">
        <v>1.2795802E-2</v>
      </c>
      <c r="V537" s="48">
        <v>4.0400000000000001E-4</v>
      </c>
      <c r="W537" s="48">
        <v>3.5319639999999999E-3</v>
      </c>
      <c r="X537" s="48">
        <v>2.2503660000000002E-3</v>
      </c>
      <c r="Y537" s="48">
        <v>7.4312014574743498E-2</v>
      </c>
      <c r="Z537" s="48">
        <v>0.199550536960966</v>
      </c>
      <c r="AA537" s="48">
        <v>8.1522989828324149E-2</v>
      </c>
      <c r="AB537" s="48">
        <v>0.27669489575182898</v>
      </c>
      <c r="AC537" s="48">
        <v>0.14261982703864759</v>
      </c>
      <c r="AD537" s="48">
        <v>0.37451751600136812</v>
      </c>
      <c r="AE537" s="47">
        <v>0.27</v>
      </c>
      <c r="AF537" s="48">
        <v>0.39279799999999998</v>
      </c>
      <c r="AG537" s="48">
        <v>0.205044</v>
      </c>
      <c r="AH537" s="48">
        <v>0.24368200000000001</v>
      </c>
      <c r="AI537" s="48">
        <v>5.7985953E-2</v>
      </c>
      <c r="AJ537" s="48">
        <v>0.13498094299999999</v>
      </c>
      <c r="AK537" s="48">
        <v>0.79691732400000004</v>
      </c>
      <c r="AM537" s="48"/>
      <c r="AN537" s="48"/>
      <c r="AO537" s="48"/>
      <c r="AP537" s="48"/>
      <c r="AQ537" s="48"/>
      <c r="AR537" s="48"/>
      <c r="AS537" s="48"/>
      <c r="AT537" s="48"/>
      <c r="AU537" s="48"/>
      <c r="AV537" s="48"/>
      <c r="AW537" s="48"/>
      <c r="AX537" s="52"/>
      <c r="AY537" s="52"/>
      <c r="AZ537" s="52"/>
      <c r="BA537" s="52"/>
      <c r="BB537" s="52"/>
      <c r="BC537" s="52"/>
      <c r="BD537" s="52"/>
      <c r="BE537" s="52"/>
      <c r="BF537" s="52"/>
      <c r="BG537" s="52"/>
      <c r="BH537" s="52"/>
      <c r="BI537" s="52"/>
      <c r="BJ537" s="52"/>
      <c r="BK537" s="52"/>
      <c r="BL537" s="52"/>
      <c r="BM537" s="52"/>
    </row>
    <row r="538" spans="2:65">
      <c r="B538" t="s">
        <v>767</v>
      </c>
      <c r="C538">
        <v>0</v>
      </c>
      <c r="D538">
        <v>63.5</v>
      </c>
      <c r="E538" s="64">
        <v>1.9123009999999999E-2</v>
      </c>
      <c r="F538" s="48">
        <v>0.960386764</v>
      </c>
      <c r="G538" s="48">
        <v>1.8001252999999998E-2</v>
      </c>
      <c r="H538" s="48">
        <v>5.6636819999999997E-3</v>
      </c>
      <c r="I538" s="48">
        <v>0.94063342999999999</v>
      </c>
      <c r="J538" s="49">
        <v>1.9753334000000011E-2</v>
      </c>
      <c r="K538" s="48">
        <v>1.9989470000000001E-3</v>
      </c>
      <c r="L538" s="48">
        <v>6.9899999999999997E-4</v>
      </c>
      <c r="M538" s="48">
        <v>1.4999999999999999E-4</v>
      </c>
      <c r="N538" s="48">
        <v>1.1929200000000001E-3</v>
      </c>
      <c r="O538" s="48">
        <v>9.3499999999999996E-4</v>
      </c>
      <c r="P538" s="48">
        <v>5.9712606000000001E-2</v>
      </c>
      <c r="Q538" s="48">
        <v>4.7235477999999997E-2</v>
      </c>
      <c r="R538" s="48">
        <v>0.57753608400000001</v>
      </c>
      <c r="S538" s="48">
        <v>0.348135888</v>
      </c>
      <c r="T538" s="48">
        <v>2.9125069999999999E-3</v>
      </c>
      <c r="U538" s="48">
        <v>8.3183770000000001E-3</v>
      </c>
      <c r="V538" s="48">
        <v>5.1599999999999997E-4</v>
      </c>
      <c r="W538" s="48">
        <v>3.6499999999999998E-4</v>
      </c>
      <c r="X538" s="48">
        <v>6.1366839999999999E-3</v>
      </c>
      <c r="Y538" s="48">
        <v>0.13634698512711499</v>
      </c>
      <c r="Z538" s="48">
        <v>0.17005480869758</v>
      </c>
      <c r="AA538" s="48">
        <v>8.4998091360223904E-2</v>
      </c>
      <c r="AB538" s="48">
        <v>0.33071637612927829</v>
      </c>
      <c r="AC538" s="48">
        <v>0.15411494136033849</v>
      </c>
      <c r="AD538" s="48">
        <v>0.35016073493348238</v>
      </c>
      <c r="AE538" s="47">
        <v>0.24</v>
      </c>
      <c r="AF538" s="48">
        <v>0.36708600000000002</v>
      </c>
      <c r="AG538" s="48">
        <v>0.21600900000000001</v>
      </c>
      <c r="AH538" s="48">
        <v>0.272868</v>
      </c>
      <c r="AI538" s="48">
        <v>0.129829532</v>
      </c>
      <c r="AJ538" s="48">
        <v>0.18783275599999999</v>
      </c>
      <c r="AK538" s="48">
        <v>0.67481561099999998</v>
      </c>
      <c r="AM538" s="48"/>
      <c r="AN538" s="48"/>
      <c r="AO538" s="48"/>
      <c r="AP538" s="48"/>
      <c r="AQ538" s="48"/>
      <c r="AR538" s="48"/>
      <c r="AS538" s="48"/>
      <c r="AT538" s="48"/>
      <c r="AU538" s="48"/>
      <c r="AV538" s="48"/>
      <c r="AW538" s="48"/>
      <c r="AX538" s="52"/>
      <c r="AY538" s="52"/>
      <c r="AZ538" s="52"/>
      <c r="BA538" s="52"/>
      <c r="BB538" s="52"/>
      <c r="BC538" s="52"/>
      <c r="BD538" s="52"/>
      <c r="BE538" s="52"/>
      <c r="BF538" s="52"/>
      <c r="BG538" s="52"/>
      <c r="BH538" s="52"/>
      <c r="BI538" s="52"/>
      <c r="BJ538" s="52"/>
      <c r="BK538" s="52"/>
      <c r="BL538" s="52"/>
      <c r="BM538" s="52"/>
    </row>
    <row r="539" spans="2:65">
      <c r="B539" t="s">
        <v>768</v>
      </c>
      <c r="C539">
        <v>0</v>
      </c>
      <c r="D539">
        <v>0.7</v>
      </c>
      <c r="E539" s="64">
        <v>2.1860541000000001E-2</v>
      </c>
      <c r="F539" s="48">
        <v>0.63060838399999997</v>
      </c>
      <c r="G539" s="48">
        <v>0.292740047</v>
      </c>
      <c r="H539" s="48">
        <v>3.1047451E-2</v>
      </c>
      <c r="I539" s="48">
        <v>0.59557658899999999</v>
      </c>
      <c r="J539" s="49">
        <v>3.5031794999999977E-2</v>
      </c>
      <c r="K539" s="48">
        <v>5.3446320000000002E-3</v>
      </c>
      <c r="L539" s="48">
        <v>0.21406707</v>
      </c>
      <c r="M539" s="48">
        <v>4.5672306000000003E-2</v>
      </c>
      <c r="N539" s="48">
        <v>2.6140109999999999E-3</v>
      </c>
      <c r="O539" s="48">
        <v>4.37288E-3</v>
      </c>
      <c r="P539" s="48">
        <v>2.3176266000000001E-2</v>
      </c>
      <c r="Q539" s="48">
        <v>2.2428016999999901E-2</v>
      </c>
      <c r="R539" s="48">
        <v>0.38463631500000001</v>
      </c>
      <c r="S539" s="48">
        <v>0.26037607499999998</v>
      </c>
      <c r="T539" s="48">
        <v>0.30189981100000002</v>
      </c>
      <c r="U539" s="48">
        <v>2.5071669999999998E-3</v>
      </c>
      <c r="V539" s="48">
        <v>6.7100000000000005E-4</v>
      </c>
      <c r="W539" s="48">
        <v>7.3899999999999997E-4</v>
      </c>
      <c r="X539" s="48">
        <v>1.6034210000000001E-3</v>
      </c>
      <c r="Y539" s="48">
        <v>5.6388221913307203E-2</v>
      </c>
      <c r="Z539" s="48">
        <v>0.25526064858959902</v>
      </c>
      <c r="AA539" s="48">
        <v>0.1147229197225466</v>
      </c>
      <c r="AB539" s="48">
        <v>0.19695199264102489</v>
      </c>
      <c r="AC539" s="48">
        <v>0.243753309296286</v>
      </c>
      <c r="AD539" s="48">
        <v>0.26033130783389219</v>
      </c>
      <c r="AE539" s="47">
        <v>0.24</v>
      </c>
      <c r="AF539" s="48">
        <v>0.23959</v>
      </c>
      <c r="AG539" s="48">
        <v>0.15937299999999999</v>
      </c>
      <c r="AH539" s="48">
        <v>0.32524399999999998</v>
      </c>
      <c r="AI539" s="48">
        <v>0.217141846</v>
      </c>
      <c r="AJ539" s="48">
        <v>0.199196239</v>
      </c>
      <c r="AK539" s="48">
        <v>0.578429886</v>
      </c>
      <c r="AM539" s="48"/>
      <c r="AN539" s="48"/>
      <c r="AO539" s="48"/>
      <c r="AP539" s="48"/>
      <c r="AQ539" s="48"/>
      <c r="AR539" s="48"/>
      <c r="AS539" s="48"/>
      <c r="AT539" s="48"/>
      <c r="AU539" s="48"/>
      <c r="AV539" s="48"/>
      <c r="AW539" s="48"/>
      <c r="AX539" s="52"/>
      <c r="AY539" s="52"/>
      <c r="AZ539" s="52"/>
      <c r="BA539" s="52"/>
      <c r="BB539" s="52"/>
      <c r="BC539" s="52"/>
      <c r="BD539" s="52"/>
      <c r="BE539" s="52"/>
      <c r="BF539" s="52"/>
      <c r="BG539" s="52"/>
      <c r="BH539" s="52"/>
      <c r="BI539" s="52"/>
      <c r="BJ539" s="52"/>
      <c r="BK539" s="52"/>
      <c r="BL539" s="52"/>
      <c r="BM539" s="52"/>
    </row>
    <row r="540" spans="2:65">
      <c r="B540" t="s">
        <v>769</v>
      </c>
      <c r="C540">
        <v>0</v>
      </c>
      <c r="D540">
        <v>30.6</v>
      </c>
      <c r="E540" s="64">
        <v>2.9874995000000001E-2</v>
      </c>
      <c r="F540" s="48">
        <v>0.85870946999999997</v>
      </c>
      <c r="G540" s="48">
        <v>5.0726396E-2</v>
      </c>
      <c r="H540" s="48">
        <v>5.0639054000000003E-2</v>
      </c>
      <c r="I540" s="48">
        <v>0.800277554</v>
      </c>
      <c r="J540" s="49">
        <v>5.8431915999999973E-2</v>
      </c>
      <c r="K540" s="48">
        <v>2.4203487999999999E-2</v>
      </c>
      <c r="L540" s="48">
        <v>4.3185849999999998E-3</v>
      </c>
      <c r="M540" s="48">
        <v>5.6772419999999999E-3</v>
      </c>
      <c r="N540" s="48">
        <v>4.9105709999999999E-3</v>
      </c>
      <c r="O540" s="48">
        <v>1.3489509999999999E-3</v>
      </c>
      <c r="P540" s="48">
        <v>2.7745698999999999E-2</v>
      </c>
      <c r="Q540" s="48">
        <v>1.2179381E-2</v>
      </c>
      <c r="R540" s="48">
        <v>0.44707983200000001</v>
      </c>
      <c r="S540" s="48">
        <v>0.43999534200000001</v>
      </c>
      <c r="T540" s="48">
        <v>2.1195241E-2</v>
      </c>
      <c r="U540" s="48">
        <v>1.0180315000000001E-2</v>
      </c>
      <c r="V540" s="48">
        <v>1E-3</v>
      </c>
      <c r="W540" s="48">
        <v>1.4673627999999999E-2</v>
      </c>
      <c r="X540" s="48">
        <v>4.5806559999999998E-3</v>
      </c>
      <c r="Y540" s="48">
        <v>7.1955986680179496E-2</v>
      </c>
      <c r="Z540" s="48">
        <v>0.23374061695249501</v>
      </c>
      <c r="AA540" s="48">
        <v>9.2611130973662234E-2</v>
      </c>
      <c r="AB540" s="48">
        <v>0.20682874508401761</v>
      </c>
      <c r="AC540" s="48">
        <v>0.18652472810601739</v>
      </c>
      <c r="AD540" s="48">
        <v>0.26949331328734072</v>
      </c>
      <c r="AE540" s="47">
        <v>0.18</v>
      </c>
      <c r="AF540" s="48">
        <v>0.310164</v>
      </c>
      <c r="AG540" s="48">
        <v>0.19588700000000001</v>
      </c>
      <c r="AH540" s="48">
        <v>0.30440499999999998</v>
      </c>
      <c r="AI540" s="48">
        <v>0.14861734500000001</v>
      </c>
      <c r="AJ540" s="48">
        <v>0.18413686600000001</v>
      </c>
      <c r="AK540" s="48">
        <v>0.64591477200000003</v>
      </c>
      <c r="AM540" s="48"/>
      <c r="AN540" s="48"/>
      <c r="AO540" s="48"/>
      <c r="AP540" s="48"/>
      <c r="AQ540" s="48"/>
      <c r="AR540" s="48"/>
      <c r="AS540" s="48"/>
      <c r="AT540" s="48"/>
      <c r="AU540" s="48"/>
      <c r="AV540" s="48"/>
      <c r="AW540" s="48"/>
      <c r="AX540" s="52"/>
      <c r="AY540" s="52"/>
      <c r="AZ540" s="52"/>
      <c r="BA540" s="52"/>
      <c r="BB540" s="52"/>
      <c r="BC540" s="52"/>
      <c r="BD540" s="52"/>
      <c r="BE540" s="52"/>
      <c r="BF540" s="52"/>
      <c r="BG540" s="52"/>
      <c r="BH540" s="52"/>
      <c r="BI540" s="52"/>
      <c r="BJ540" s="52"/>
      <c r="BK540" s="52"/>
      <c r="BL540" s="52"/>
      <c r="BM540" s="52"/>
    </row>
    <row r="541" spans="2:65">
      <c r="B541" t="s">
        <v>770</v>
      </c>
      <c r="C541">
        <v>0</v>
      </c>
      <c r="D541">
        <v>10.6</v>
      </c>
      <c r="E541" s="64">
        <v>2.6252230000000001E-2</v>
      </c>
      <c r="F541" s="48">
        <v>0.94341671800000004</v>
      </c>
      <c r="G541" s="48">
        <v>3.6091827E-2</v>
      </c>
      <c r="H541" s="48">
        <v>3.0181469999999901E-3</v>
      </c>
      <c r="I541" s="48">
        <v>0.92162354099999999</v>
      </c>
      <c r="J541" s="49">
        <v>2.1793177000000049E-2</v>
      </c>
      <c r="K541" s="48">
        <v>5.0784949999999997E-3</v>
      </c>
      <c r="L541" s="48">
        <v>1.7907856999999999E-2</v>
      </c>
      <c r="M541" s="48">
        <v>7.5142000000000004E-3</v>
      </c>
      <c r="N541" s="48">
        <v>2.7414010000000001E-3</v>
      </c>
      <c r="O541" s="48">
        <v>9.859999999999999E-4</v>
      </c>
      <c r="P541" s="48">
        <v>1.3766172E-2</v>
      </c>
      <c r="Q541" s="48">
        <v>3.7076789999999902E-3</v>
      </c>
      <c r="R541" s="48">
        <v>0.52313942800000002</v>
      </c>
      <c r="S541" s="48">
        <v>0.385279123</v>
      </c>
      <c r="T541" s="48">
        <v>3.1319337000000003E-2</v>
      </c>
      <c r="U541" s="48">
        <v>1.4298819999999999E-3</v>
      </c>
      <c r="V541" s="48">
        <v>6.9999999999999999E-4</v>
      </c>
      <c r="W541" s="48">
        <v>6.9999999999999999E-4</v>
      </c>
      <c r="X541" s="48">
        <v>2.1891979999999998E-3</v>
      </c>
      <c r="Y541" s="48">
        <v>7.4478221415607906E-2</v>
      </c>
      <c r="Z541" s="48">
        <v>0.210381153035816</v>
      </c>
      <c r="AA541" s="48">
        <v>8.7068840052394098E-2</v>
      </c>
      <c r="AB541" s="48">
        <v>0.2414374423907239</v>
      </c>
      <c r="AC541" s="48">
        <v>0.1820421637760489</v>
      </c>
      <c r="AD541" s="48">
        <v>0.30814510941463469</v>
      </c>
      <c r="AE541" s="47">
        <v>0.15</v>
      </c>
      <c r="AF541" s="48">
        <v>0.32145899999999999</v>
      </c>
      <c r="AG541" s="48">
        <v>0.18850600000000001</v>
      </c>
      <c r="AH541" s="48">
        <v>0.31154300000000001</v>
      </c>
      <c r="AI541" s="48">
        <v>0.13230790200000001</v>
      </c>
      <c r="AJ541" s="48">
        <v>0.17960933800000001</v>
      </c>
      <c r="AK541" s="48">
        <v>0.68365888500000005</v>
      </c>
      <c r="AM541" s="48"/>
      <c r="AN541" s="48"/>
      <c r="AO541" s="48"/>
      <c r="AP541" s="48"/>
      <c r="AQ541" s="48"/>
      <c r="AR541" s="48"/>
      <c r="AS541" s="48"/>
      <c r="AT541" s="48"/>
      <c r="AU541" s="48"/>
      <c r="AV541" s="48"/>
      <c r="AW541" s="48"/>
      <c r="AX541" s="52"/>
      <c r="AY541" s="52"/>
      <c r="AZ541" s="52"/>
      <c r="BA541" s="52"/>
      <c r="BB541" s="52"/>
      <c r="BC541" s="52"/>
      <c r="BD541" s="52"/>
      <c r="BE541" s="52"/>
      <c r="BF541" s="52"/>
      <c r="BG541" s="52"/>
      <c r="BH541" s="52"/>
      <c r="BI541" s="52"/>
      <c r="BJ541" s="52"/>
      <c r="BK541" s="52"/>
      <c r="BL541" s="52"/>
      <c r="BM541" s="52"/>
    </row>
    <row r="542" spans="2:65">
      <c r="B542" t="s">
        <v>771</v>
      </c>
      <c r="C542">
        <v>0</v>
      </c>
      <c r="D542">
        <v>24.1</v>
      </c>
      <c r="E542" s="64">
        <v>1.9900299E-2</v>
      </c>
      <c r="F542" s="48">
        <v>0.95246625100000004</v>
      </c>
      <c r="G542" s="48">
        <v>2.5511150999999999E-2</v>
      </c>
      <c r="H542" s="48">
        <v>6.497475E-3</v>
      </c>
      <c r="I542" s="48">
        <v>0.93630892700000001</v>
      </c>
      <c r="J542" s="49">
        <v>1.6157324000000028E-2</v>
      </c>
      <c r="K542" s="48">
        <v>4.2518859999999999E-3</v>
      </c>
      <c r="L542" s="48">
        <v>1.4532728999999999E-2</v>
      </c>
      <c r="M542" s="48">
        <v>3.1599999999999998E-4</v>
      </c>
      <c r="N542" s="48">
        <v>2.4748159999999999E-3</v>
      </c>
      <c r="O542" s="48">
        <v>9.3800000000000003E-4</v>
      </c>
      <c r="P542" s="48">
        <v>1.1490995E-2</v>
      </c>
      <c r="Q542" s="48">
        <v>4.0342449999999997E-3</v>
      </c>
      <c r="R542" s="48">
        <v>0.51952596900000003</v>
      </c>
      <c r="S542" s="48">
        <v>0.40246827400000001</v>
      </c>
      <c r="T542" s="48">
        <v>1.9449653000000001E-2</v>
      </c>
      <c r="U542" s="48">
        <v>1.766168E-3</v>
      </c>
      <c r="V542" s="48">
        <v>2.8299999999999999E-4</v>
      </c>
      <c r="W542" s="48">
        <v>1.9297019999999999E-3</v>
      </c>
      <c r="X542" s="48">
        <v>1.9406040000000001E-3</v>
      </c>
      <c r="Y542" s="48">
        <v>7.8841655649344006E-2</v>
      </c>
      <c r="Z542" s="48">
        <v>0.203879470691396</v>
      </c>
      <c r="AA542" s="48">
        <v>8.2720318278306559E-2</v>
      </c>
      <c r="AB542" s="48">
        <v>0.28588975074429501</v>
      </c>
      <c r="AC542" s="48">
        <v>0.20667606083164949</v>
      </c>
      <c r="AD542" s="48">
        <v>0.25519780920982671</v>
      </c>
      <c r="AE542" s="47">
        <v>0.16</v>
      </c>
      <c r="AF542" s="48">
        <v>0.298425</v>
      </c>
      <c r="AG542" s="48">
        <v>0.187421</v>
      </c>
      <c r="AH542" s="48">
        <v>0.33826499999999998</v>
      </c>
      <c r="AI542" s="48">
        <v>0.13461293999999999</v>
      </c>
      <c r="AJ542" s="48">
        <v>0.13512139300000001</v>
      </c>
      <c r="AK542" s="48">
        <v>0.72594381600000002</v>
      </c>
      <c r="AM542" s="48"/>
      <c r="AN542" s="48"/>
      <c r="AO542" s="48"/>
      <c r="AP542" s="48"/>
      <c r="AQ542" s="48"/>
      <c r="AR542" s="48"/>
      <c r="AS542" s="48"/>
      <c r="AT542" s="48"/>
      <c r="AU542" s="48"/>
      <c r="AV542" s="48"/>
      <c r="AW542" s="48"/>
      <c r="AX542" s="52"/>
      <c r="AY542" s="52"/>
      <c r="AZ542" s="52"/>
      <c r="BA542" s="52"/>
      <c r="BB542" s="52"/>
      <c r="BC542" s="52"/>
      <c r="BD542" s="52"/>
      <c r="BE542" s="52"/>
      <c r="BF542" s="52"/>
      <c r="BG542" s="52"/>
      <c r="BH542" s="52"/>
      <c r="BI542" s="52"/>
      <c r="BJ542" s="52"/>
      <c r="BK542" s="52"/>
      <c r="BL542" s="52"/>
      <c r="BM542" s="52"/>
    </row>
    <row r="543" spans="2:65">
      <c r="B543" t="s">
        <v>772</v>
      </c>
      <c r="C543">
        <v>0</v>
      </c>
      <c r="D543">
        <v>4.0999999999999996</v>
      </c>
      <c r="E543" s="64">
        <v>2.6549896999999999E-2</v>
      </c>
      <c r="F543" s="48">
        <v>0.84051783799999902</v>
      </c>
      <c r="G543" s="48">
        <v>0.102514067</v>
      </c>
      <c r="H543" s="48">
        <v>1.8166866E-2</v>
      </c>
      <c r="I543" s="48">
        <v>0.79700422299999996</v>
      </c>
      <c r="J543" s="49">
        <v>4.3513614999999062E-2</v>
      </c>
      <c r="K543" s="48">
        <v>6.8379859999999999E-3</v>
      </c>
      <c r="L543" s="48">
        <v>7.7971521000000002E-2</v>
      </c>
      <c r="M543" s="48">
        <v>7.0200000000000004E-4</v>
      </c>
      <c r="N543" s="48">
        <v>3.6684869999999998E-3</v>
      </c>
      <c r="O543" s="48">
        <v>5.6736800000000004E-3</v>
      </c>
      <c r="P543" s="48">
        <v>1.8564209000000002E-2</v>
      </c>
      <c r="Q543" s="48">
        <v>2.0236741999999999E-2</v>
      </c>
      <c r="R543" s="48">
        <v>0.44420932000000002</v>
      </c>
      <c r="S543" s="48">
        <v>0.38761008000000002</v>
      </c>
      <c r="T543" s="48">
        <v>0.102664092</v>
      </c>
      <c r="U543" s="48">
        <v>4.0566639999999998E-3</v>
      </c>
      <c r="V543" s="48">
        <v>3.4200000000000002E-4</v>
      </c>
      <c r="W543" s="48">
        <v>1.820416E-3</v>
      </c>
      <c r="X543" s="48">
        <v>2.337895E-3</v>
      </c>
      <c r="Y543" s="48">
        <v>5.9195051833783402E-2</v>
      </c>
      <c r="Z543" s="48">
        <v>0.228526886028322</v>
      </c>
      <c r="AA543" s="48">
        <v>9.9425371702096185E-2</v>
      </c>
      <c r="AB543" s="48">
        <v>0.21773783853960829</v>
      </c>
      <c r="AC543" s="48">
        <v>0.26024682253436732</v>
      </c>
      <c r="AD543" s="48">
        <v>0.21514582349077591</v>
      </c>
      <c r="AE543" s="47">
        <v>0.28000000000000003</v>
      </c>
      <c r="AF543" s="48">
        <v>0.22312100000000001</v>
      </c>
      <c r="AG543" s="48">
        <v>0.16420199999999999</v>
      </c>
      <c r="AH543" s="48">
        <v>0.38173299999999999</v>
      </c>
      <c r="AI543" s="48">
        <v>0.26127578000000001</v>
      </c>
      <c r="AJ543" s="48">
        <v>0.17111309599999999</v>
      </c>
      <c r="AK543" s="48">
        <v>0.55839885</v>
      </c>
      <c r="AM543" s="48"/>
      <c r="AN543" s="48"/>
      <c r="AO543" s="48"/>
      <c r="AP543" s="48"/>
      <c r="AQ543" s="48"/>
      <c r="AR543" s="48"/>
      <c r="AS543" s="48"/>
      <c r="AT543" s="48"/>
      <c r="AU543" s="48"/>
      <c r="AV543" s="48"/>
      <c r="AW543" s="48"/>
      <c r="AX543" s="52"/>
      <c r="AY543" s="52"/>
      <c r="AZ543" s="52"/>
      <c r="BA543" s="52"/>
      <c r="BB543" s="52"/>
      <c r="BC543" s="52"/>
      <c r="BD543" s="52"/>
      <c r="BE543" s="52"/>
      <c r="BF543" s="52"/>
      <c r="BG543" s="52"/>
      <c r="BH543" s="52"/>
      <c r="BI543" s="52"/>
      <c r="BJ543" s="52"/>
      <c r="BK543" s="52"/>
      <c r="BL543" s="52"/>
      <c r="BM543" s="52"/>
    </row>
    <row r="544" spans="2:65">
      <c r="B544" t="s">
        <v>773</v>
      </c>
      <c r="C544">
        <v>0</v>
      </c>
      <c r="D544">
        <v>14.5</v>
      </c>
      <c r="E544" s="64">
        <v>2.4967178E-2</v>
      </c>
      <c r="F544" s="48">
        <v>0.85701064099999902</v>
      </c>
      <c r="G544" s="48">
        <v>7.6594732999999998E-2</v>
      </c>
      <c r="H544" s="48">
        <v>2.7457109E-2</v>
      </c>
      <c r="I544" s="48">
        <v>0.74663412799999995</v>
      </c>
      <c r="J544" s="49">
        <v>0.11037651299999909</v>
      </c>
      <c r="K544" s="48">
        <v>4.6304167E-2</v>
      </c>
      <c r="L544" s="48">
        <v>8.7197349999999993E-3</v>
      </c>
      <c r="M544" s="48">
        <v>2.6415129999999998E-3</v>
      </c>
      <c r="N544" s="48">
        <v>6.617492E-3</v>
      </c>
      <c r="O544" s="48">
        <v>1.3710269999999999E-3</v>
      </c>
      <c r="P544" s="48">
        <v>2.7585071999999999E-2</v>
      </c>
      <c r="Q544" s="48">
        <v>1.1352107E-2</v>
      </c>
      <c r="R544" s="48">
        <v>0.50460208200000001</v>
      </c>
      <c r="S544" s="48">
        <v>0.360671621</v>
      </c>
      <c r="T544" s="48">
        <v>1.8691673999999998E-2</v>
      </c>
      <c r="U544" s="48">
        <v>3.3078322E-2</v>
      </c>
      <c r="V544" s="48">
        <v>6.0300000000000002E-4</v>
      </c>
      <c r="W544" s="48">
        <v>1.3289825999999999E-2</v>
      </c>
      <c r="X544" s="48">
        <v>3.9302790000000001E-3</v>
      </c>
      <c r="Y544" s="48">
        <v>7.2159468438538196E-2</v>
      </c>
      <c r="Z544" s="48">
        <v>0.22406365920784899</v>
      </c>
      <c r="AA544" s="48">
        <v>8.0863157199035002E-2</v>
      </c>
      <c r="AB544" s="48">
        <v>0.2314089642333908</v>
      </c>
      <c r="AC544" s="48">
        <v>0.1643351894608176</v>
      </c>
      <c r="AD544" s="48">
        <v>0.33465752184345149</v>
      </c>
      <c r="AE544" s="47">
        <v>0.1</v>
      </c>
      <c r="AF544" s="48">
        <v>0.34470800000000001</v>
      </c>
      <c r="AG544" s="48">
        <v>0.16750300000000001</v>
      </c>
      <c r="AH544" s="48">
        <v>0.33377499999999999</v>
      </c>
      <c r="AI544" s="48">
        <v>0.12943521599999999</v>
      </c>
      <c r="AJ544" s="48">
        <v>0.18365448500000001</v>
      </c>
      <c r="AK544" s="48">
        <v>0.67191583600000004</v>
      </c>
      <c r="AM544" s="48"/>
      <c r="AN544" s="48"/>
      <c r="AO544" s="48"/>
      <c r="AP544" s="48"/>
      <c r="AQ544" s="48"/>
      <c r="AR544" s="48"/>
      <c r="AS544" s="48"/>
      <c r="AT544" s="48"/>
      <c r="AU544" s="48"/>
      <c r="AV544" s="48"/>
      <c r="AW544" s="48"/>
      <c r="AX544" s="52"/>
      <c r="AY544" s="52"/>
      <c r="AZ544" s="52"/>
      <c r="BA544" s="52"/>
      <c r="BB544" s="52"/>
      <c r="BC544" s="52"/>
      <c r="BD544" s="52"/>
      <c r="BE544" s="52"/>
      <c r="BF544" s="52"/>
      <c r="BG544" s="52"/>
      <c r="BH544" s="52"/>
      <c r="BI544" s="52"/>
      <c r="BJ544" s="52"/>
      <c r="BK544" s="52"/>
      <c r="BL544" s="52"/>
      <c r="BM544" s="52"/>
    </row>
    <row r="545" spans="2:65">
      <c r="B545" t="s">
        <v>774</v>
      </c>
      <c r="C545">
        <v>0</v>
      </c>
      <c r="D545">
        <v>25.5</v>
      </c>
      <c r="E545" s="64">
        <v>2.566123E-2</v>
      </c>
      <c r="F545" s="48">
        <v>0.96511606299999997</v>
      </c>
      <c r="G545" s="48">
        <v>1.0715133E-2</v>
      </c>
      <c r="H545" s="48">
        <v>4.2302199999999998E-3</v>
      </c>
      <c r="I545" s="48">
        <v>0.93670614299999999</v>
      </c>
      <c r="J545" s="49">
        <v>2.8409919999999981E-2</v>
      </c>
      <c r="K545" s="48">
        <v>2.6949550000000002E-3</v>
      </c>
      <c r="L545" s="48">
        <v>1.1488449999999999E-3</v>
      </c>
      <c r="M545" s="48">
        <v>6.0099999999999997E-4</v>
      </c>
      <c r="N545" s="48">
        <v>2.9419030000000001E-3</v>
      </c>
      <c r="O545" s="48">
        <v>1.4816880000000001E-3</v>
      </c>
      <c r="P545" s="48">
        <v>1.4451828E-2</v>
      </c>
      <c r="Q545" s="48">
        <v>5.4865410000000002E-3</v>
      </c>
      <c r="R545" s="48">
        <v>0.54292156499999999</v>
      </c>
      <c r="S545" s="48">
        <v>0.39287056399999998</v>
      </c>
      <c r="T545" s="48">
        <v>6.055726E-3</v>
      </c>
      <c r="U545" s="48">
        <v>1.8145699999999999E-3</v>
      </c>
      <c r="V545" s="48">
        <v>6.5499999999999998E-4</v>
      </c>
      <c r="W545" s="48">
        <v>5.8E-4</v>
      </c>
      <c r="X545" s="48">
        <v>2.533956E-3</v>
      </c>
      <c r="Y545" s="48">
        <v>8.9029195115385498E-2</v>
      </c>
      <c r="Z545" s="48">
        <v>0.201687205185581</v>
      </c>
      <c r="AA545" s="48">
        <v>8.8591769861427139E-2</v>
      </c>
      <c r="AB545" s="48">
        <v>0.26788087749542661</v>
      </c>
      <c r="AC545" s="48">
        <v>0.19080450713103769</v>
      </c>
      <c r="AD545" s="48">
        <v>0.2877367163081449</v>
      </c>
      <c r="AE545" s="47">
        <v>0.11</v>
      </c>
      <c r="AF545" s="48">
        <v>0.31140699999999999</v>
      </c>
      <c r="AG545" s="48">
        <v>0.171736</v>
      </c>
      <c r="AH545" s="48">
        <v>0.33532099999999998</v>
      </c>
      <c r="AI545" s="48">
        <v>0.21643051199999999</v>
      </c>
      <c r="AJ545" s="48">
        <v>0.13310329600000001</v>
      </c>
      <c r="AK545" s="48">
        <v>0.63859726400000005</v>
      </c>
      <c r="AM545" s="48"/>
      <c r="AN545" s="48"/>
      <c r="AO545" s="48"/>
      <c r="AP545" s="48"/>
      <c r="AQ545" s="48"/>
      <c r="AR545" s="48"/>
      <c r="AS545" s="48"/>
      <c r="AT545" s="48"/>
      <c r="AU545" s="48"/>
      <c r="AV545" s="48"/>
      <c r="AW545" s="48"/>
      <c r="AX545" s="52"/>
      <c r="AY545" s="52"/>
      <c r="AZ545" s="52"/>
      <c r="BA545" s="52"/>
      <c r="BB545" s="52"/>
      <c r="BC545" s="52"/>
      <c r="BD545" s="52"/>
      <c r="BE545" s="52"/>
      <c r="BF545" s="52"/>
      <c r="BG545" s="52"/>
      <c r="BH545" s="52"/>
      <c r="BI545" s="52"/>
      <c r="BJ545" s="52"/>
      <c r="BK545" s="52"/>
      <c r="BL545" s="52"/>
      <c r="BM545" s="52"/>
    </row>
    <row r="546" spans="2:65">
      <c r="B546" t="s">
        <v>775</v>
      </c>
      <c r="C546">
        <v>0</v>
      </c>
      <c r="E546" s="64">
        <v>3.3614313E-2</v>
      </c>
      <c r="F546" s="48">
        <v>0.93929974100000002</v>
      </c>
      <c r="G546" s="48">
        <v>3.8560657999999998E-2</v>
      </c>
      <c r="H546" s="48">
        <v>8.7812150000000002E-3</v>
      </c>
      <c r="I546" s="48">
        <v>0.90332149000000006</v>
      </c>
      <c r="J546" s="49">
        <v>3.5978250999999961E-2</v>
      </c>
      <c r="K546" s="48">
        <v>8.6638289999999996E-3</v>
      </c>
      <c r="L546" s="48">
        <v>2.2726545000000001E-2</v>
      </c>
      <c r="M546" s="48">
        <v>3.9500000000000001E-4</v>
      </c>
      <c r="N546" s="48">
        <v>3.3929770000000001E-3</v>
      </c>
      <c r="O546" s="48">
        <v>1.835195E-3</v>
      </c>
      <c r="P546" s="48">
        <v>8.4504339999999997E-3</v>
      </c>
      <c r="Q546" s="48">
        <v>4.9080800000000004E-3</v>
      </c>
      <c r="R546" s="48">
        <v>0.486621146</v>
      </c>
      <c r="S546" s="48">
        <v>0.41609943500000002</v>
      </c>
      <c r="T546" s="48">
        <v>2.5765496999999998E-2</v>
      </c>
      <c r="U546" s="48">
        <v>3.83015E-3</v>
      </c>
      <c r="V546" s="48">
        <v>4.4799999999999999E-4</v>
      </c>
      <c r="W546" s="48">
        <v>2.3578359999999999E-3</v>
      </c>
      <c r="X546" s="48">
        <v>1.3976310000000001E-3</v>
      </c>
      <c r="Y546" s="48">
        <v>4.8098591549295772E-2</v>
      </c>
      <c r="Z546" s="48">
        <v>0.19330703159433599</v>
      </c>
      <c r="AA546" s="48">
        <v>8.7765354939299725E-2</v>
      </c>
      <c r="AB546" s="48">
        <v>0.25440759051718298</v>
      </c>
      <c r="AC546" s="48">
        <v>0.19501523052300071</v>
      </c>
      <c r="AD546" s="48">
        <v>0.29187103102896378</v>
      </c>
      <c r="AE546" s="47">
        <v>0.23</v>
      </c>
      <c r="AF546" s="48">
        <v>0.34188800000000003</v>
      </c>
      <c r="AG546" s="48">
        <v>0.20308000000000001</v>
      </c>
      <c r="AH546" s="48">
        <v>0.31417200000000001</v>
      </c>
      <c r="AI546" s="48">
        <v>0.217801563</v>
      </c>
      <c r="AJ546" s="48">
        <v>8.8608783999999996E-2</v>
      </c>
      <c r="AK546" s="48">
        <v>0.68215853299999996</v>
      </c>
      <c r="AM546" s="48"/>
      <c r="AN546" s="48"/>
      <c r="AO546" s="48"/>
      <c r="AP546" s="48"/>
      <c r="AQ546" s="48"/>
      <c r="AR546" s="48"/>
      <c r="AS546" s="48"/>
      <c r="AT546" s="48"/>
      <c r="AU546" s="48"/>
      <c r="AV546" s="48"/>
      <c r="AW546" s="48"/>
      <c r="AX546" s="52"/>
      <c r="AY546" s="52"/>
      <c r="AZ546" s="52"/>
      <c r="BA546" s="52"/>
      <c r="BB546" s="52"/>
      <c r="BC546" s="52"/>
      <c r="BD546" s="52"/>
      <c r="BE546" s="52"/>
      <c r="BF546" s="52"/>
      <c r="BG546" s="52"/>
      <c r="BH546" s="52"/>
      <c r="BI546" s="52"/>
      <c r="BJ546" s="52"/>
      <c r="BK546" s="52"/>
      <c r="BL546" s="52"/>
      <c r="BM546" s="52"/>
    </row>
    <row r="547" spans="2:65">
      <c r="B547" t="s">
        <v>776</v>
      </c>
      <c r="C547">
        <v>0</v>
      </c>
      <c r="D547">
        <v>0</v>
      </c>
      <c r="E547" s="64">
        <v>8.1544160000000004E-2</v>
      </c>
      <c r="F547" s="48">
        <v>0.76784855399999996</v>
      </c>
      <c r="G547" s="48">
        <v>6.7356008999999994E-2</v>
      </c>
      <c r="H547" s="48">
        <v>8.8757691E-2</v>
      </c>
      <c r="I547" s="48">
        <v>0.66283022899999999</v>
      </c>
      <c r="J547" s="49">
        <v>0.105018325</v>
      </c>
      <c r="K547" s="48">
        <v>1.7977080999999999E-2</v>
      </c>
      <c r="L547" s="48">
        <v>1.7214216000000001E-2</v>
      </c>
      <c r="M547" s="48">
        <v>1.7827819999999999E-3</v>
      </c>
      <c r="N547" s="48">
        <v>1.6824491E-2</v>
      </c>
      <c r="O547" s="48">
        <v>1.5763114000000002E-2</v>
      </c>
      <c r="P547" s="48">
        <v>3.8765153999999899E-2</v>
      </c>
      <c r="Q547" s="48">
        <v>3.7272592E-2</v>
      </c>
      <c r="R547" s="48">
        <v>0.44625947399999999</v>
      </c>
      <c r="S547" s="48">
        <v>0.3729498</v>
      </c>
      <c r="T547" s="48">
        <v>6.2140333999999998E-2</v>
      </c>
      <c r="U547" s="48">
        <v>1.0066502E-2</v>
      </c>
      <c r="V547" s="48">
        <v>2.7836283E-2</v>
      </c>
      <c r="W547" s="48">
        <v>2.9270799999999999E-3</v>
      </c>
      <c r="X547" s="48">
        <v>4.8425350000000002E-3</v>
      </c>
      <c r="Y547" s="48">
        <v>3.89419684573869E-2</v>
      </c>
      <c r="Z547" s="48">
        <v>0.186090564026476</v>
      </c>
      <c r="AA547" s="48">
        <v>0.19299316838341921</v>
      </c>
      <c r="AB547" s="48">
        <v>0.1123323068209974</v>
      </c>
      <c r="AC547" s="48">
        <v>0.18893283012807641</v>
      </c>
      <c r="AD547" s="48">
        <v>0.37560725900349301</v>
      </c>
      <c r="AE547" s="47">
        <v>0.33</v>
      </c>
      <c r="AF547" s="48">
        <v>0.30185600000000001</v>
      </c>
      <c r="AG547" s="48">
        <v>0.148228</v>
      </c>
      <c r="AH547" s="48">
        <v>0.27204499999999998</v>
      </c>
      <c r="AI547" s="48">
        <v>0.27516496899999998</v>
      </c>
      <c r="AJ547" s="48">
        <v>0.36421024499999999</v>
      </c>
      <c r="AK547" s="48">
        <v>0.351527635</v>
      </c>
      <c r="AM547" s="48"/>
      <c r="AN547" s="48"/>
      <c r="AO547" s="48"/>
      <c r="AP547" s="48"/>
      <c r="AQ547" s="48"/>
      <c r="AR547" s="48"/>
      <c r="AS547" s="48"/>
      <c r="AT547" s="48"/>
      <c r="AU547" s="48"/>
      <c r="AV547" s="48"/>
      <c r="AW547" s="48"/>
      <c r="AX547" s="52"/>
      <c r="AY547" s="52"/>
      <c r="AZ547" s="52"/>
      <c r="BA547" s="52"/>
      <c r="BB547" s="52"/>
      <c r="BC547" s="52"/>
      <c r="BD547" s="52"/>
      <c r="BE547" s="52"/>
      <c r="BF547" s="52"/>
      <c r="BG547" s="52"/>
      <c r="BH547" s="52"/>
      <c r="BI547" s="52"/>
      <c r="BJ547" s="52"/>
      <c r="BK547" s="52"/>
      <c r="BL547" s="52"/>
      <c r="BM547" s="52"/>
    </row>
    <row r="548" spans="2:65">
      <c r="B548" t="s">
        <v>777</v>
      </c>
      <c r="C548">
        <v>0</v>
      </c>
      <c r="D548">
        <v>22.4</v>
      </c>
      <c r="E548" s="64">
        <v>2.8450923999999999E-2</v>
      </c>
      <c r="F548" s="48">
        <v>0.96782410600000002</v>
      </c>
      <c r="G548" s="48">
        <v>1.3767414E-2</v>
      </c>
      <c r="H548" s="48">
        <v>3.2928619999999902E-3</v>
      </c>
      <c r="I548" s="48">
        <v>0.93218159</v>
      </c>
      <c r="J548" s="49">
        <v>3.5642516000000013E-2</v>
      </c>
      <c r="K548" s="48">
        <v>3.6322099999999999E-3</v>
      </c>
      <c r="L548" s="48">
        <v>1.440537E-3</v>
      </c>
      <c r="M548" s="48">
        <v>1.9241449999999999E-3</v>
      </c>
      <c r="N548" s="48">
        <v>2.1813840000000002E-3</v>
      </c>
      <c r="O548" s="48">
        <v>1.275904E-3</v>
      </c>
      <c r="P548" s="48">
        <v>1.0207231000000001E-2</v>
      </c>
      <c r="Q548" s="48">
        <v>4.9081139999999999E-3</v>
      </c>
      <c r="R548" s="48">
        <v>0.52386146200000006</v>
      </c>
      <c r="S548" s="48">
        <v>0.39782478999999998</v>
      </c>
      <c r="T548" s="48">
        <v>7.1718149999999998E-3</v>
      </c>
      <c r="U548" s="48">
        <v>1.522853E-3</v>
      </c>
      <c r="V548" s="48">
        <v>5.1400000000000003E-4</v>
      </c>
      <c r="W548" s="48">
        <v>1.03E-4</v>
      </c>
      <c r="X548" s="48">
        <v>3.3955510000000001E-3</v>
      </c>
      <c r="Y548" s="48">
        <v>9.9776325599754398E-2</v>
      </c>
      <c r="Z548" s="48">
        <v>0.17674192765234201</v>
      </c>
      <c r="AA548" s="48">
        <v>7.3663127887545227E-2</v>
      </c>
      <c r="AB548" s="48">
        <v>0.33179740489530962</v>
      </c>
      <c r="AC548" s="48">
        <v>0.2023770341927226</v>
      </c>
      <c r="AD548" s="48">
        <v>0.27919790333394279</v>
      </c>
      <c r="AE548" s="47">
        <v>0.2</v>
      </c>
      <c r="AF548" s="48">
        <v>0.27140500000000001</v>
      </c>
      <c r="AG548" s="48">
        <v>0.196018</v>
      </c>
      <c r="AH548" s="48">
        <v>0.366595</v>
      </c>
      <c r="AI548" s="48">
        <v>0.14178580800000001</v>
      </c>
      <c r="AJ548" s="48">
        <v>0.22239277299999999</v>
      </c>
      <c r="AK548" s="48">
        <v>0.626348566</v>
      </c>
      <c r="AM548" s="48"/>
      <c r="AN548" s="48"/>
      <c r="AO548" s="48"/>
      <c r="AP548" s="48"/>
      <c r="AQ548" s="48"/>
      <c r="AR548" s="48"/>
      <c r="AS548" s="48"/>
      <c r="AT548" s="48"/>
      <c r="AU548" s="48"/>
      <c r="AV548" s="48"/>
      <c r="AW548" s="48"/>
      <c r="AX548" s="52"/>
      <c r="AY548" s="52"/>
      <c r="AZ548" s="52"/>
      <c r="BA548" s="52"/>
      <c r="BB548" s="52"/>
      <c r="BC548" s="52"/>
      <c r="BD548" s="52"/>
      <c r="BE548" s="52"/>
      <c r="BF548" s="52"/>
      <c r="BG548" s="52"/>
      <c r="BH548" s="52"/>
      <c r="BI548" s="52"/>
      <c r="BJ548" s="52"/>
      <c r="BK548" s="52"/>
      <c r="BL548" s="52"/>
      <c r="BM548" s="52"/>
    </row>
    <row r="549" spans="2:65">
      <c r="B549" t="s">
        <v>778</v>
      </c>
      <c r="C549">
        <v>0</v>
      </c>
      <c r="D549">
        <v>22.6</v>
      </c>
      <c r="E549" s="64">
        <v>2.4983371000000001E-2</v>
      </c>
      <c r="F549" s="48">
        <v>0.92083627099999998</v>
      </c>
      <c r="G549" s="48">
        <v>4.8429618000000001E-2</v>
      </c>
      <c r="H549" s="48">
        <v>6.5995819999999997E-3</v>
      </c>
      <c r="I549" s="48">
        <v>0.84240223000000003</v>
      </c>
      <c r="J549" s="49">
        <v>7.8434040999999954E-2</v>
      </c>
      <c r="K549" s="48">
        <v>9.2553960000000008E-3</v>
      </c>
      <c r="L549" s="48">
        <v>9.0372869999999998E-3</v>
      </c>
      <c r="M549" s="48">
        <v>1.7031445999999999E-2</v>
      </c>
      <c r="N549" s="48">
        <v>3.2716310000000001E-3</v>
      </c>
      <c r="O549" s="48">
        <v>1.9345289999999999E-3</v>
      </c>
      <c r="P549" s="48">
        <v>1.2403747E-2</v>
      </c>
      <c r="Q549" s="48">
        <v>1.1730455000000001E-2</v>
      </c>
      <c r="R549" s="48">
        <v>0.50255097199999998</v>
      </c>
      <c r="S549" s="48">
        <v>0.39058321499999998</v>
      </c>
      <c r="T549" s="48">
        <v>3.7467993999999998E-2</v>
      </c>
      <c r="U549" s="48">
        <v>3.006164E-3</v>
      </c>
      <c r="V549" s="48">
        <v>2.8400000000000002E-4</v>
      </c>
      <c r="W549" s="48">
        <v>4.9312469999999997E-3</v>
      </c>
      <c r="X549" s="48">
        <v>2.4182079999999998E-3</v>
      </c>
      <c r="Y549" s="48">
        <v>9.4040058622374204E-2</v>
      </c>
      <c r="Z549" s="48">
        <v>0.21480372432508199</v>
      </c>
      <c r="AA549" s="48">
        <v>8.6568942915027786E-2</v>
      </c>
      <c r="AB549" s="48">
        <v>0.26512930520796019</v>
      </c>
      <c r="AC549" s="48">
        <v>0.23411554663523809</v>
      </c>
      <c r="AD549" s="48">
        <v>0.21920253917873439</v>
      </c>
      <c r="AE549" s="47">
        <v>0.21</v>
      </c>
      <c r="AF549" s="48">
        <v>0.22922600000000001</v>
      </c>
      <c r="AG549" s="48">
        <v>0.14236099999999999</v>
      </c>
      <c r="AH549" s="48">
        <v>0.43759999999999999</v>
      </c>
      <c r="AI549" s="48">
        <v>0.175404703</v>
      </c>
      <c r="AJ549" s="48">
        <v>0.182443985</v>
      </c>
      <c r="AK549" s="48">
        <v>0.63828747799999996</v>
      </c>
      <c r="AM549" s="48"/>
      <c r="AN549" s="48"/>
      <c r="AO549" s="48"/>
      <c r="AP549" s="48"/>
      <c r="AQ549" s="48"/>
      <c r="AR549" s="48"/>
      <c r="AS549" s="48"/>
      <c r="AT549" s="48"/>
      <c r="AU549" s="48"/>
      <c r="AV549" s="48"/>
      <c r="AW549" s="48"/>
      <c r="AX549" s="52"/>
      <c r="AY549" s="52"/>
      <c r="AZ549" s="52"/>
      <c r="BA549" s="52"/>
      <c r="BB549" s="52"/>
      <c r="BC549" s="52"/>
      <c r="BD549" s="52"/>
      <c r="BE549" s="52"/>
      <c r="BF549" s="52"/>
      <c r="BG549" s="52"/>
      <c r="BH549" s="52"/>
      <c r="BI549" s="52"/>
      <c r="BJ549" s="52"/>
      <c r="BK549" s="52"/>
      <c r="BL549" s="52"/>
      <c r="BM549" s="52"/>
    </row>
    <row r="550" spans="2:65">
      <c r="B550" t="s">
        <v>779</v>
      </c>
      <c r="C550">
        <v>0</v>
      </c>
      <c r="D550">
        <v>4.4000000000000004</v>
      </c>
      <c r="E550" s="64">
        <v>1.6186674000000002E-2</v>
      </c>
      <c r="F550" s="48">
        <v>0.96962010600000004</v>
      </c>
      <c r="G550" s="48">
        <v>1.1510832E-2</v>
      </c>
      <c r="H550" s="48">
        <v>3.150857E-3</v>
      </c>
      <c r="I550" s="48">
        <v>0.94783279200000004</v>
      </c>
      <c r="J550" s="49">
        <v>2.1787313999999999E-2</v>
      </c>
      <c r="K550" s="48">
        <v>3.5468409999999998E-3</v>
      </c>
      <c r="L550" s="48">
        <v>7.6000000000000004E-4</v>
      </c>
      <c r="M550" s="48">
        <v>6.1700000000000004E-4</v>
      </c>
      <c r="N550" s="48">
        <v>3.8552619999999999E-3</v>
      </c>
      <c r="O550" s="48">
        <v>1.0794730000000001E-3</v>
      </c>
      <c r="P550" s="48">
        <v>1.2579171E-2</v>
      </c>
      <c r="Q550" s="48">
        <v>3.1392849999999999E-3</v>
      </c>
      <c r="R550" s="48">
        <v>0.68816019900000003</v>
      </c>
      <c r="S550" s="48">
        <v>0.24976042800000001</v>
      </c>
      <c r="T550" s="48">
        <v>4.3838879999999998E-3</v>
      </c>
      <c r="U550" s="48">
        <v>3.0951569999999999E-3</v>
      </c>
      <c r="V550" s="48">
        <v>1.101479E-3</v>
      </c>
      <c r="W550" s="48">
        <v>4.4099999999999999E-4</v>
      </c>
      <c r="X550" s="48">
        <v>1.60816E-3</v>
      </c>
      <c r="Y550" s="48">
        <v>9.0971955436035298E-2</v>
      </c>
      <c r="Z550" s="48">
        <v>0.18130302510926299</v>
      </c>
      <c r="AA550" s="48">
        <v>7.2382796655632034E-2</v>
      </c>
      <c r="AB550" s="48">
        <v>0.34264068980857409</v>
      </c>
      <c r="AC550" s="48">
        <v>0.1597057365716224</v>
      </c>
      <c r="AD550" s="48">
        <v>0.35440742962982291</v>
      </c>
      <c r="AE550" s="47">
        <v>0.27</v>
      </c>
      <c r="AF550" s="48">
        <v>0.39277099999999998</v>
      </c>
      <c r="AG550" s="48">
        <v>0.209198</v>
      </c>
      <c r="AH550" s="48">
        <v>0.23372399999999999</v>
      </c>
      <c r="AI550" s="48">
        <v>7.1435890000000002E-2</v>
      </c>
      <c r="AJ550" s="48">
        <v>0.103299012</v>
      </c>
      <c r="AK550" s="48">
        <v>0.82021925100000004</v>
      </c>
      <c r="AM550" s="48"/>
      <c r="AN550" s="48"/>
      <c r="AO550" s="48"/>
      <c r="AP550" s="48"/>
      <c r="AQ550" s="48"/>
      <c r="AR550" s="48"/>
      <c r="AS550" s="48"/>
      <c r="AT550" s="48"/>
      <c r="AU550" s="48"/>
      <c r="AV550" s="48"/>
      <c r="AW550" s="48"/>
      <c r="AX550" s="52"/>
      <c r="AY550" s="52"/>
      <c r="AZ550" s="52"/>
      <c r="BA550" s="52"/>
      <c r="BB550" s="52"/>
      <c r="BC550" s="52"/>
      <c r="BD550" s="52"/>
      <c r="BE550" s="52"/>
      <c r="BF550" s="52"/>
      <c r="BG550" s="52"/>
      <c r="BH550" s="52"/>
      <c r="BI550" s="52"/>
      <c r="BJ550" s="52"/>
      <c r="BK550" s="52"/>
      <c r="BL550" s="52"/>
      <c r="BM550" s="52"/>
    </row>
    <row r="551" spans="2:65">
      <c r="B551" t="s">
        <v>780</v>
      </c>
      <c r="C551">
        <v>0</v>
      </c>
      <c r="D551">
        <v>62.2</v>
      </c>
      <c r="E551" s="64">
        <v>2.1806513999999999E-2</v>
      </c>
      <c r="F551" s="48">
        <v>0.97544684599999998</v>
      </c>
      <c r="G551" s="48">
        <v>7.5431489999999999E-3</v>
      </c>
      <c r="H551" s="48">
        <v>3.548542E-3</v>
      </c>
      <c r="I551" s="48">
        <v>0.93966218000000001</v>
      </c>
      <c r="J551" s="49">
        <v>3.5784665999999972E-2</v>
      </c>
      <c r="K551" s="48">
        <v>2.7160439999999999E-3</v>
      </c>
      <c r="L551" s="48">
        <v>6.4400000000000004E-4</v>
      </c>
      <c r="M551" s="48">
        <v>7.9300000000000003E-5</v>
      </c>
      <c r="N551" s="48">
        <v>2.2699790000000001E-3</v>
      </c>
      <c r="O551" s="48">
        <v>1.020995E-3</v>
      </c>
      <c r="P551" s="48">
        <v>1.0090998E-2</v>
      </c>
      <c r="Q551" s="48">
        <v>3.3702739999999999E-3</v>
      </c>
      <c r="R551" s="48">
        <v>0.53413821800000005</v>
      </c>
      <c r="S551" s="48">
        <v>0.40046984699999999</v>
      </c>
      <c r="T551" s="48">
        <v>2.914238E-3</v>
      </c>
      <c r="U551" s="48">
        <v>1.248959E-3</v>
      </c>
      <c r="V551" s="48">
        <v>9.3199999999999999E-4</v>
      </c>
      <c r="W551" s="48">
        <v>1.0507120000000001E-3</v>
      </c>
      <c r="X551" s="48">
        <v>1.9230009999999999E-3</v>
      </c>
      <c r="Y551" s="48">
        <v>8.4449782869814194E-2</v>
      </c>
      <c r="Z551" s="48">
        <v>0.20407582128653201</v>
      </c>
      <c r="AA551" s="48">
        <v>7.8852277199384591E-2</v>
      </c>
      <c r="AB551" s="48">
        <v>0.26183917093007958</v>
      </c>
      <c r="AC551" s="48">
        <v>0.168936834840725</v>
      </c>
      <c r="AD551" s="48">
        <v>0.30428728826898171</v>
      </c>
      <c r="AE551" s="47">
        <v>0.1</v>
      </c>
      <c r="AF551" s="48">
        <v>0.34521099999999999</v>
      </c>
      <c r="AG551" s="48">
        <v>0.18503</v>
      </c>
      <c r="AH551" s="48">
        <v>0.32403500000000002</v>
      </c>
      <c r="AI551" s="48">
        <v>0.12392589900000001</v>
      </c>
      <c r="AJ551" s="48">
        <v>0.12875358100000001</v>
      </c>
      <c r="AK551" s="48">
        <v>0.73470849100000002</v>
      </c>
      <c r="AM551" s="48"/>
      <c r="AN551" s="48"/>
      <c r="AO551" s="48"/>
      <c r="AP551" s="48"/>
      <c r="AQ551" s="48"/>
      <c r="AR551" s="48"/>
      <c r="AS551" s="48"/>
      <c r="AT551" s="48"/>
      <c r="AU551" s="48"/>
      <c r="AV551" s="48"/>
      <c r="AW551" s="48"/>
      <c r="AX551" s="52"/>
      <c r="AY551" s="52"/>
      <c r="AZ551" s="52"/>
      <c r="BA551" s="52"/>
      <c r="BB551" s="52"/>
      <c r="BC551" s="52"/>
      <c r="BD551" s="52"/>
      <c r="BE551" s="52"/>
      <c r="BF551" s="52"/>
      <c r="BG551" s="52"/>
      <c r="BH551" s="52"/>
      <c r="BI551" s="52"/>
      <c r="BJ551" s="52"/>
      <c r="BK551" s="52"/>
      <c r="BL551" s="52"/>
      <c r="BM551" s="52"/>
    </row>
    <row r="552" spans="2:65">
      <c r="B552" t="s">
        <v>781</v>
      </c>
      <c r="C552">
        <v>0</v>
      </c>
      <c r="D552">
        <v>0</v>
      </c>
      <c r="E552" s="64">
        <v>3.2723206999999997E-2</v>
      </c>
      <c r="F552" s="48">
        <v>0.68999954500000005</v>
      </c>
      <c r="G552" s="48">
        <v>0.130255805</v>
      </c>
      <c r="H552" s="48">
        <v>8.1848334999999994E-2</v>
      </c>
      <c r="I552" s="48">
        <v>0.63287745900000003</v>
      </c>
      <c r="J552" s="49">
        <v>5.7122086000000023E-2</v>
      </c>
      <c r="K552" s="48">
        <v>9.8959519999999995E-3</v>
      </c>
      <c r="L552" s="48">
        <v>9.5851697E-2</v>
      </c>
      <c r="M552" s="48">
        <v>2.4262799999999998E-3</v>
      </c>
      <c r="N552" s="48">
        <v>3.416784E-3</v>
      </c>
      <c r="O552" s="48">
        <v>3.2432187000000001E-2</v>
      </c>
      <c r="P552" s="48">
        <v>4.1437592000000002E-2</v>
      </c>
      <c r="Q552" s="48">
        <v>5.6458722000000003E-2</v>
      </c>
      <c r="R552" s="48">
        <v>0.36700532499999999</v>
      </c>
      <c r="S552" s="48">
        <v>0.38013667499999998</v>
      </c>
      <c r="T552" s="48">
        <v>0.18543828700000001</v>
      </c>
      <c r="U552" s="48">
        <v>4.071173E-3</v>
      </c>
      <c r="V552" s="48">
        <v>6.2699999999999995E-4</v>
      </c>
      <c r="W552" s="48">
        <v>1.463078E-3</v>
      </c>
      <c r="X552" s="48">
        <v>3.035205E-3</v>
      </c>
      <c r="Y552" s="48">
        <v>4.9332169944291501E-2</v>
      </c>
      <c r="Z552" s="48">
        <v>0.249895956162863</v>
      </c>
      <c r="AA552" s="48">
        <v>0.1230899045241234</v>
      </c>
      <c r="AB552" s="48">
        <v>0.1879464595325599</v>
      </c>
      <c r="AC552" s="48">
        <v>0.28389147195574133</v>
      </c>
      <c r="AD552" s="48">
        <v>0.227579306691778</v>
      </c>
      <c r="AE552" s="47">
        <v>0.39</v>
      </c>
      <c r="AF552" s="48">
        <v>0.19717299999999999</v>
      </c>
      <c r="AG552" s="48">
        <v>0.14393300000000001</v>
      </c>
      <c r="AH552" s="48">
        <v>0.38170300000000001</v>
      </c>
      <c r="AI552" s="48">
        <v>0.34210349699999998</v>
      </c>
      <c r="AJ552" s="48">
        <v>0.17030225800000001</v>
      </c>
      <c r="AK552" s="48">
        <v>0.482963062</v>
      </c>
      <c r="AM552" s="48"/>
      <c r="AN552" s="48"/>
      <c r="AO552" s="48"/>
      <c r="AP552" s="48"/>
      <c r="AQ552" s="48"/>
      <c r="AR552" s="48"/>
      <c r="AS552" s="48"/>
      <c r="AT552" s="48"/>
      <c r="AU552" s="48"/>
      <c r="AV552" s="48"/>
      <c r="AW552" s="48"/>
      <c r="AX552" s="52"/>
      <c r="AY552" s="52"/>
      <c r="AZ552" s="52"/>
      <c r="BA552" s="52"/>
      <c r="BB552" s="52"/>
      <c r="BC552" s="52"/>
      <c r="BD552" s="52"/>
      <c r="BE552" s="52"/>
      <c r="BF552" s="52"/>
      <c r="BG552" s="52"/>
      <c r="BH552" s="52"/>
      <c r="BI552" s="52"/>
      <c r="BJ552" s="52"/>
      <c r="BK552" s="52"/>
      <c r="BL552" s="52"/>
      <c r="BM552" s="52"/>
    </row>
    <row r="553" spans="2:65">
      <c r="B553" t="s">
        <v>782</v>
      </c>
      <c r="C553">
        <v>0</v>
      </c>
      <c r="D553">
        <v>0</v>
      </c>
      <c r="E553" s="64">
        <v>4.0173380000000002E-2</v>
      </c>
      <c r="F553" s="48">
        <v>0.81402082200000003</v>
      </c>
      <c r="G553" s="48">
        <v>5.7621153000000001E-2</v>
      </c>
      <c r="H553" s="48">
        <v>6.1131982000000001E-2</v>
      </c>
      <c r="I553" s="48">
        <v>0.768152697</v>
      </c>
      <c r="J553" s="49">
        <v>4.5868125000000037E-2</v>
      </c>
      <c r="K553" s="48">
        <v>7.0595140000000002E-3</v>
      </c>
      <c r="L553" s="48">
        <v>2.4727224999999999E-2</v>
      </c>
      <c r="M553" s="48">
        <v>4.4382199999999997E-3</v>
      </c>
      <c r="N553" s="48">
        <v>9.1508709999999997E-3</v>
      </c>
      <c r="O553" s="48">
        <v>9.4726180000000004E-3</v>
      </c>
      <c r="P553" s="48">
        <v>4.4779650999999997E-2</v>
      </c>
      <c r="Q553" s="48">
        <v>2.2446603999999998E-2</v>
      </c>
      <c r="R553" s="48">
        <v>0.39661780400000002</v>
      </c>
      <c r="S553" s="48">
        <v>0.46366552799999999</v>
      </c>
      <c r="T553" s="48">
        <v>6.4028920000000003E-2</v>
      </c>
      <c r="U553" s="48">
        <v>4.0692339999999997E-3</v>
      </c>
      <c r="V553" s="48">
        <v>7.76E-4</v>
      </c>
      <c r="W553" s="48">
        <v>1.4195E-3</v>
      </c>
      <c r="X553" s="48">
        <v>3.898894E-3</v>
      </c>
      <c r="Y553" s="48">
        <v>5.4934763637911499E-2</v>
      </c>
      <c r="Z553" s="48">
        <v>0.21944399489309599</v>
      </c>
      <c r="AA553" s="48">
        <v>0.105857282727639</v>
      </c>
      <c r="AB553" s="48">
        <v>0.21469792086620859</v>
      </c>
      <c r="AC553" s="48">
        <v>0.22168708665672099</v>
      </c>
      <c r="AD553" s="48">
        <v>0.3085435045636622</v>
      </c>
      <c r="AE553" s="47">
        <v>0.23</v>
      </c>
      <c r="AF553" s="48">
        <v>0.27722000000000002</v>
      </c>
      <c r="AG553" s="48">
        <v>0.15709799999999999</v>
      </c>
      <c r="AH553" s="48">
        <v>0.341615</v>
      </c>
      <c r="AI553" s="48">
        <v>0.31462443899999998</v>
      </c>
      <c r="AJ553" s="48">
        <v>0.151820871</v>
      </c>
      <c r="AK553" s="48">
        <v>0.52914884100000004</v>
      </c>
      <c r="AM553" s="48"/>
      <c r="AN553" s="48"/>
      <c r="AO553" s="48"/>
      <c r="AP553" s="48"/>
      <c r="AQ553" s="48"/>
      <c r="AR553" s="48"/>
      <c r="AS553" s="48"/>
      <c r="AT553" s="48"/>
      <c r="AU553" s="48"/>
      <c r="AV553" s="48"/>
      <c r="AW553" s="48"/>
      <c r="AX553" s="52"/>
      <c r="AY553" s="52"/>
      <c r="AZ553" s="52"/>
      <c r="BA553" s="52"/>
      <c r="BB553" s="52"/>
      <c r="BC553" s="52"/>
      <c r="BD553" s="52"/>
      <c r="BE553" s="52"/>
      <c r="BF553" s="52"/>
      <c r="BG553" s="52"/>
      <c r="BH553" s="52"/>
      <c r="BI553" s="52"/>
      <c r="BJ553" s="52"/>
      <c r="BK553" s="52"/>
      <c r="BL553" s="52"/>
      <c r="BM553" s="52"/>
    </row>
    <row r="554" spans="2:65">
      <c r="B554" t="s">
        <v>783</v>
      </c>
      <c r="C554">
        <v>0</v>
      </c>
      <c r="D554">
        <v>0</v>
      </c>
      <c r="E554" s="64">
        <v>2.4132981000000001E-2</v>
      </c>
      <c r="F554" s="48">
        <v>0.81126663799999998</v>
      </c>
      <c r="G554" s="48">
        <v>0.112098618</v>
      </c>
      <c r="H554" s="48">
        <v>2.9045523E-2</v>
      </c>
      <c r="I554" s="48">
        <v>0.77852187799999994</v>
      </c>
      <c r="J554" s="49">
        <v>3.2744760000000039E-2</v>
      </c>
      <c r="K554" s="48">
        <v>5.2844980000000003E-3</v>
      </c>
      <c r="L554" s="48">
        <v>6.9880282000000002E-2</v>
      </c>
      <c r="M554" s="48">
        <v>2.4885181999999999E-2</v>
      </c>
      <c r="N554" s="48">
        <v>3.2187399999999999E-3</v>
      </c>
      <c r="O554" s="48">
        <v>7.7153669999999999E-3</v>
      </c>
      <c r="P554" s="48">
        <v>2.7527430999999901E-2</v>
      </c>
      <c r="Q554" s="48">
        <v>2.0061875999999999E-2</v>
      </c>
      <c r="R554" s="48">
        <v>0.41476022600000001</v>
      </c>
      <c r="S554" s="48">
        <v>0.39787849400000003</v>
      </c>
      <c r="T554" s="48">
        <v>0.124513581</v>
      </c>
      <c r="U554" s="48">
        <v>2.853656E-3</v>
      </c>
      <c r="V554" s="48">
        <v>6.3400000000000001E-4</v>
      </c>
      <c r="W554" s="48">
        <v>1.191426E-3</v>
      </c>
      <c r="X554" s="48">
        <v>2.05617E-3</v>
      </c>
      <c r="Y554" s="48">
        <v>6.20366580251967E-2</v>
      </c>
      <c r="Z554" s="48">
        <v>0.209875390861996</v>
      </c>
      <c r="AA554" s="48">
        <v>0.10498523331364421</v>
      </c>
      <c r="AB554" s="48">
        <v>0.24154754873006429</v>
      </c>
      <c r="AC554" s="48">
        <v>0.25200213561131868</v>
      </c>
      <c r="AD554" s="48">
        <v>0.22353918253544519</v>
      </c>
      <c r="AE554" s="47">
        <v>0.1</v>
      </c>
      <c r="AF554" s="48">
        <v>0.241561</v>
      </c>
      <c r="AG554" s="48">
        <v>0.178731</v>
      </c>
      <c r="AH554" s="48">
        <v>0.36247299999999999</v>
      </c>
      <c r="AI554" s="48">
        <v>0.22959021199999999</v>
      </c>
      <c r="AJ554" s="48">
        <v>0.128257607</v>
      </c>
      <c r="AK554" s="48">
        <v>0.63633055900000002</v>
      </c>
      <c r="AM554" s="48"/>
      <c r="AN554" s="48"/>
      <c r="AO554" s="48"/>
      <c r="AP554" s="48"/>
      <c r="AQ554" s="48"/>
      <c r="AR554" s="48"/>
      <c r="AS554" s="48"/>
      <c r="AT554" s="48"/>
      <c r="AU554" s="48"/>
      <c r="AV554" s="48"/>
      <c r="AW554" s="48"/>
      <c r="AX554" s="52"/>
      <c r="AY554" s="52"/>
      <c r="AZ554" s="52"/>
      <c r="BA554" s="52"/>
      <c r="BB554" s="52"/>
      <c r="BC554" s="52"/>
      <c r="BD554" s="52"/>
      <c r="BE554" s="52"/>
      <c r="BF554" s="52"/>
      <c r="BG554" s="52"/>
      <c r="BH554" s="52"/>
      <c r="BI554" s="52"/>
      <c r="BJ554" s="52"/>
      <c r="BK554" s="52"/>
      <c r="BL554" s="52"/>
      <c r="BM554" s="52"/>
    </row>
    <row r="555" spans="2:65">
      <c r="B555" t="s">
        <v>784</v>
      </c>
      <c r="C555">
        <v>0</v>
      </c>
      <c r="D555">
        <v>39.700000000000003</v>
      </c>
      <c r="E555" s="64">
        <v>2.4841486999999999E-2</v>
      </c>
      <c r="F555" s="48">
        <v>0.95130476600000002</v>
      </c>
      <c r="G555" s="48">
        <v>1.425036E-2</v>
      </c>
      <c r="H555" s="48">
        <v>1.23461589999999E-2</v>
      </c>
      <c r="I555" s="48">
        <v>0.92567049099999998</v>
      </c>
      <c r="J555" s="49">
        <v>2.563427500000004E-2</v>
      </c>
      <c r="K555" s="48">
        <v>6.6247679999999996E-3</v>
      </c>
      <c r="L555" s="48">
        <v>1.9038919999999999E-3</v>
      </c>
      <c r="M555" s="48">
        <v>4.1800000000000002E-4</v>
      </c>
      <c r="N555" s="48">
        <v>2.5741399999999999E-3</v>
      </c>
      <c r="O555" s="48">
        <v>8.6499999999999999E-4</v>
      </c>
      <c r="P555" s="48">
        <v>1.814526E-2</v>
      </c>
      <c r="Q555" s="48">
        <v>3.9539680000000004E-3</v>
      </c>
      <c r="R555" s="48">
        <v>0.46263538799999998</v>
      </c>
      <c r="S555" s="48">
        <v>0.46080916999999999</v>
      </c>
      <c r="T555" s="48">
        <v>6.2557680000000001E-3</v>
      </c>
      <c r="U555" s="48">
        <v>3.1667399999999999E-3</v>
      </c>
      <c r="V555" s="48">
        <v>6.02E-4</v>
      </c>
      <c r="W555" s="48">
        <v>2.661615E-3</v>
      </c>
      <c r="X555" s="48">
        <v>2.3216280000000001E-3</v>
      </c>
      <c r="Y555" s="48">
        <v>8.3441211873452797E-2</v>
      </c>
      <c r="Z555" s="48">
        <v>0.201256749208713</v>
      </c>
      <c r="AA555" s="48">
        <v>7.8693721518397028E-2</v>
      </c>
      <c r="AB555" s="48">
        <v>0.26423934452978332</v>
      </c>
      <c r="AC555" s="48">
        <v>0.20434139705447449</v>
      </c>
      <c r="AD555" s="48">
        <v>0.26474241438457441</v>
      </c>
      <c r="AE555" s="47">
        <v>0.17</v>
      </c>
      <c r="AF555" s="48">
        <v>0.30177999999999999</v>
      </c>
      <c r="AG555" s="48">
        <v>0.17976600000000001</v>
      </c>
      <c r="AH555" s="48">
        <v>0.352493</v>
      </c>
      <c r="AI555" s="48">
        <v>0.13317889699999999</v>
      </c>
      <c r="AJ555" s="48">
        <v>0.148213759</v>
      </c>
      <c r="AK555" s="48">
        <v>0.712157343</v>
      </c>
      <c r="AM555" s="48"/>
      <c r="AN555" s="48"/>
      <c r="AO555" s="48"/>
      <c r="AP555" s="48"/>
      <c r="AQ555" s="48"/>
      <c r="AR555" s="48"/>
      <c r="AS555" s="48"/>
      <c r="AT555" s="48"/>
      <c r="AU555" s="48"/>
      <c r="AV555" s="48"/>
      <c r="AW555" s="48"/>
      <c r="AX555" s="52"/>
      <c r="AY555" s="52"/>
      <c r="AZ555" s="52"/>
      <c r="BA555" s="52"/>
      <c r="BB555" s="52"/>
      <c r="BC555" s="52"/>
      <c r="BD555" s="52"/>
      <c r="BE555" s="52"/>
      <c r="BF555" s="52"/>
      <c r="BG555" s="52"/>
      <c r="BH555" s="52"/>
      <c r="BI555" s="52"/>
      <c r="BJ555" s="52"/>
      <c r="BK555" s="52"/>
      <c r="BL555" s="52"/>
      <c r="BM555" s="52"/>
    </row>
    <row r="556" spans="2:65">
      <c r="B556" t="s">
        <v>785</v>
      </c>
      <c r="C556">
        <v>0</v>
      </c>
      <c r="D556">
        <v>22.9</v>
      </c>
      <c r="E556" s="64">
        <v>2.6981303000000002E-2</v>
      </c>
      <c r="F556" s="48">
        <v>0.89494795999999999</v>
      </c>
      <c r="G556" s="48">
        <v>6.7276403999999998E-2</v>
      </c>
      <c r="H556" s="48">
        <v>7.4519709999999999E-3</v>
      </c>
      <c r="I556" s="48">
        <v>0.864040896</v>
      </c>
      <c r="J556" s="49">
        <v>3.0907063999999981E-2</v>
      </c>
      <c r="K556" s="48">
        <v>1.1825209E-2</v>
      </c>
      <c r="L556" s="48">
        <v>4.3718370999999999E-2</v>
      </c>
      <c r="M556" s="48">
        <v>4.1778300000000004E-3</v>
      </c>
      <c r="N556" s="48">
        <v>2.237756E-3</v>
      </c>
      <c r="O556" s="48">
        <v>1.66292E-3</v>
      </c>
      <c r="P556" s="48">
        <v>2.2552069000000001E-2</v>
      </c>
      <c r="Q556" s="48">
        <v>7.7705580000000003E-3</v>
      </c>
      <c r="R556" s="48">
        <v>0.46337582900000002</v>
      </c>
      <c r="S556" s="48">
        <v>0.41145737100000002</v>
      </c>
      <c r="T556" s="48">
        <v>5.4792552000000001E-2</v>
      </c>
      <c r="U556" s="48">
        <v>4.7217259999999999E-3</v>
      </c>
      <c r="V556" s="48">
        <v>5.13E-4</v>
      </c>
      <c r="W556" s="48">
        <v>6.4153889999999996E-3</v>
      </c>
      <c r="X556" s="48">
        <v>2.1966289999999999E-3</v>
      </c>
      <c r="Y556" s="48">
        <v>6.9747146498863197E-2</v>
      </c>
      <c r="Z556" s="48">
        <v>0.20081088732508201</v>
      </c>
      <c r="AA556" s="48">
        <v>7.3263919638677413E-2</v>
      </c>
      <c r="AB556" s="48">
        <v>0.28918436800222608</v>
      </c>
      <c r="AC556" s="48">
        <v>0.15790265176199311</v>
      </c>
      <c r="AD556" s="48">
        <v>0.3645044864404231</v>
      </c>
      <c r="AE556" s="47">
        <v>0.16</v>
      </c>
      <c r="AF556" s="48">
        <v>0.39236300000000002</v>
      </c>
      <c r="AG556" s="48">
        <v>0.190522</v>
      </c>
      <c r="AH556" s="48">
        <v>0.25642900000000002</v>
      </c>
      <c r="AI556" s="48">
        <v>0.10952643400000001</v>
      </c>
      <c r="AJ556" s="48">
        <v>0.17521014100000001</v>
      </c>
      <c r="AK556" s="48">
        <v>0.70880988499999997</v>
      </c>
      <c r="AM556" s="48"/>
      <c r="AN556" s="48"/>
      <c r="AO556" s="48"/>
      <c r="AP556" s="48"/>
      <c r="AQ556" s="48"/>
      <c r="AR556" s="48"/>
      <c r="AS556" s="48"/>
      <c r="AT556" s="48"/>
      <c r="AU556" s="48"/>
      <c r="AV556" s="48"/>
      <c r="AW556" s="48"/>
      <c r="AX556" s="52"/>
      <c r="AY556" s="52"/>
      <c r="AZ556" s="52"/>
      <c r="BA556" s="52"/>
      <c r="BB556" s="52"/>
      <c r="BC556" s="52"/>
      <c r="BD556" s="52"/>
      <c r="BE556" s="52"/>
      <c r="BF556" s="52"/>
      <c r="BG556" s="52"/>
      <c r="BH556" s="52"/>
      <c r="BI556" s="52"/>
      <c r="BJ556" s="52"/>
      <c r="BK556" s="52"/>
      <c r="BL556" s="52"/>
      <c r="BM556" s="52"/>
    </row>
    <row r="557" spans="2:65">
      <c r="B557" t="s">
        <v>786</v>
      </c>
      <c r="C557">
        <v>0</v>
      </c>
      <c r="D557">
        <v>23.3</v>
      </c>
      <c r="E557" s="64">
        <v>2.9723328E-2</v>
      </c>
      <c r="F557" s="48">
        <v>0.95609993100000001</v>
      </c>
      <c r="G557" s="48">
        <v>2.0016981E-2</v>
      </c>
      <c r="H557" s="48">
        <v>3.8554150000000001E-3</v>
      </c>
      <c r="I557" s="48">
        <v>0.915307396</v>
      </c>
      <c r="J557" s="49">
        <v>4.0792535000000019E-2</v>
      </c>
      <c r="K557" s="48">
        <v>8.0707190000000005E-3</v>
      </c>
      <c r="L557" s="48">
        <v>1.7779549999999999E-3</v>
      </c>
      <c r="M557" s="48">
        <v>1.0887480000000001E-3</v>
      </c>
      <c r="N557" s="48">
        <v>3.7157269999999998E-3</v>
      </c>
      <c r="O557" s="48">
        <v>1.318484E-3</v>
      </c>
      <c r="P557" s="48">
        <v>1.5152575E-2</v>
      </c>
      <c r="Q557" s="48">
        <v>4.8743950000000001E-3</v>
      </c>
      <c r="R557" s="48">
        <v>0.50670742099999999</v>
      </c>
      <c r="S557" s="48">
        <v>0.41262373499999999</v>
      </c>
      <c r="T557" s="48">
        <v>6.5525959999999999E-3</v>
      </c>
      <c r="U557" s="48">
        <v>2.9266930000000002E-3</v>
      </c>
      <c r="V557" s="48">
        <v>6.4899999999999995E-4</v>
      </c>
      <c r="W557" s="48">
        <v>1.6980809999999999E-3</v>
      </c>
      <c r="X557" s="48">
        <v>3.1564330000000002E-3</v>
      </c>
      <c r="Y557" s="48">
        <v>9.6291715339334394E-2</v>
      </c>
      <c r="Z557" s="48">
        <v>0.194473759953948</v>
      </c>
      <c r="AA557" s="48">
        <v>7.6322058122915662E-2</v>
      </c>
      <c r="AB557" s="48">
        <v>0.2917460695569315</v>
      </c>
      <c r="AC557" s="48">
        <v>0.15065709579290359</v>
      </c>
      <c r="AD557" s="48">
        <v>0.34457550289170241</v>
      </c>
      <c r="AE557" s="47">
        <v>0.31</v>
      </c>
      <c r="AF557" s="48">
        <v>0.347887</v>
      </c>
      <c r="AG557" s="48">
        <v>0.19448599999999999</v>
      </c>
      <c r="AH557" s="48">
        <v>0.303313</v>
      </c>
      <c r="AI557" s="48">
        <v>0.14436885899999999</v>
      </c>
      <c r="AJ557" s="48">
        <v>0.17673332</v>
      </c>
      <c r="AK557" s="48">
        <v>0.66895714500000003</v>
      </c>
      <c r="AM557" s="48"/>
      <c r="AN557" s="48"/>
      <c r="AO557" s="48"/>
      <c r="AP557" s="48"/>
      <c r="AQ557" s="48"/>
      <c r="AR557" s="48"/>
      <c r="AS557" s="48"/>
      <c r="AT557" s="48"/>
      <c r="AU557" s="48"/>
      <c r="AV557" s="48"/>
      <c r="AW557" s="48"/>
      <c r="AX557" s="52"/>
      <c r="AY557" s="52"/>
      <c r="AZ557" s="52"/>
      <c r="BA557" s="52"/>
      <c r="BB557" s="52"/>
      <c r="BC557" s="52"/>
      <c r="BD557" s="52"/>
      <c r="BE557" s="52"/>
      <c r="BF557" s="52"/>
      <c r="BG557" s="52"/>
      <c r="BH557" s="52"/>
      <c r="BI557" s="52"/>
      <c r="BJ557" s="52"/>
      <c r="BK557" s="52"/>
      <c r="BL557" s="52"/>
      <c r="BM557" s="52"/>
    </row>
    <row r="558" spans="2:65">
      <c r="B558" t="s">
        <v>787</v>
      </c>
      <c r="C558">
        <v>0</v>
      </c>
      <c r="D558">
        <v>17</v>
      </c>
      <c r="E558" s="64">
        <v>2.5923381999999998E-2</v>
      </c>
      <c r="F558" s="48">
        <v>0.93136248599999905</v>
      </c>
      <c r="G558" s="48">
        <v>1.7183712E-2</v>
      </c>
      <c r="H558" s="48">
        <v>2.7253260000000001E-2</v>
      </c>
      <c r="I558" s="48">
        <v>0.87710372199999997</v>
      </c>
      <c r="J558" s="49">
        <v>5.4258763999999071E-2</v>
      </c>
      <c r="K558" s="48">
        <v>6.0081049999999997E-3</v>
      </c>
      <c r="L558" s="48">
        <v>1.0529669999999999E-3</v>
      </c>
      <c r="M558" s="48">
        <v>3.3093250000000001E-3</v>
      </c>
      <c r="N558" s="48">
        <v>2.2121150000000002E-3</v>
      </c>
      <c r="O558" s="48">
        <v>9.8200000000000002E-4</v>
      </c>
      <c r="P558" s="48">
        <v>1.8767586999999999E-2</v>
      </c>
      <c r="Q558" s="48">
        <v>5.4327760000000003E-3</v>
      </c>
      <c r="R558" s="48">
        <v>0.46762347999999998</v>
      </c>
      <c r="S558" s="48">
        <v>0.45602314799999999</v>
      </c>
      <c r="T558" s="48">
        <v>1.1759604999999999E-2</v>
      </c>
      <c r="U558" s="48">
        <v>4.4950179999999999E-3</v>
      </c>
      <c r="V558" s="48">
        <v>7.1699999999999997E-4</v>
      </c>
      <c r="W558" s="48">
        <v>1.6192680000000001E-3</v>
      </c>
      <c r="X558" s="48">
        <v>2.5660539999999999E-3</v>
      </c>
      <c r="Y558" s="48">
        <v>7.3777717501864695E-2</v>
      </c>
      <c r="Z558" s="48">
        <v>0.226426261569209</v>
      </c>
      <c r="AA558" s="48">
        <v>8.938392619533396E-2</v>
      </c>
      <c r="AB558" s="48">
        <v>0.2351414885123739</v>
      </c>
      <c r="AC558" s="48">
        <v>0.23066526339112611</v>
      </c>
      <c r="AD558" s="48">
        <v>0.21038054616961169</v>
      </c>
      <c r="AE558" s="47">
        <v>0.15</v>
      </c>
      <c r="AF558" s="48">
        <v>0.26393699999999998</v>
      </c>
      <c r="AG558" s="48">
        <v>0.192889</v>
      </c>
      <c r="AH558" s="48">
        <v>0.351159</v>
      </c>
      <c r="AI558" s="48">
        <v>0.12791013100000001</v>
      </c>
      <c r="AJ558" s="48">
        <v>0.19436282199999999</v>
      </c>
      <c r="AK558" s="48">
        <v>0.66454952300000003</v>
      </c>
      <c r="AM558" s="48"/>
      <c r="AN558" s="48"/>
      <c r="AO558" s="48"/>
      <c r="AP558" s="48"/>
      <c r="AQ558" s="48"/>
      <c r="AR558" s="48"/>
      <c r="AS558" s="48"/>
      <c r="AT558" s="48"/>
      <c r="AU558" s="48"/>
      <c r="AV558" s="48"/>
      <c r="AW558" s="48"/>
      <c r="AX558" s="52"/>
      <c r="AY558" s="52"/>
      <c r="AZ558" s="52"/>
      <c r="BA558" s="52"/>
      <c r="BB558" s="52"/>
      <c r="BC558" s="52"/>
      <c r="BD558" s="52"/>
      <c r="BE558" s="52"/>
      <c r="BF558" s="52"/>
      <c r="BG558" s="52"/>
      <c r="BH558" s="52"/>
      <c r="BI558" s="52"/>
      <c r="BJ558" s="52"/>
      <c r="BK558" s="52"/>
      <c r="BL558" s="52"/>
      <c r="BM558" s="52"/>
    </row>
    <row r="559" spans="2:65">
      <c r="B559" t="s">
        <v>788</v>
      </c>
      <c r="C559">
        <v>0</v>
      </c>
      <c r="D559">
        <v>59.3</v>
      </c>
      <c r="E559" s="64">
        <v>2.2399658999999999E-2</v>
      </c>
      <c r="F559" s="48">
        <v>0.97067946299999996</v>
      </c>
      <c r="G559" s="48">
        <v>1.0047265999999999E-2</v>
      </c>
      <c r="H559" s="48">
        <v>3.601599E-3</v>
      </c>
      <c r="I559" s="48">
        <v>0.94098476399999997</v>
      </c>
      <c r="J559" s="49">
        <v>2.9694698999999991E-2</v>
      </c>
      <c r="K559" s="48">
        <v>3.2486400000000001E-3</v>
      </c>
      <c r="L559" s="48">
        <v>8.1999999999999998E-4</v>
      </c>
      <c r="M559" s="48">
        <v>8.4099999999999995E-4</v>
      </c>
      <c r="N559" s="48">
        <v>2.4494540000000002E-3</v>
      </c>
      <c r="O559" s="48">
        <v>6.5399999999999996E-4</v>
      </c>
      <c r="P559" s="48">
        <v>1.2268029E-2</v>
      </c>
      <c r="Q559" s="48">
        <v>3.4044460000000002E-3</v>
      </c>
      <c r="R559" s="48">
        <v>0.53431794799999999</v>
      </c>
      <c r="S559" s="48">
        <v>0.39508453599999999</v>
      </c>
      <c r="T559" s="48">
        <v>4.5148369999999998E-3</v>
      </c>
      <c r="U559" s="48">
        <v>2.1691969999999999E-3</v>
      </c>
      <c r="V559" s="48">
        <v>5.5999999999999995E-4</v>
      </c>
      <c r="W559" s="48">
        <v>7.6800000000000002E-4</v>
      </c>
      <c r="X559" s="48">
        <v>1.722903E-3</v>
      </c>
      <c r="Y559" s="48">
        <v>0.17669281486115701</v>
      </c>
      <c r="Z559" s="48">
        <v>0.19150942449868</v>
      </c>
      <c r="AA559" s="48">
        <v>7.7869869472430242E-2</v>
      </c>
      <c r="AB559" s="48">
        <v>0.29229738448558101</v>
      </c>
      <c r="AC559" s="48">
        <v>0.1642578688093059</v>
      </c>
      <c r="AD559" s="48">
        <v>0.29808090051017211</v>
      </c>
      <c r="AE559" s="47">
        <v>0.16</v>
      </c>
      <c r="AF559" s="48">
        <v>0.35089900000000002</v>
      </c>
      <c r="AG559" s="48">
        <v>0.199124</v>
      </c>
      <c r="AH559" s="48">
        <v>0.29824000000000001</v>
      </c>
      <c r="AI559" s="48">
        <v>0.100488486</v>
      </c>
      <c r="AJ559" s="48">
        <v>0.15609885300000001</v>
      </c>
      <c r="AK559" s="48">
        <v>0.73010563799999995</v>
      </c>
      <c r="AM559" s="48"/>
      <c r="AN559" s="48"/>
      <c r="AO559" s="48"/>
      <c r="AP559" s="48"/>
      <c r="AQ559" s="48"/>
      <c r="AR559" s="48"/>
      <c r="AS559" s="48"/>
      <c r="AT559" s="48"/>
      <c r="AU559" s="48"/>
      <c r="AV559" s="48"/>
      <c r="AW559" s="48"/>
      <c r="AX559" s="52"/>
      <c r="AY559" s="52"/>
      <c r="AZ559" s="52"/>
      <c r="BA559" s="52"/>
      <c r="BB559" s="52"/>
      <c r="BC559" s="52"/>
      <c r="BD559" s="52"/>
      <c r="BE559" s="52"/>
      <c r="BF559" s="52"/>
      <c r="BG559" s="52"/>
      <c r="BH559" s="52"/>
      <c r="BI559" s="52"/>
      <c r="BJ559" s="52"/>
      <c r="BK559" s="52"/>
      <c r="BL559" s="52"/>
      <c r="BM559" s="52"/>
    </row>
    <row r="560" spans="2:65">
      <c r="B560" t="s">
        <v>789</v>
      </c>
      <c r="C560">
        <v>0</v>
      </c>
      <c r="D560">
        <v>0</v>
      </c>
      <c r="E560" s="64">
        <v>2.594409E-2</v>
      </c>
      <c r="F560" s="48">
        <v>0.47398884299999999</v>
      </c>
      <c r="G560" s="48">
        <v>0.31321316399999999</v>
      </c>
      <c r="H560" s="48">
        <v>0.109937071</v>
      </c>
      <c r="I560" s="48">
        <v>0.418702619</v>
      </c>
      <c r="J560" s="49">
        <v>5.5286223999999988E-2</v>
      </c>
      <c r="K560" s="48">
        <v>0.138137223</v>
      </c>
      <c r="L560" s="48">
        <v>0.104114263</v>
      </c>
      <c r="M560" s="48">
        <v>2.9392564999999999E-2</v>
      </c>
      <c r="N560" s="48">
        <v>5.3179919999999997E-3</v>
      </c>
      <c r="O560" s="48">
        <v>6.5104050000000004E-3</v>
      </c>
      <c r="P560" s="48">
        <v>5.0151010000000003E-2</v>
      </c>
      <c r="Q560" s="48">
        <v>5.2709911999999998E-2</v>
      </c>
      <c r="R560" s="48">
        <v>0.35778754499999998</v>
      </c>
      <c r="S560" s="48">
        <v>0.227233561</v>
      </c>
      <c r="T560" s="48">
        <v>0.198320205</v>
      </c>
      <c r="U560" s="48">
        <v>2.2716393000000001E-2</v>
      </c>
      <c r="V560" s="48">
        <v>1.83E-4</v>
      </c>
      <c r="W560" s="48">
        <v>0.13308673100000001</v>
      </c>
      <c r="X560" s="48">
        <v>2.5501539999999998E-3</v>
      </c>
      <c r="Y560" s="48">
        <v>4.0289158896109997E-2</v>
      </c>
      <c r="Z560" s="48">
        <v>0.258622128739316</v>
      </c>
      <c r="AA560" s="48">
        <v>0.1224232462312688</v>
      </c>
      <c r="AB560" s="48">
        <v>0.17560766918478191</v>
      </c>
      <c r="AC560" s="48">
        <v>0.28449396052022008</v>
      </c>
      <c r="AD560" s="48">
        <v>0.24814408876735861</v>
      </c>
      <c r="AE560" s="47">
        <v>0.14000000000000001</v>
      </c>
      <c r="AF560" s="48">
        <v>0.20508699999999999</v>
      </c>
      <c r="AG560" s="48">
        <v>0.13952600000000001</v>
      </c>
      <c r="AH560" s="48">
        <v>0.360456</v>
      </c>
      <c r="AI560" s="48">
        <v>0.23224545499999999</v>
      </c>
      <c r="AJ560" s="48">
        <v>0.21821135899999999</v>
      </c>
      <c r="AK560" s="48">
        <v>0.53736931399999999</v>
      </c>
      <c r="AM560" s="48"/>
      <c r="AN560" s="48"/>
      <c r="AO560" s="48"/>
      <c r="AP560" s="48"/>
      <c r="AQ560" s="48"/>
      <c r="AR560" s="48"/>
      <c r="AS560" s="48"/>
      <c r="AT560" s="48"/>
      <c r="AU560" s="48"/>
      <c r="AV560" s="48"/>
      <c r="AW560" s="48"/>
      <c r="AX560" s="52"/>
      <c r="AY560" s="52"/>
      <c r="AZ560" s="52"/>
      <c r="BA560" s="52"/>
      <c r="BB560" s="52"/>
      <c r="BC560" s="52"/>
      <c r="BD560" s="52"/>
      <c r="BE560" s="52"/>
      <c r="BF560" s="52"/>
      <c r="BG560" s="52"/>
      <c r="BH560" s="52"/>
      <c r="BI560" s="52"/>
      <c r="BJ560" s="52"/>
      <c r="BK560" s="52"/>
      <c r="BL560" s="52"/>
      <c r="BM560" s="52"/>
    </row>
    <row r="561" spans="2:65">
      <c r="B561" t="s">
        <v>790</v>
      </c>
      <c r="C561">
        <v>0</v>
      </c>
      <c r="D561">
        <v>8.6999999999999993</v>
      </c>
      <c r="E561" s="64">
        <v>1.7080270000000002E-2</v>
      </c>
      <c r="F561" s="48">
        <v>0.77427718700000003</v>
      </c>
      <c r="G561" s="48">
        <v>0.1619623</v>
      </c>
      <c r="H561" s="48">
        <v>1.3587986999999999E-2</v>
      </c>
      <c r="I561" s="48">
        <v>0.72414763800000004</v>
      </c>
      <c r="J561" s="49">
        <v>5.0129549000000002E-2</v>
      </c>
      <c r="K561" s="48">
        <v>7.9048515999999999E-2</v>
      </c>
      <c r="L561" s="48">
        <v>5.0031939999999997E-2</v>
      </c>
      <c r="M561" s="48">
        <v>8.2069269999999993E-3</v>
      </c>
      <c r="N561" s="48">
        <v>1.1801518E-2</v>
      </c>
      <c r="O561" s="48">
        <v>5.8682780000000002E-3</v>
      </c>
      <c r="P561" s="48">
        <v>2.9947704999999901E-2</v>
      </c>
      <c r="Q561" s="48">
        <v>2.0224987E-2</v>
      </c>
      <c r="R561" s="48">
        <v>0.499090535</v>
      </c>
      <c r="S561" s="48">
        <v>0.28767241900000001</v>
      </c>
      <c r="T561" s="48">
        <v>7.5258222999999999E-2</v>
      </c>
      <c r="U561" s="48">
        <v>4.3621835999999997E-2</v>
      </c>
      <c r="V561" s="48">
        <v>1.2667550000000001E-3</v>
      </c>
      <c r="W561" s="48">
        <v>3.3845088000000002E-2</v>
      </c>
      <c r="X561" s="48">
        <v>3.378013E-3</v>
      </c>
      <c r="Y561" s="48">
        <v>5.8801882080803301E-2</v>
      </c>
      <c r="Z561" s="48">
        <v>0.21705030193677499</v>
      </c>
      <c r="AA561" s="48">
        <v>7.9579059544425054E-2</v>
      </c>
      <c r="AB561" s="48">
        <v>0.27363793792460239</v>
      </c>
      <c r="AC561" s="48">
        <v>0.14766126566799151</v>
      </c>
      <c r="AD561" s="48">
        <v>0.39939919981922828</v>
      </c>
      <c r="AE561" s="47">
        <v>0.11</v>
      </c>
      <c r="AF561" s="48">
        <v>0.43259900000000001</v>
      </c>
      <c r="AG561" s="48">
        <v>0.185113</v>
      </c>
      <c r="AH561" s="48">
        <v>0.218247</v>
      </c>
      <c r="AI561" s="48">
        <v>7.6991825E-2</v>
      </c>
      <c r="AJ561" s="48">
        <v>0.132429094</v>
      </c>
      <c r="AK561" s="48">
        <v>0.78106353299999998</v>
      </c>
      <c r="AM561" s="48"/>
      <c r="AN561" s="48"/>
      <c r="AO561" s="48"/>
      <c r="AP561" s="48"/>
      <c r="AQ561" s="48"/>
      <c r="AR561" s="48"/>
      <c r="AS561" s="48"/>
      <c r="AT561" s="48"/>
      <c r="AU561" s="48"/>
      <c r="AV561" s="48"/>
      <c r="AW561" s="48"/>
      <c r="AX561" s="52"/>
      <c r="AY561" s="52"/>
      <c r="AZ561" s="52"/>
      <c r="BA561" s="52"/>
      <c r="BB561" s="52"/>
      <c r="BC561" s="52"/>
      <c r="BD561" s="52"/>
      <c r="BE561" s="52"/>
      <c r="BF561" s="52"/>
      <c r="BG561" s="52"/>
      <c r="BH561" s="52"/>
      <c r="BI561" s="52"/>
      <c r="BJ561" s="52"/>
      <c r="BK561" s="52"/>
      <c r="BL561" s="52"/>
      <c r="BM561" s="52"/>
    </row>
    <row r="562" spans="2:65">
      <c r="B562" t="s">
        <v>791</v>
      </c>
      <c r="C562">
        <v>0</v>
      </c>
      <c r="D562">
        <v>13.5</v>
      </c>
      <c r="E562" s="64">
        <v>2.0829736000000001E-2</v>
      </c>
      <c r="F562" s="48">
        <v>0.86681975899999997</v>
      </c>
      <c r="G562" s="48">
        <v>4.3020182999999997E-2</v>
      </c>
      <c r="H562" s="48">
        <v>5.7232121999999899E-2</v>
      </c>
      <c r="I562" s="48">
        <v>0.81351021099999998</v>
      </c>
      <c r="J562" s="49">
        <v>5.3309547999999977E-2</v>
      </c>
      <c r="K562" s="48">
        <v>2.1022234000000001E-2</v>
      </c>
      <c r="L562" s="48">
        <v>5.1348260000000003E-3</v>
      </c>
      <c r="M562" s="48">
        <v>4.3759360000000004E-3</v>
      </c>
      <c r="N562" s="48">
        <v>3.1045489999999999E-3</v>
      </c>
      <c r="O562" s="48">
        <v>1.113695E-3</v>
      </c>
      <c r="P562" s="48">
        <v>2.4481589000000002E-2</v>
      </c>
      <c r="Q562" s="48">
        <v>8.4463449999999992E-3</v>
      </c>
      <c r="R562" s="48">
        <v>0.48031340900000002</v>
      </c>
      <c r="S562" s="48">
        <v>0.42326910800000001</v>
      </c>
      <c r="T562" s="48">
        <v>2.0144878000000001E-2</v>
      </c>
      <c r="U562" s="48">
        <v>1.1747893000000001E-2</v>
      </c>
      <c r="V562" s="48">
        <v>1.675455E-3</v>
      </c>
      <c r="W562" s="48">
        <v>3.8436899999999999E-3</v>
      </c>
      <c r="X562" s="48">
        <v>2.6807269999999999E-3</v>
      </c>
      <c r="Y562" s="48">
        <v>5.68164997286228E-2</v>
      </c>
      <c r="Z562" s="48">
        <v>0.233887017758726</v>
      </c>
      <c r="AA562" s="48">
        <v>9.4319828146075702E-2</v>
      </c>
      <c r="AB562" s="48">
        <v>0.2308412849078271</v>
      </c>
      <c r="AC562" s="48">
        <v>0.2250326813506647</v>
      </c>
      <c r="AD562" s="48">
        <v>0.2227264879263991</v>
      </c>
      <c r="AE562" s="47">
        <v>0.28000000000000003</v>
      </c>
      <c r="AF562" s="48">
        <v>0.28340799999999999</v>
      </c>
      <c r="AG562" s="48">
        <v>0.19819400000000001</v>
      </c>
      <c r="AH562" s="48">
        <v>0.33397100000000002</v>
      </c>
      <c r="AI562" s="48">
        <v>0.19016134600000001</v>
      </c>
      <c r="AJ562" s="48">
        <v>0.150096216</v>
      </c>
      <c r="AK562" s="48">
        <v>0.647530469</v>
      </c>
      <c r="AM562" s="48"/>
      <c r="AN562" s="48"/>
      <c r="AO562" s="48"/>
      <c r="AP562" s="48"/>
      <c r="AQ562" s="48"/>
      <c r="AR562" s="48"/>
      <c r="AS562" s="48"/>
      <c r="AT562" s="48"/>
      <c r="AU562" s="48"/>
      <c r="AV562" s="48"/>
      <c r="AW562" s="48"/>
      <c r="AX562" s="52"/>
      <c r="AY562" s="52"/>
      <c r="AZ562" s="52"/>
      <c r="BA562" s="52"/>
      <c r="BB562" s="52"/>
      <c r="BC562" s="52"/>
      <c r="BD562" s="52"/>
      <c r="BE562" s="52"/>
      <c r="BF562" s="52"/>
      <c r="BG562" s="52"/>
      <c r="BH562" s="52"/>
      <c r="BI562" s="52"/>
      <c r="BJ562" s="52"/>
      <c r="BK562" s="52"/>
      <c r="BL562" s="52"/>
      <c r="BM562" s="52"/>
    </row>
    <row r="563" spans="2:65">
      <c r="B563" t="s">
        <v>792</v>
      </c>
      <c r="C563">
        <v>0</v>
      </c>
      <c r="D563">
        <v>43.8</v>
      </c>
      <c r="E563" s="64">
        <v>2.6448635000000002E-2</v>
      </c>
      <c r="F563" s="48">
        <v>0.96836103200000001</v>
      </c>
      <c r="G563" s="48">
        <v>1.0664986E-2</v>
      </c>
      <c r="H563" s="48">
        <v>3.615811E-3</v>
      </c>
      <c r="I563" s="48">
        <v>0.93682328800000003</v>
      </c>
      <c r="J563" s="49">
        <v>3.1537743999999979E-2</v>
      </c>
      <c r="K563" s="48">
        <v>1.7571659999999999E-3</v>
      </c>
      <c r="L563" s="48">
        <v>6.4000000000000005E-4</v>
      </c>
      <c r="M563" s="48">
        <v>1.117273E-3</v>
      </c>
      <c r="N563" s="48">
        <v>1.909521E-3</v>
      </c>
      <c r="O563" s="48">
        <v>8.2299999999999995E-4</v>
      </c>
      <c r="P563" s="48">
        <v>1.3193979E-2</v>
      </c>
      <c r="Q563" s="48">
        <v>4.16466199999999E-3</v>
      </c>
      <c r="R563" s="48">
        <v>0.48423693400000001</v>
      </c>
      <c r="S563" s="48">
        <v>0.43370777399999999</v>
      </c>
      <c r="T563" s="48">
        <v>4.8954879999999999E-3</v>
      </c>
      <c r="U563" s="48">
        <v>1.432083E-3</v>
      </c>
      <c r="V563" s="48">
        <v>1.0461310000000001E-3</v>
      </c>
      <c r="W563" s="48">
        <v>3.3500000000000001E-4</v>
      </c>
      <c r="X563" s="48">
        <v>4.3571879999999997E-3</v>
      </c>
      <c r="Y563" s="48">
        <v>0.139840079508492</v>
      </c>
      <c r="Z563" s="48">
        <v>0.16892993478606599</v>
      </c>
      <c r="AA563" s="48">
        <v>7.2393210445100956E-2</v>
      </c>
      <c r="AB563" s="48">
        <v>0.34031507553917978</v>
      </c>
      <c r="AC563" s="48">
        <v>0.16864443274797841</v>
      </c>
      <c r="AD563" s="48">
        <v>0.28083879611464663</v>
      </c>
      <c r="AE563" s="47">
        <v>0.19</v>
      </c>
      <c r="AF563" s="48">
        <v>0.31498399999999999</v>
      </c>
      <c r="AG563" s="48">
        <v>0.20968500000000001</v>
      </c>
      <c r="AH563" s="48">
        <v>0.333644</v>
      </c>
      <c r="AI563" s="48">
        <v>0.13240874599999999</v>
      </c>
      <c r="AJ563" s="48">
        <v>0.19712233400000001</v>
      </c>
      <c r="AK563" s="48">
        <v>0.66127575000000005</v>
      </c>
      <c r="AM563" s="48"/>
      <c r="AN563" s="48"/>
      <c r="AO563" s="48"/>
      <c r="AP563" s="48"/>
      <c r="AQ563" s="48"/>
      <c r="AR563" s="48"/>
      <c r="AS563" s="48"/>
      <c r="AT563" s="48"/>
      <c r="AU563" s="48"/>
      <c r="AV563" s="48"/>
      <c r="AW563" s="48"/>
      <c r="AX563" s="52"/>
      <c r="AY563" s="52"/>
      <c r="AZ563" s="52"/>
      <c r="BA563" s="52"/>
      <c r="BB563" s="52"/>
      <c r="BC563" s="52"/>
      <c r="BD563" s="52"/>
      <c r="BE563" s="52"/>
      <c r="BF563" s="52"/>
      <c r="BG563" s="52"/>
      <c r="BH563" s="52"/>
      <c r="BI563" s="52"/>
      <c r="BJ563" s="52"/>
      <c r="BK563" s="52"/>
      <c r="BL563" s="52"/>
      <c r="BM563" s="52"/>
    </row>
    <row r="564" spans="2:65">
      <c r="B564" t="s">
        <v>793</v>
      </c>
      <c r="C564">
        <v>0</v>
      </c>
      <c r="D564">
        <v>70.7</v>
      </c>
      <c r="E564" s="64">
        <v>2.5261822E-2</v>
      </c>
      <c r="F564" s="48">
        <v>0.97781424299999997</v>
      </c>
      <c r="G564" s="48">
        <v>5.1458959999999996E-3</v>
      </c>
      <c r="H564" s="48">
        <v>1.1000000000000001E-3</v>
      </c>
      <c r="I564" s="48">
        <v>0.95372538699999998</v>
      </c>
      <c r="J564" s="49">
        <v>2.4088855999999988E-2</v>
      </c>
      <c r="K564" s="48">
        <v>9.1299999999999997E-4</v>
      </c>
      <c r="L564" s="48">
        <v>4.3999999999999999E-5</v>
      </c>
      <c r="M564" s="48">
        <v>1.9799999999999999E-4</v>
      </c>
      <c r="N564" s="48">
        <v>1.297316E-3</v>
      </c>
      <c r="O564" s="48">
        <v>3.5199999999999999E-4</v>
      </c>
      <c r="P564" s="48">
        <v>9.3230869999999903E-3</v>
      </c>
      <c r="Q564" s="48">
        <v>6.6186969999999998E-3</v>
      </c>
      <c r="R564" s="48">
        <v>0.48551481499999999</v>
      </c>
      <c r="S564" s="48">
        <v>0.43669946700000001</v>
      </c>
      <c r="T564" s="48">
        <v>1.231378E-3</v>
      </c>
      <c r="U564" s="48">
        <v>9.1299999999999997E-4</v>
      </c>
      <c r="V564" s="48">
        <v>8.1400000000000005E-4</v>
      </c>
      <c r="W564" s="48">
        <v>2.31E-4</v>
      </c>
      <c r="X564" s="48">
        <v>3.617173E-3</v>
      </c>
      <c r="Y564" s="48">
        <v>0.14797176838352</v>
      </c>
      <c r="Z564" s="48">
        <v>0.16711981343965199</v>
      </c>
      <c r="AA564" s="48">
        <v>6.7636964207375153E-2</v>
      </c>
      <c r="AB564" s="48">
        <v>0.35541018296301929</v>
      </c>
      <c r="AC564" s="48">
        <v>0.1638541099618944</v>
      </c>
      <c r="AD564" s="48">
        <v>0.30678901936386971</v>
      </c>
      <c r="AE564" s="47">
        <v>0.11</v>
      </c>
      <c r="AF564" s="48">
        <v>0.31370999999999999</v>
      </c>
      <c r="AG564" s="48">
        <v>0.230521</v>
      </c>
      <c r="AH564" s="48">
        <v>0.31152000000000002</v>
      </c>
      <c r="AI564" s="48">
        <v>0.118665592</v>
      </c>
      <c r="AJ564" s="48">
        <v>0.17114806900000001</v>
      </c>
      <c r="AK564" s="48">
        <v>0.69922094499999998</v>
      </c>
      <c r="AM564" s="48"/>
      <c r="AN564" s="48"/>
      <c r="AO564" s="48"/>
      <c r="AP564" s="48"/>
      <c r="AQ564" s="48"/>
      <c r="AR564" s="48"/>
      <c r="AS564" s="48"/>
      <c r="AT564" s="48"/>
      <c r="AU564" s="48"/>
      <c r="AV564" s="48"/>
      <c r="AW564" s="48"/>
      <c r="AX564" s="52"/>
      <c r="AY564" s="52"/>
      <c r="AZ564" s="52"/>
      <c r="BA564" s="52"/>
      <c r="BB564" s="52"/>
      <c r="BC564" s="52"/>
      <c r="BD564" s="52"/>
      <c r="BE564" s="52"/>
      <c r="BF564" s="52"/>
      <c r="BG564" s="52"/>
      <c r="BH564" s="52"/>
      <c r="BI564" s="52"/>
      <c r="BJ564" s="52"/>
      <c r="BK564" s="52"/>
      <c r="BL564" s="52"/>
      <c r="BM564" s="52"/>
    </row>
    <row r="565" spans="2:65">
      <c r="B565" t="s">
        <v>794</v>
      </c>
      <c r="C565">
        <v>0</v>
      </c>
      <c r="D565">
        <v>55.4</v>
      </c>
      <c r="E565" s="64">
        <v>1.9540532999999999E-2</v>
      </c>
      <c r="F565" s="48">
        <v>0.96348158099999903</v>
      </c>
      <c r="G565" s="48">
        <v>1.2540750999999999E-2</v>
      </c>
      <c r="H565" s="48">
        <v>5.25195099999999E-3</v>
      </c>
      <c r="I565" s="48">
        <v>0.85634687899999995</v>
      </c>
      <c r="J565" s="49">
        <v>0.1071347019999991</v>
      </c>
      <c r="K565" s="48">
        <v>4.8228430000000003E-3</v>
      </c>
      <c r="L565" s="48">
        <v>8.4000000000000003E-4</v>
      </c>
      <c r="M565" s="48">
        <v>6.2100000000000002E-4</v>
      </c>
      <c r="N565" s="48">
        <v>2.32008E-3</v>
      </c>
      <c r="O565" s="48">
        <v>4.75E-4</v>
      </c>
      <c r="P565" s="48">
        <v>1.3180611E-2</v>
      </c>
      <c r="Q565" s="48">
        <v>5.5444650000000002E-3</v>
      </c>
      <c r="R565" s="48">
        <v>0.58069819700000003</v>
      </c>
      <c r="S565" s="48">
        <v>0.34047606000000002</v>
      </c>
      <c r="T565" s="48">
        <v>4.5943629999999997E-3</v>
      </c>
      <c r="U565" s="48">
        <v>2.411355E-3</v>
      </c>
      <c r="V565" s="48">
        <v>6.3900000000000003E-4</v>
      </c>
      <c r="W565" s="48">
        <v>1.132606E-3</v>
      </c>
      <c r="X565" s="48">
        <v>1.808516E-3</v>
      </c>
      <c r="Y565" s="48">
        <v>0.103523196864482</v>
      </c>
      <c r="Z565" s="48">
        <v>0.19443496223161599</v>
      </c>
      <c r="AA565" s="48">
        <v>7.2483294398869857E-2</v>
      </c>
      <c r="AB565" s="48">
        <v>0.30226544249470211</v>
      </c>
      <c r="AC565" s="48">
        <v>0.2324949388258076</v>
      </c>
      <c r="AD565" s="48">
        <v>0.21347152539389139</v>
      </c>
      <c r="AE565" s="47">
        <v>0.08</v>
      </c>
      <c r="AF565" s="48">
        <v>0.26665299999999997</v>
      </c>
      <c r="AG565" s="48">
        <v>0.19605600000000001</v>
      </c>
      <c r="AH565" s="48">
        <v>0.393482</v>
      </c>
      <c r="AI565" s="48">
        <v>0.119522846</v>
      </c>
      <c r="AJ565" s="48">
        <v>0.16587495999999999</v>
      </c>
      <c r="AK565" s="48">
        <v>0.70218340700000004</v>
      </c>
      <c r="AM565" s="48"/>
      <c r="AN565" s="48"/>
      <c r="AO565" s="48"/>
      <c r="AP565" s="48"/>
      <c r="AQ565" s="48"/>
      <c r="AR565" s="48"/>
      <c r="AS565" s="48"/>
      <c r="AT565" s="48"/>
      <c r="AU565" s="48"/>
      <c r="AV565" s="48"/>
      <c r="AW565" s="48"/>
      <c r="AX565" s="52"/>
      <c r="AY565" s="52"/>
      <c r="AZ565" s="52"/>
      <c r="BA565" s="52"/>
      <c r="BB565" s="52"/>
      <c r="BC565" s="52"/>
      <c r="BD565" s="52"/>
      <c r="BE565" s="52"/>
      <c r="BF565" s="52"/>
      <c r="BG565" s="52"/>
      <c r="BH565" s="52"/>
      <c r="BI565" s="52"/>
      <c r="BJ565" s="52"/>
      <c r="BK565" s="52"/>
      <c r="BL565" s="52"/>
      <c r="BM565" s="52"/>
    </row>
    <row r="566" spans="2:65">
      <c r="B566" t="s">
        <v>795</v>
      </c>
      <c r="C566">
        <v>0</v>
      </c>
      <c r="D566">
        <v>49.2</v>
      </c>
      <c r="E566" s="64">
        <v>2.2481527000000001E-2</v>
      </c>
      <c r="F566" s="48">
        <v>0.94132715600000005</v>
      </c>
      <c r="G566" s="48">
        <v>2.5810033E-2</v>
      </c>
      <c r="H566" s="48">
        <v>7.2798429999999898E-3</v>
      </c>
      <c r="I566" s="48">
        <v>0.91295610400000005</v>
      </c>
      <c r="J566" s="49">
        <v>2.8371052000000011E-2</v>
      </c>
      <c r="K566" s="48">
        <v>1.872685E-2</v>
      </c>
      <c r="L566" s="48">
        <v>1.398849E-3</v>
      </c>
      <c r="M566" s="48">
        <v>2.1699999999999999E-4</v>
      </c>
      <c r="N566" s="48">
        <v>2.6302309999999998E-3</v>
      </c>
      <c r="O566" s="48">
        <v>7.3899999999999997E-4</v>
      </c>
      <c r="P566" s="48">
        <v>2.0549294999999999E-2</v>
      </c>
      <c r="Q566" s="48">
        <v>5.0340589999999996E-3</v>
      </c>
      <c r="R566" s="48">
        <v>0.47838679200000001</v>
      </c>
      <c r="S566" s="48">
        <v>0.43957364599999998</v>
      </c>
      <c r="T566" s="48">
        <v>5.1816529999999996E-3</v>
      </c>
      <c r="U566" s="48">
        <v>1.1348412E-2</v>
      </c>
      <c r="V566" s="48">
        <v>7.0899999999999999E-4</v>
      </c>
      <c r="W566" s="48">
        <v>6.3046730000000002E-3</v>
      </c>
      <c r="X566" s="48">
        <v>2.3051460000000001E-3</v>
      </c>
      <c r="Y566" s="48">
        <v>7.3482578849283997E-2</v>
      </c>
      <c r="Z566" s="48">
        <v>0.20001483308147999</v>
      </c>
      <c r="AA566" s="48">
        <v>7.7956241598294118E-2</v>
      </c>
      <c r="AB566" s="48">
        <v>0.26793909052982812</v>
      </c>
      <c r="AC566" s="48">
        <v>0.1558036090986897</v>
      </c>
      <c r="AD566" s="48">
        <v>0.31527176730113188</v>
      </c>
      <c r="AE566" s="47">
        <v>0.09</v>
      </c>
      <c r="AF566" s="48">
        <v>0.37807499999999999</v>
      </c>
      <c r="AG566" s="48">
        <v>0.204872</v>
      </c>
      <c r="AH566" s="48">
        <v>0.27069399999999999</v>
      </c>
      <c r="AI566" s="48">
        <v>9.5046001000000005E-2</v>
      </c>
      <c r="AJ566" s="48">
        <v>0.117409767</v>
      </c>
      <c r="AK566" s="48">
        <v>0.77176220799999995</v>
      </c>
      <c r="AM566" s="48"/>
      <c r="AN566" s="48"/>
      <c r="AO566" s="48"/>
      <c r="AP566" s="48"/>
      <c r="AQ566" s="48"/>
      <c r="AR566" s="48"/>
      <c r="AS566" s="48"/>
      <c r="AT566" s="48"/>
      <c r="AU566" s="48"/>
      <c r="AV566" s="48"/>
      <c r="AW566" s="48"/>
      <c r="AX566" s="52"/>
      <c r="AY566" s="52"/>
      <c r="AZ566" s="52"/>
      <c r="BA566" s="52"/>
      <c r="BB566" s="52"/>
      <c r="BC566" s="52"/>
      <c r="BD566" s="52"/>
      <c r="BE566" s="52"/>
      <c r="BF566" s="52"/>
      <c r="BG566" s="52"/>
      <c r="BH566" s="52"/>
      <c r="BI566" s="52"/>
      <c r="BJ566" s="52"/>
      <c r="BK566" s="52"/>
      <c r="BL566" s="52"/>
      <c r="BM566" s="52"/>
    </row>
    <row r="567" spans="2:65">
      <c r="B567" t="s">
        <v>796</v>
      </c>
      <c r="C567">
        <v>0</v>
      </c>
      <c r="D567">
        <v>17.3</v>
      </c>
      <c r="E567" s="64">
        <v>2.3326481999999999E-2</v>
      </c>
      <c r="F567" s="48">
        <v>0.95722724599999998</v>
      </c>
      <c r="G567" s="48">
        <v>1.8529730000000001E-2</v>
      </c>
      <c r="H567" s="48">
        <v>4.8989059999999997E-3</v>
      </c>
      <c r="I567" s="48">
        <v>0.93429485499999998</v>
      </c>
      <c r="J567" s="49">
        <v>2.2932391E-2</v>
      </c>
      <c r="K567" s="48">
        <v>8.7529429999999991E-3</v>
      </c>
      <c r="L567" s="48">
        <v>3.6848940000000002E-3</v>
      </c>
      <c r="M567" s="48">
        <v>7.8100000000000001E-4</v>
      </c>
      <c r="N567" s="48">
        <v>2.819102E-3</v>
      </c>
      <c r="O567" s="48">
        <v>7.18E-4</v>
      </c>
      <c r="P567" s="48">
        <v>1.6714005000000001E-2</v>
      </c>
      <c r="Q567" s="48">
        <v>2.6290770000000001E-3</v>
      </c>
      <c r="R567" s="48">
        <v>0.62734125900000004</v>
      </c>
      <c r="S567" s="48">
        <v>0.30009291100000002</v>
      </c>
      <c r="T567" s="48">
        <v>8.5309459999999993E-3</v>
      </c>
      <c r="U567" s="48">
        <v>6.5882550000000003E-3</v>
      </c>
      <c r="V567" s="48">
        <v>6.6500000000000001E-4</v>
      </c>
      <c r="W567" s="48">
        <v>5.0699999999999996E-4</v>
      </c>
      <c r="X567" s="48">
        <v>2.4389210000000001E-3</v>
      </c>
      <c r="Y567" s="48">
        <v>8.2691498055920104E-2</v>
      </c>
      <c r="Z567" s="48">
        <v>0.19238137942279401</v>
      </c>
      <c r="AA567" s="48">
        <v>7.7615141955835756E-2</v>
      </c>
      <c r="AB567" s="48">
        <v>0.28319242902208053</v>
      </c>
      <c r="AC567" s="48">
        <v>0.15479686422716479</v>
      </c>
      <c r="AD567" s="48">
        <v>0.33083935548121862</v>
      </c>
      <c r="AE567" s="47">
        <v>0.17</v>
      </c>
      <c r="AF567" s="48">
        <v>0.36389100000000002</v>
      </c>
      <c r="AG567" s="48">
        <v>0.19719999999999999</v>
      </c>
      <c r="AH567" s="48">
        <v>0.28436099999999997</v>
      </c>
      <c r="AI567" s="48">
        <v>0.108942767</v>
      </c>
      <c r="AJ567" s="48">
        <v>0.118105946</v>
      </c>
      <c r="AK567" s="48">
        <v>0.76386240400000005</v>
      </c>
      <c r="AM567" s="48"/>
      <c r="AN567" s="48"/>
      <c r="AO567" s="48"/>
      <c r="AP567" s="48"/>
      <c r="AQ567" s="48"/>
      <c r="AR567" s="48"/>
      <c r="AS567" s="48"/>
      <c r="AT567" s="48"/>
      <c r="AU567" s="48"/>
      <c r="AV567" s="48"/>
      <c r="AW567" s="48"/>
      <c r="AX567" s="52"/>
      <c r="AY567" s="52"/>
      <c r="AZ567" s="52"/>
      <c r="BA567" s="52"/>
      <c r="BB567" s="52"/>
      <c r="BC567" s="52"/>
      <c r="BD567" s="52"/>
      <c r="BE567" s="52"/>
      <c r="BF567" s="52"/>
      <c r="BG567" s="52"/>
      <c r="BH567" s="52"/>
      <c r="BI567" s="52"/>
      <c r="BJ567" s="52"/>
      <c r="BK567" s="52"/>
      <c r="BL567" s="52"/>
      <c r="BM567" s="52"/>
    </row>
    <row r="568" spans="2:65">
      <c r="B568" t="s">
        <v>797</v>
      </c>
      <c r="C568">
        <v>0</v>
      </c>
      <c r="D568">
        <v>0.2</v>
      </c>
      <c r="E568" s="64">
        <v>2.5978454000000002E-2</v>
      </c>
      <c r="F568" s="48">
        <v>0.92797242499999999</v>
      </c>
      <c r="G568" s="48">
        <v>3.9832379000000001E-2</v>
      </c>
      <c r="H568" s="48">
        <v>5.959514E-3</v>
      </c>
      <c r="I568" s="48">
        <v>0.91427477099999999</v>
      </c>
      <c r="J568" s="49">
        <v>1.3697654E-2</v>
      </c>
      <c r="K568" s="48">
        <v>5.4409050000000002E-3</v>
      </c>
      <c r="L568" s="48">
        <v>4.1341859999999998E-3</v>
      </c>
      <c r="M568" s="48">
        <v>2.3025278E-2</v>
      </c>
      <c r="N568" s="48">
        <v>1.892489E-3</v>
      </c>
      <c r="O568" s="48">
        <v>4.7537509999999996E-3</v>
      </c>
      <c r="P568" s="48">
        <v>1.5894650999999999E-2</v>
      </c>
      <c r="Q568" s="48">
        <v>1.0341098E-2</v>
      </c>
      <c r="R568" s="48">
        <v>0.51221078200000003</v>
      </c>
      <c r="S568" s="48">
        <v>0.39443981299999997</v>
      </c>
      <c r="T568" s="48">
        <v>3.6080384E-2</v>
      </c>
      <c r="U568" s="48">
        <v>2.005092E-3</v>
      </c>
      <c r="V568" s="48">
        <v>3.3799999999999998E-4</v>
      </c>
      <c r="W568" s="48">
        <v>3.739834E-3</v>
      </c>
      <c r="X568" s="48">
        <v>2.0388849999999998E-3</v>
      </c>
      <c r="Y568" s="48">
        <v>8.9990132133143996E-2</v>
      </c>
      <c r="Z568" s="48">
        <v>0.19512950388179801</v>
      </c>
      <c r="AA568" s="48">
        <v>8.6619582840968351E-2</v>
      </c>
      <c r="AB568" s="48">
        <v>0.28163730797768483</v>
      </c>
      <c r="AC568" s="48">
        <v>0.20586390290467749</v>
      </c>
      <c r="AD568" s="48">
        <v>0.27246693031501429</v>
      </c>
      <c r="AE568" s="47">
        <v>0.33</v>
      </c>
      <c r="AF568" s="48">
        <v>0.26502100000000001</v>
      </c>
      <c r="AG568" s="48">
        <v>0.161524</v>
      </c>
      <c r="AH568" s="48">
        <v>0.34719800000000001</v>
      </c>
      <c r="AI568" s="48">
        <v>0.27423702700000002</v>
      </c>
      <c r="AJ568" s="48">
        <v>0.14472417400000001</v>
      </c>
      <c r="AK568" s="48">
        <v>0.57389044</v>
      </c>
      <c r="AM568" s="48"/>
      <c r="AN568" s="48"/>
      <c r="AO568" s="48"/>
      <c r="AP568" s="48"/>
      <c r="AQ568" s="48"/>
      <c r="AR568" s="48"/>
      <c r="AS568" s="48"/>
      <c r="AT568" s="48"/>
      <c r="AU568" s="48"/>
      <c r="AV568" s="48"/>
      <c r="AW568" s="48"/>
      <c r="AX568" s="52"/>
      <c r="AY568" s="52"/>
      <c r="AZ568" s="52"/>
      <c r="BA568" s="52"/>
      <c r="BB568" s="52"/>
      <c r="BC568" s="52"/>
      <c r="BD568" s="52"/>
      <c r="BE568" s="52"/>
      <c r="BF568" s="52"/>
      <c r="BG568" s="52"/>
      <c r="BH568" s="52"/>
      <c r="BI568" s="52"/>
      <c r="BJ568" s="52"/>
      <c r="BK568" s="52"/>
      <c r="BL568" s="52"/>
      <c r="BM568" s="52"/>
    </row>
    <row r="569" spans="2:65">
      <c r="B569" t="s">
        <v>798</v>
      </c>
      <c r="C569">
        <v>0</v>
      </c>
      <c r="D569">
        <v>69.2</v>
      </c>
      <c r="E569" s="64">
        <v>1.9838977000000001E-2</v>
      </c>
      <c r="F569" s="48">
        <v>0.97716563999999995</v>
      </c>
      <c r="G569" s="48">
        <v>9.3421040000000004E-3</v>
      </c>
      <c r="H569" s="48">
        <v>1.9810000000000001E-3</v>
      </c>
      <c r="I569" s="48">
        <v>0.95475322799999995</v>
      </c>
      <c r="J569" s="49">
        <v>2.2412411999999989E-2</v>
      </c>
      <c r="K569" s="48">
        <v>3.1070289999999999E-3</v>
      </c>
      <c r="L569" s="48">
        <v>1.0637629999999999E-3</v>
      </c>
      <c r="M569" s="48">
        <v>1.7899999999999999E-4</v>
      </c>
      <c r="N569" s="48">
        <v>2.3908330000000002E-3</v>
      </c>
      <c r="O569" s="48">
        <v>3.1599999999999998E-4</v>
      </c>
      <c r="P569" s="48">
        <v>9.2262969999999996E-3</v>
      </c>
      <c r="Q569" s="48">
        <v>2.2855409999999999E-3</v>
      </c>
      <c r="R569" s="48">
        <v>0.58835548599999998</v>
      </c>
      <c r="S569" s="48">
        <v>0.33878204499999998</v>
      </c>
      <c r="T569" s="48">
        <v>3.0017059999999998E-3</v>
      </c>
      <c r="U569" s="48">
        <v>6.8499999999999995E-4</v>
      </c>
      <c r="V569" s="48">
        <v>4.84E-4</v>
      </c>
      <c r="W569" s="48">
        <v>1.9590079999999999E-3</v>
      </c>
      <c r="X569" s="48">
        <v>2.748931E-3</v>
      </c>
      <c r="Y569" s="48">
        <v>8.9259347463681804E-2</v>
      </c>
      <c r="Z569" s="48">
        <v>0.15840084646424801</v>
      </c>
      <c r="AA569" s="48">
        <v>6.2171056686100221E-2</v>
      </c>
      <c r="AB569" s="48">
        <v>0.37694592695763618</v>
      </c>
      <c r="AC569" s="48">
        <v>0.1776310937384763</v>
      </c>
      <c r="AD569" s="48">
        <v>0.33169850283944241</v>
      </c>
      <c r="AE569" s="47">
        <v>0.09</v>
      </c>
      <c r="AF569" s="48">
        <v>0.34592000000000001</v>
      </c>
      <c r="AG569" s="48">
        <v>0.24055799999999999</v>
      </c>
      <c r="AH569" s="48">
        <v>0.27256200000000003</v>
      </c>
      <c r="AI569" s="48">
        <v>0.115813289</v>
      </c>
      <c r="AJ569" s="48">
        <v>0.18054298599999999</v>
      </c>
      <c r="AK569" s="48">
        <v>0.69518933000000005</v>
      </c>
      <c r="AM569" s="48"/>
      <c r="AN569" s="48"/>
      <c r="AO569" s="48"/>
      <c r="AP569" s="48"/>
      <c r="AQ569" s="48"/>
      <c r="AR569" s="48"/>
      <c r="AS569" s="48"/>
      <c r="AT569" s="48"/>
      <c r="AU569" s="48"/>
      <c r="AV569" s="48"/>
      <c r="AW569" s="48"/>
      <c r="AX569" s="52"/>
      <c r="AY569" s="52"/>
      <c r="AZ569" s="52"/>
      <c r="BA569" s="52"/>
      <c r="BB569" s="52"/>
      <c r="BC569" s="52"/>
      <c r="BD569" s="52"/>
      <c r="BE569" s="52"/>
      <c r="BF569" s="52"/>
      <c r="BG569" s="52"/>
      <c r="BH569" s="52"/>
      <c r="BI569" s="52"/>
      <c r="BJ569" s="52"/>
      <c r="BK569" s="52"/>
      <c r="BL569" s="52"/>
      <c r="BM569" s="52"/>
    </row>
    <row r="570" spans="2:65">
      <c r="B570" t="s">
        <v>799</v>
      </c>
      <c r="C570">
        <v>0</v>
      </c>
      <c r="D570">
        <v>23.5</v>
      </c>
      <c r="E570" s="64">
        <v>2.1596173999999999E-2</v>
      </c>
      <c r="F570" s="48">
        <v>0.97772724099999997</v>
      </c>
      <c r="G570" s="48">
        <v>5.9501060000000001E-3</v>
      </c>
      <c r="H570" s="48">
        <v>2.546417E-3</v>
      </c>
      <c r="I570" s="48">
        <v>0.95612587900000001</v>
      </c>
      <c r="J570" s="49">
        <v>2.1601361999999961E-2</v>
      </c>
      <c r="K570" s="48">
        <v>1.5569900000000001E-3</v>
      </c>
      <c r="L570" s="48">
        <v>5.2599999999999999E-4</v>
      </c>
      <c r="M570" s="48">
        <v>3.5100000000000002E-4</v>
      </c>
      <c r="N570" s="48">
        <v>1.2992100000000001E-3</v>
      </c>
      <c r="O570" s="48">
        <v>8.6600000000000002E-4</v>
      </c>
      <c r="P570" s="48">
        <v>1.0373059E-2</v>
      </c>
      <c r="Q570" s="48">
        <v>3.402553E-3</v>
      </c>
      <c r="R570" s="48">
        <v>0.49776242500000001</v>
      </c>
      <c r="S570" s="48">
        <v>0.432419055</v>
      </c>
      <c r="T570" s="48">
        <v>3.1862240000000001E-3</v>
      </c>
      <c r="U570" s="48">
        <v>7.3200000000000001E-4</v>
      </c>
      <c r="V570" s="48">
        <v>7.1100000000000004E-4</v>
      </c>
      <c r="W570" s="48">
        <v>1.8599999999999999E-4</v>
      </c>
      <c r="X570" s="48">
        <v>2.4953599999999999E-3</v>
      </c>
      <c r="Y570" s="48">
        <v>0.16930681133212699</v>
      </c>
      <c r="Z570" s="48">
        <v>0.19066869971711101</v>
      </c>
      <c r="AA570" s="48">
        <v>7.8545842164627566E-2</v>
      </c>
      <c r="AB570" s="48">
        <v>0.31635245850840849</v>
      </c>
      <c r="AC570" s="48">
        <v>0.13705147525874631</v>
      </c>
      <c r="AD570" s="48">
        <v>0.33305102688968868</v>
      </c>
      <c r="AE570" s="47">
        <v>0.11</v>
      </c>
      <c r="AF570" s="48">
        <v>0.367423</v>
      </c>
      <c r="AG570" s="48">
        <v>0.205397</v>
      </c>
      <c r="AH570" s="48">
        <v>0.280362</v>
      </c>
      <c r="AI570" s="48">
        <v>7.5535838999999994E-2</v>
      </c>
      <c r="AJ570" s="48">
        <v>0.144996022</v>
      </c>
      <c r="AK570" s="48">
        <v>0.76582202200000005</v>
      </c>
      <c r="AM570" s="48"/>
      <c r="AN570" s="48"/>
      <c r="AO570" s="48"/>
      <c r="AP570" s="48"/>
      <c r="AQ570" s="48"/>
      <c r="AR570" s="48"/>
      <c r="AS570" s="48"/>
      <c r="AT570" s="48"/>
      <c r="AU570" s="48"/>
      <c r="AV570" s="48"/>
      <c r="AW570" s="48"/>
      <c r="AX570" s="52"/>
      <c r="AY570" s="52"/>
      <c r="AZ570" s="52"/>
      <c r="BA570" s="52"/>
      <c r="BB570" s="52"/>
      <c r="BC570" s="52"/>
      <c r="BD570" s="52"/>
      <c r="BE570" s="52"/>
      <c r="BF570" s="52"/>
      <c r="BG570" s="52"/>
      <c r="BH570" s="52"/>
      <c r="BI570" s="52"/>
      <c r="BJ570" s="52"/>
      <c r="BK570" s="52"/>
      <c r="BL570" s="52"/>
      <c r="BM570" s="52"/>
    </row>
    <row r="571" spans="2:65">
      <c r="B571" t="s">
        <v>800</v>
      </c>
      <c r="C571">
        <v>0</v>
      </c>
      <c r="D571">
        <v>60.7</v>
      </c>
      <c r="E571" s="64">
        <v>2.3847284999999999E-2</v>
      </c>
      <c r="F571" s="48">
        <v>0.96166985199999999</v>
      </c>
      <c r="G571" s="48">
        <v>8.9230649999999904E-3</v>
      </c>
      <c r="H571" s="48">
        <v>5.5722410000000003E-3</v>
      </c>
      <c r="I571" s="48">
        <v>0.87373127699999997</v>
      </c>
      <c r="J571" s="49">
        <v>8.7938575000000019E-2</v>
      </c>
      <c r="K571" s="48">
        <v>1.950767E-3</v>
      </c>
      <c r="L571" s="48">
        <v>6.9499999999999998E-4</v>
      </c>
      <c r="M571" s="48">
        <v>7.6300000000000001E-4</v>
      </c>
      <c r="N571" s="48">
        <v>1.796251E-3</v>
      </c>
      <c r="O571" s="48">
        <v>4.35E-4</v>
      </c>
      <c r="P571" s="48">
        <v>1.6137287E-2</v>
      </c>
      <c r="Q571" s="48">
        <v>7.6972619999999999E-3</v>
      </c>
      <c r="R571" s="48">
        <v>0.499237084</v>
      </c>
      <c r="S571" s="48">
        <v>0.42107194599999997</v>
      </c>
      <c r="T571" s="48">
        <v>4.2781269999999996E-3</v>
      </c>
      <c r="U571" s="48">
        <v>1.274746E-3</v>
      </c>
      <c r="V571" s="48">
        <v>1.052632E-3</v>
      </c>
      <c r="W571" s="48">
        <v>4.44E-4</v>
      </c>
      <c r="X571" s="48">
        <v>2.945437E-3</v>
      </c>
      <c r="Y571" s="48">
        <v>0.110000452304491</v>
      </c>
      <c r="Z571" s="48">
        <v>0.191488764044943</v>
      </c>
      <c r="AA571" s="48">
        <v>7.6781433485043099E-2</v>
      </c>
      <c r="AB571" s="48">
        <v>0.30423050643319449</v>
      </c>
      <c r="AC571" s="48">
        <v>0.23815187983953731</v>
      </c>
      <c r="AD571" s="48">
        <v>0.22285194514413659</v>
      </c>
      <c r="AE571" s="47">
        <v>0.1</v>
      </c>
      <c r="AF571" s="48">
        <v>0.27379599999999998</v>
      </c>
      <c r="AG571" s="48">
        <v>0.19864200000000001</v>
      </c>
      <c r="AH571" s="48">
        <v>0.37508999999999998</v>
      </c>
      <c r="AI571" s="48">
        <v>0.14128369800000001</v>
      </c>
      <c r="AJ571" s="48">
        <v>0.193798625</v>
      </c>
      <c r="AK571" s="48">
        <v>0.65939931299999999</v>
      </c>
      <c r="AM571" s="48"/>
      <c r="AN571" s="48"/>
      <c r="AO571" s="48"/>
      <c r="AP571" s="48"/>
      <c r="AQ571" s="48"/>
      <c r="AR571" s="48"/>
      <c r="AS571" s="48"/>
      <c r="AT571" s="48"/>
      <c r="AU571" s="48"/>
      <c r="AV571" s="48"/>
      <c r="AW571" s="48"/>
      <c r="AX571" s="52"/>
      <c r="AY571" s="52"/>
      <c r="AZ571" s="52"/>
      <c r="BA571" s="52"/>
      <c r="BB571" s="52"/>
      <c r="BC571" s="52"/>
      <c r="BD571" s="52"/>
      <c r="BE571" s="52"/>
      <c r="BF571" s="52"/>
      <c r="BG571" s="52"/>
      <c r="BH571" s="52"/>
      <c r="BI571" s="52"/>
      <c r="BJ571" s="52"/>
      <c r="BK571" s="52"/>
      <c r="BL571" s="52"/>
      <c r="BM571" s="52"/>
    </row>
    <row r="572" spans="2:65">
      <c r="B572" t="s">
        <v>801</v>
      </c>
      <c r="C572">
        <v>0</v>
      </c>
      <c r="D572">
        <v>3.4</v>
      </c>
      <c r="E572" s="64">
        <v>3.4006764000000002E-2</v>
      </c>
      <c r="F572" s="48">
        <v>0.87578758800000001</v>
      </c>
      <c r="G572" s="48">
        <v>4.9245238999999899E-2</v>
      </c>
      <c r="H572" s="48">
        <v>3.3142311000000001E-2</v>
      </c>
      <c r="I572" s="48">
        <v>0.81482650199999995</v>
      </c>
      <c r="J572" s="49">
        <v>6.0961086000000053E-2</v>
      </c>
      <c r="K572" s="48">
        <v>1.2672658999999999E-2</v>
      </c>
      <c r="L572" s="48">
        <v>8.8046989999999992E-3</v>
      </c>
      <c r="M572" s="48">
        <v>8.5502270000000005E-3</v>
      </c>
      <c r="N572" s="48">
        <v>7.1760840000000001E-3</v>
      </c>
      <c r="O572" s="48">
        <v>2.2495240000000001E-3</v>
      </c>
      <c r="P572" s="48">
        <v>3.0394022999999999E-2</v>
      </c>
      <c r="Q572" s="48">
        <v>1.1430839999999999E-2</v>
      </c>
      <c r="R572" s="48">
        <v>0.42077620700000001</v>
      </c>
      <c r="S572" s="48">
        <v>0.457571224</v>
      </c>
      <c r="T572" s="48">
        <v>2.9598868E-2</v>
      </c>
      <c r="U572" s="48">
        <v>9.3132609999999998E-3</v>
      </c>
      <c r="V572" s="48">
        <v>9.8527179999999999E-3</v>
      </c>
      <c r="W572" s="48">
        <v>1.058556E-3</v>
      </c>
      <c r="X572" s="48">
        <v>5.2317120000000003E-3</v>
      </c>
      <c r="Y572" s="48">
        <v>5.8339740453391097E-2</v>
      </c>
      <c r="Z572" s="48">
        <v>0.21482967893500299</v>
      </c>
      <c r="AA572" s="48">
        <v>9.0471619313577473E-2</v>
      </c>
      <c r="AB572" s="48">
        <v>0.23539825215364049</v>
      </c>
      <c r="AC572" s="48">
        <v>0.20832757125077001</v>
      </c>
      <c r="AD572" s="48">
        <v>0.25123518097129849</v>
      </c>
      <c r="AE572" s="47">
        <v>0.19</v>
      </c>
      <c r="AF572" s="48">
        <v>0.30891099999999999</v>
      </c>
      <c r="AG572" s="48">
        <v>0.199155</v>
      </c>
      <c r="AH572" s="48">
        <v>0.29511999999999999</v>
      </c>
      <c r="AI572" s="48">
        <v>0.164507712</v>
      </c>
      <c r="AJ572" s="48">
        <v>0.27391547399999999</v>
      </c>
      <c r="AK572" s="48">
        <v>0.550952891</v>
      </c>
      <c r="AM572" s="48"/>
      <c r="AN572" s="48"/>
      <c r="AO572" s="48"/>
      <c r="AP572" s="48"/>
      <c r="AQ572" s="48"/>
      <c r="AR572" s="48"/>
      <c r="AS572" s="48"/>
      <c r="AT572" s="48"/>
      <c r="AU572" s="48"/>
      <c r="AV572" s="48"/>
      <c r="AW572" s="48"/>
      <c r="AX572" s="52"/>
      <c r="AY572" s="52"/>
      <c r="AZ572" s="52"/>
      <c r="BA572" s="52"/>
      <c r="BB572" s="52"/>
      <c r="BC572" s="52"/>
      <c r="BD572" s="52"/>
      <c r="BE572" s="52"/>
      <c r="BF572" s="52"/>
      <c r="BG572" s="52"/>
      <c r="BH572" s="52"/>
      <c r="BI572" s="52"/>
      <c r="BJ572" s="52"/>
      <c r="BK572" s="52"/>
      <c r="BL572" s="52"/>
      <c r="BM572" s="52"/>
    </row>
    <row r="573" spans="2:65">
      <c r="B573" t="s">
        <v>802</v>
      </c>
      <c r="C573">
        <v>0</v>
      </c>
      <c r="D573">
        <v>0</v>
      </c>
      <c r="E573" s="64">
        <v>2.8509428999999999E-2</v>
      </c>
      <c r="F573" s="48">
        <v>0.88985873199999999</v>
      </c>
      <c r="G573" s="48">
        <v>5.1521429000000001E-2</v>
      </c>
      <c r="H573" s="48">
        <v>2.0635799999999999E-2</v>
      </c>
      <c r="I573" s="48">
        <v>0.84013575699999998</v>
      </c>
      <c r="J573" s="49">
        <v>4.9722975000000003E-2</v>
      </c>
      <c r="K573" s="48">
        <v>1.6308311999999998E-2</v>
      </c>
      <c r="L573" s="48">
        <v>8.9661680000000001E-3</v>
      </c>
      <c r="M573" s="48">
        <v>7.740856E-3</v>
      </c>
      <c r="N573" s="48">
        <v>5.0860150000000002E-3</v>
      </c>
      <c r="O573" s="48">
        <v>1.8671409999999999E-3</v>
      </c>
      <c r="P573" s="48">
        <v>2.8357207999999998E-2</v>
      </c>
      <c r="Q573" s="48">
        <v>9.6274469999999904E-3</v>
      </c>
      <c r="R573" s="48">
        <v>0.43141659599999999</v>
      </c>
      <c r="S573" s="48">
        <v>0.448891871</v>
      </c>
      <c r="T573" s="48">
        <v>2.5848236E-2</v>
      </c>
      <c r="U573" s="48">
        <v>1.1698807E-2</v>
      </c>
      <c r="V573" s="48">
        <v>1.1290369999999999E-2</v>
      </c>
      <c r="W573" s="48">
        <v>1.1475140000000001E-3</v>
      </c>
      <c r="X573" s="48">
        <v>4.8623470000000004E-3</v>
      </c>
      <c r="Y573" s="48">
        <v>6.0186660596403298E-2</v>
      </c>
      <c r="Z573" s="48">
        <v>0.21417280847092801</v>
      </c>
      <c r="AA573" s="48">
        <v>7.6460751763080634E-2</v>
      </c>
      <c r="AB573" s="48">
        <v>0.25722802510723869</v>
      </c>
      <c r="AC573" s="48">
        <v>0.1882125858699692</v>
      </c>
      <c r="AD573" s="48">
        <v>0.28041864981836928</v>
      </c>
      <c r="AE573" s="47">
        <v>0.3</v>
      </c>
      <c r="AF573" s="48">
        <v>0.35866500000000001</v>
      </c>
      <c r="AG573" s="48">
        <v>0.212335</v>
      </c>
      <c r="AH573" s="48">
        <v>0.25579099999999999</v>
      </c>
      <c r="AI573" s="48">
        <v>7.5916230000000001E-2</v>
      </c>
      <c r="AJ573" s="48">
        <v>0.230571364</v>
      </c>
      <c r="AK573" s="48">
        <v>0.68900523599999997</v>
      </c>
      <c r="AM573" s="48"/>
      <c r="AN573" s="48"/>
      <c r="AO573" s="48"/>
      <c r="AP573" s="48"/>
      <c r="AQ573" s="48"/>
      <c r="AR573" s="48"/>
      <c r="AS573" s="48"/>
      <c r="AT573" s="48"/>
      <c r="AU573" s="48"/>
      <c r="AV573" s="48"/>
      <c r="AW573" s="48"/>
      <c r="AX573" s="52"/>
      <c r="AY573" s="52"/>
      <c r="AZ573" s="52"/>
      <c r="BA573" s="52"/>
      <c r="BB573" s="52"/>
      <c r="BC573" s="52"/>
      <c r="BD573" s="52"/>
      <c r="BE573" s="52"/>
      <c r="BF573" s="52"/>
      <c r="BG573" s="52"/>
      <c r="BH573" s="52"/>
      <c r="BI573" s="52"/>
      <c r="BJ573" s="52"/>
      <c r="BK573" s="52"/>
      <c r="BL573" s="52"/>
      <c r="BM573" s="52"/>
    </row>
    <row r="574" spans="2:65">
      <c r="B574" t="s">
        <v>803</v>
      </c>
      <c r="C574">
        <v>0</v>
      </c>
      <c r="D574">
        <v>17.5</v>
      </c>
      <c r="E574" s="64">
        <v>2.4564395999999999E-2</v>
      </c>
      <c r="F574" s="48">
        <v>0.95371319200000004</v>
      </c>
      <c r="G574" s="48">
        <v>1.7561516999999999E-2</v>
      </c>
      <c r="H574" s="48">
        <v>5.57661099999999E-3</v>
      </c>
      <c r="I574" s="48">
        <v>0.89473359900000005</v>
      </c>
      <c r="J574" s="49">
        <v>5.8979592999999997E-2</v>
      </c>
      <c r="K574" s="48">
        <v>4.3852439999999999E-3</v>
      </c>
      <c r="L574" s="48">
        <v>1.2426570000000001E-3</v>
      </c>
      <c r="M574" s="48">
        <v>3.060428E-3</v>
      </c>
      <c r="N574" s="48">
        <v>4.2414660000000002E-3</v>
      </c>
      <c r="O574" s="48">
        <v>1.6329129999999999E-3</v>
      </c>
      <c r="P574" s="48">
        <v>1.6267508999999999E-2</v>
      </c>
      <c r="Q574" s="48">
        <v>6.8808279999999899E-3</v>
      </c>
      <c r="R574" s="48">
        <v>0.59429398899999997</v>
      </c>
      <c r="S574" s="48">
        <v>0.326565404</v>
      </c>
      <c r="T574" s="48">
        <v>1.0598638000000001E-2</v>
      </c>
      <c r="U574" s="48">
        <v>3.3069390000000001E-3</v>
      </c>
      <c r="V574" s="48">
        <v>1.83833E-3</v>
      </c>
      <c r="W574" s="48">
        <v>2.4600000000000002E-4</v>
      </c>
      <c r="X574" s="48">
        <v>2.7626299999999999E-3</v>
      </c>
      <c r="Y574" s="48">
        <v>8.0840725205711797E-2</v>
      </c>
      <c r="Z574" s="48">
        <v>0.17413722329572101</v>
      </c>
      <c r="AA574" s="48">
        <v>7.5720104742507885E-2</v>
      </c>
      <c r="AB574" s="48">
        <v>0.31850693434196409</v>
      </c>
      <c r="AC574" s="48">
        <v>0.18214938467162181</v>
      </c>
      <c r="AD574" s="48">
        <v>0.3124527842086024</v>
      </c>
      <c r="AE574" s="47">
        <v>0.2</v>
      </c>
      <c r="AF574" s="48">
        <v>0.32662799999999997</v>
      </c>
      <c r="AG574" s="48">
        <v>0.19864000000000001</v>
      </c>
      <c r="AH574" s="48">
        <v>0.30118600000000001</v>
      </c>
      <c r="AI574" s="48">
        <v>7.0596863999999995E-2</v>
      </c>
      <c r="AJ574" s="48">
        <v>0.232350784</v>
      </c>
      <c r="AK574" s="48">
        <v>0.68660034800000003</v>
      </c>
      <c r="AM574" s="48"/>
      <c r="AN574" s="48"/>
      <c r="AO574" s="48"/>
      <c r="AP574" s="48"/>
      <c r="AQ574" s="48"/>
      <c r="AR574" s="48"/>
      <c r="AS574" s="48"/>
      <c r="AT574" s="48"/>
      <c r="AU574" s="48"/>
      <c r="AV574" s="48"/>
      <c r="AW574" s="48"/>
      <c r="AX574" s="52"/>
      <c r="AY574" s="52"/>
      <c r="AZ574" s="52"/>
      <c r="BA574" s="52"/>
      <c r="BB574" s="52"/>
      <c r="BC574" s="52"/>
      <c r="BD574" s="52"/>
      <c r="BE574" s="52"/>
      <c r="BF574" s="52"/>
      <c r="BG574" s="52"/>
      <c r="BH574" s="52"/>
      <c r="BI574" s="52"/>
      <c r="BJ574" s="52"/>
      <c r="BK574" s="52"/>
      <c r="BL574" s="52"/>
      <c r="BM574" s="52"/>
    </row>
    <row r="575" spans="2:65">
      <c r="B575" t="s">
        <v>805</v>
      </c>
      <c r="C575">
        <v>0</v>
      </c>
      <c r="D575">
        <v>0.4</v>
      </c>
      <c r="E575" s="64">
        <v>2.4139368000000001E-2</v>
      </c>
      <c r="F575" s="48">
        <v>0.88343515299999997</v>
      </c>
      <c r="G575" s="48">
        <v>8.3463068000000001E-2</v>
      </c>
      <c r="H575" s="48">
        <v>7.3581970000000003E-3</v>
      </c>
      <c r="I575" s="48">
        <v>0.86159231400000003</v>
      </c>
      <c r="J575" s="49">
        <v>2.1842838999999951E-2</v>
      </c>
      <c r="K575" s="48">
        <v>1.2151537E-2</v>
      </c>
      <c r="L575" s="48">
        <v>6.4373712E-2</v>
      </c>
      <c r="M575" s="48">
        <v>3.68E-4</v>
      </c>
      <c r="N575" s="48">
        <v>2.6804860000000002E-3</v>
      </c>
      <c r="O575" s="48">
        <v>1.145776E-3</v>
      </c>
      <c r="P575" s="48">
        <v>2.1033930999999999E-2</v>
      </c>
      <c r="Q575" s="48">
        <v>4.7092460000000003E-3</v>
      </c>
      <c r="R575" s="48">
        <v>0.472564437</v>
      </c>
      <c r="S575" s="48">
        <v>0.38839717400000001</v>
      </c>
      <c r="T575" s="48">
        <v>7.3666064000000003E-2</v>
      </c>
      <c r="U575" s="48">
        <v>4.110079E-3</v>
      </c>
      <c r="V575" s="48">
        <v>4.9399999999999997E-4</v>
      </c>
      <c r="W575" s="48">
        <v>3.3637469999999998E-3</v>
      </c>
      <c r="X575" s="48">
        <v>1.8605729999999999E-3</v>
      </c>
      <c r="Y575" s="48">
        <v>7.2763244669157998E-2</v>
      </c>
      <c r="Z575" s="48">
        <v>0.2118577807041</v>
      </c>
      <c r="AA575" s="48">
        <v>8.8148912007727301E-2</v>
      </c>
      <c r="AB575" s="48">
        <v>0.26524298711639582</v>
      </c>
      <c r="AC575" s="48">
        <v>0.20112488282470581</v>
      </c>
      <c r="AD575" s="48">
        <v>0.27762733048640759</v>
      </c>
      <c r="AE575" s="47">
        <v>0.11</v>
      </c>
      <c r="AF575" s="48">
        <v>0.31865100000000002</v>
      </c>
      <c r="AG575" s="48">
        <v>0.18310499999999999</v>
      </c>
      <c r="AH575" s="48">
        <v>0.321737</v>
      </c>
      <c r="AI575" s="48">
        <v>0.140030776</v>
      </c>
      <c r="AJ575" s="48">
        <v>0.16472484800000001</v>
      </c>
      <c r="AK575" s="48">
        <v>0.68996849199999999</v>
      </c>
      <c r="AM575" s="48"/>
      <c r="AN575" s="48"/>
      <c r="AO575" s="48"/>
      <c r="AP575" s="48"/>
      <c r="AQ575" s="48"/>
      <c r="AR575" s="48"/>
      <c r="AS575" s="48"/>
      <c r="AT575" s="48"/>
      <c r="AU575" s="48"/>
      <c r="AV575" s="48"/>
      <c r="AW575" s="48"/>
      <c r="AX575" s="52"/>
      <c r="AY575" s="52"/>
      <c r="AZ575" s="52"/>
      <c r="BA575" s="52"/>
      <c r="BB575" s="52"/>
      <c r="BC575" s="52"/>
      <c r="BD575" s="52"/>
      <c r="BE575" s="52"/>
      <c r="BF575" s="52"/>
      <c r="BG575" s="52"/>
      <c r="BH575" s="52"/>
      <c r="BI575" s="52"/>
      <c r="BJ575" s="52"/>
      <c r="BK575" s="52"/>
      <c r="BL575" s="52"/>
      <c r="BM575" s="52"/>
    </row>
    <row r="576" spans="2:65">
      <c r="B576" t="s">
        <v>806</v>
      </c>
      <c r="C576">
        <v>0</v>
      </c>
      <c r="D576">
        <v>47.3</v>
      </c>
      <c r="E576" s="64">
        <v>2.764548E-2</v>
      </c>
      <c r="F576" s="48">
        <v>0.97189040999999998</v>
      </c>
      <c r="G576" s="48">
        <v>5.4329399999999998E-3</v>
      </c>
      <c r="H576" s="48">
        <v>1.354E-3</v>
      </c>
      <c r="I576" s="48">
        <v>0.93871924900000003</v>
      </c>
      <c r="J576" s="49">
        <v>3.3171160999999949E-2</v>
      </c>
      <c r="K576" s="48">
        <v>9.5200000000000005E-4</v>
      </c>
      <c r="L576" s="48">
        <v>6.0099999999999997E-5</v>
      </c>
      <c r="M576" s="48">
        <v>4.2099999999999999E-4</v>
      </c>
      <c r="N576" s="48">
        <v>1.6841429999999999E-3</v>
      </c>
      <c r="O576" s="48">
        <v>1.1E-4</v>
      </c>
      <c r="P576" s="48">
        <v>1.1568458E-2</v>
      </c>
      <c r="Q576" s="48">
        <v>9.7537240000000001E-3</v>
      </c>
      <c r="R576" s="48">
        <v>0.440950328</v>
      </c>
      <c r="S576" s="48">
        <v>0.479564934</v>
      </c>
      <c r="T576" s="48">
        <v>1.1628490000000001E-3</v>
      </c>
      <c r="U576" s="48">
        <v>8.8199999999999997E-4</v>
      </c>
      <c r="V576" s="48">
        <v>8.6200000000000003E-4</v>
      </c>
      <c r="W576" s="48">
        <v>1.8000000000000001E-4</v>
      </c>
      <c r="X576" s="48">
        <v>3.318129E-3</v>
      </c>
      <c r="Y576" s="48">
        <v>0.102097612585675</v>
      </c>
      <c r="Z576" s="48">
        <v>0.188774709758393</v>
      </c>
      <c r="AA576" s="48">
        <v>7.9884446163515879E-2</v>
      </c>
      <c r="AB576" s="48">
        <v>0.29180969878644281</v>
      </c>
      <c r="AC576" s="48">
        <v>0.17869835360104441</v>
      </c>
      <c r="AD576" s="48">
        <v>0.26423373546406209</v>
      </c>
      <c r="AE576" s="47">
        <v>0.14000000000000001</v>
      </c>
      <c r="AF576" s="48">
        <v>0.26666299999999998</v>
      </c>
      <c r="AG576" s="48">
        <v>0.21119499999999999</v>
      </c>
      <c r="AH576" s="48">
        <v>0.36391200000000001</v>
      </c>
      <c r="AI576" s="48">
        <v>0.111320668</v>
      </c>
      <c r="AJ576" s="48">
        <v>0.21723630399999999</v>
      </c>
      <c r="AK576" s="48">
        <v>0.65766594599999995</v>
      </c>
      <c r="AM576" s="48"/>
      <c r="AN576" s="48"/>
      <c r="AO576" s="48"/>
      <c r="AP576" s="48"/>
      <c r="AQ576" s="48"/>
      <c r="AR576" s="48"/>
      <c r="AS576" s="48"/>
      <c r="AT576" s="48"/>
      <c r="AU576" s="48"/>
      <c r="AV576" s="48"/>
      <c r="AW576" s="48"/>
      <c r="AX576" s="52"/>
      <c r="AY576" s="52"/>
      <c r="AZ576" s="52"/>
      <c r="BA576" s="52"/>
      <c r="BB576" s="52"/>
      <c r="BC576" s="52"/>
      <c r="BD576" s="52"/>
      <c r="BE576" s="52"/>
      <c r="BF576" s="52"/>
      <c r="BG576" s="52"/>
      <c r="BH576" s="52"/>
      <c r="BI576" s="52"/>
      <c r="BJ576" s="52"/>
      <c r="BK576" s="52"/>
      <c r="BL576" s="52"/>
      <c r="BM576" s="52"/>
    </row>
    <row r="577" spans="2:65">
      <c r="B577" t="s">
        <v>807</v>
      </c>
      <c r="C577">
        <v>0</v>
      </c>
      <c r="D577">
        <v>8.1999999999999993</v>
      </c>
      <c r="E577" s="64">
        <v>2.6458186000000002E-2</v>
      </c>
      <c r="F577" s="48">
        <v>0.96892250199999996</v>
      </c>
      <c r="G577" s="48">
        <v>1.1630886E-2</v>
      </c>
      <c r="H577" s="48">
        <v>3.743639E-3</v>
      </c>
      <c r="I577" s="48">
        <v>0.94154819899999997</v>
      </c>
      <c r="J577" s="49">
        <v>2.7374302999999989E-2</v>
      </c>
      <c r="K577" s="48">
        <v>1.9866620000000002E-3</v>
      </c>
      <c r="L577" s="48">
        <v>8.4900000000000004E-4</v>
      </c>
      <c r="M577" s="48">
        <v>1.3377529999999999E-3</v>
      </c>
      <c r="N577" s="48">
        <v>3.0648509999999999E-3</v>
      </c>
      <c r="O577" s="48">
        <v>1.8868299999999999E-3</v>
      </c>
      <c r="P577" s="48">
        <v>1.0652106E-2</v>
      </c>
      <c r="Q577" s="48">
        <v>5.0515129999999997E-3</v>
      </c>
      <c r="R577" s="48">
        <v>0.62334278399999998</v>
      </c>
      <c r="S577" s="48">
        <v>0.31461145299999999</v>
      </c>
      <c r="T577" s="48">
        <v>7.0281930000000003E-3</v>
      </c>
      <c r="U577" s="48">
        <v>2.2661930000000001E-3</v>
      </c>
      <c r="V577" s="48">
        <v>2.9E-4</v>
      </c>
      <c r="W577" s="48">
        <v>3.19E-4</v>
      </c>
      <c r="X577" s="48">
        <v>2.3061259999999999E-3</v>
      </c>
      <c r="Y577" s="48">
        <v>7.4882746687309307E-2</v>
      </c>
      <c r="Z577" s="48">
        <v>0.200181212369205</v>
      </c>
      <c r="AA577" s="48">
        <v>8.4682380169315882E-2</v>
      </c>
      <c r="AB577" s="48">
        <v>0.26145319446982129</v>
      </c>
      <c r="AC577" s="48">
        <v>0.21290857240353911</v>
      </c>
      <c r="AD577" s="48">
        <v>0.26979793794330559</v>
      </c>
      <c r="AE577" s="47">
        <v>0.12</v>
      </c>
      <c r="AF577" s="48">
        <v>0.28372900000000001</v>
      </c>
      <c r="AG577" s="48">
        <v>0.165657</v>
      </c>
      <c r="AH577" s="48">
        <v>0.36127999999999999</v>
      </c>
      <c r="AI577" s="48">
        <v>0.20510894099999999</v>
      </c>
      <c r="AJ577" s="48">
        <v>0.13348359600000001</v>
      </c>
      <c r="AK577" s="48">
        <v>0.65316576699999995</v>
      </c>
      <c r="AM577" s="48"/>
      <c r="AN577" s="48"/>
      <c r="AO577" s="48"/>
      <c r="AP577" s="48"/>
      <c r="AQ577" s="48"/>
      <c r="AR577" s="48"/>
      <c r="AS577" s="48"/>
      <c r="AT577" s="48"/>
      <c r="AU577" s="48"/>
      <c r="AV577" s="48"/>
      <c r="AW577" s="48"/>
      <c r="AX577" s="52"/>
      <c r="AY577" s="52"/>
      <c r="AZ577" s="52"/>
      <c r="BA577" s="52"/>
      <c r="BB577" s="52"/>
      <c r="BC577" s="52"/>
      <c r="BD577" s="52"/>
      <c r="BE577" s="52"/>
      <c r="BF577" s="52"/>
      <c r="BG577" s="52"/>
      <c r="BH577" s="52"/>
      <c r="BI577" s="52"/>
      <c r="BJ577" s="52"/>
      <c r="BK577" s="52"/>
      <c r="BL577" s="52"/>
      <c r="BM577" s="52"/>
    </row>
    <row r="578" spans="2:65">
      <c r="B578" t="s">
        <v>808</v>
      </c>
      <c r="C578">
        <v>0</v>
      </c>
      <c r="D578">
        <v>0.7</v>
      </c>
      <c r="E578" s="64">
        <v>2.6643257E-2</v>
      </c>
      <c r="F578" s="48">
        <v>0.95655912099999996</v>
      </c>
      <c r="G578" s="48">
        <v>2.0950206999999998E-2</v>
      </c>
      <c r="H578" s="48">
        <v>5.3146030000000002E-3</v>
      </c>
      <c r="I578" s="48">
        <v>0.92682643899999995</v>
      </c>
      <c r="J578" s="49">
        <v>2.973268200000001E-2</v>
      </c>
      <c r="K578" s="48">
        <v>7.1697439999999996E-3</v>
      </c>
      <c r="L578" s="48">
        <v>1.7080859999999999E-3</v>
      </c>
      <c r="M578" s="48">
        <v>4.1100000000000002E-4</v>
      </c>
      <c r="N578" s="48">
        <v>4.3967399999999997E-3</v>
      </c>
      <c r="O578" s="48">
        <v>2.1509229999999999E-3</v>
      </c>
      <c r="P578" s="48">
        <v>1.1060383999999999E-2</v>
      </c>
      <c r="Q578" s="48">
        <v>6.1153700000000002E-3</v>
      </c>
      <c r="R578" s="48">
        <v>0.62770567300000002</v>
      </c>
      <c r="S578" s="48">
        <v>0.30533385299999999</v>
      </c>
      <c r="T578" s="48">
        <v>7.3275909999999996E-3</v>
      </c>
      <c r="U578" s="48">
        <v>4.902633E-3</v>
      </c>
      <c r="V578" s="48">
        <v>4.0099999999999999E-4</v>
      </c>
      <c r="W578" s="48">
        <v>2.42E-4</v>
      </c>
      <c r="X578" s="48">
        <v>3.0470129999999999E-3</v>
      </c>
      <c r="Y578" s="48">
        <v>7.5019610639663406E-2</v>
      </c>
      <c r="Z578" s="48">
        <v>0.20043967675616201</v>
      </c>
      <c r="AA578" s="48">
        <v>9.0491344195519158E-2</v>
      </c>
      <c r="AB578" s="48">
        <v>0.247135947046842</v>
      </c>
      <c r="AC578" s="48">
        <v>0.21810562468762421</v>
      </c>
      <c r="AD578" s="48">
        <v>0.27239174174366598</v>
      </c>
      <c r="AE578" s="47">
        <v>0.36</v>
      </c>
      <c r="AF578" s="48">
        <v>0.27887600000000001</v>
      </c>
      <c r="AG578" s="48">
        <v>0.16555800000000001</v>
      </c>
      <c r="AH578" s="48">
        <v>0.35925499999999999</v>
      </c>
      <c r="AI578" s="48">
        <v>0.19161377700000001</v>
      </c>
      <c r="AJ578" s="48">
        <v>0.169388385</v>
      </c>
      <c r="AK578" s="48">
        <v>0.63006013900000002</v>
      </c>
      <c r="AM578" s="48"/>
      <c r="AN578" s="48"/>
      <c r="AO578" s="48"/>
      <c r="AP578" s="48"/>
      <c r="AQ578" s="48"/>
      <c r="AR578" s="48"/>
      <c r="AS578" s="48"/>
      <c r="AT578" s="48"/>
      <c r="AU578" s="48"/>
      <c r="AV578" s="48"/>
      <c r="AW578" s="48"/>
      <c r="AX578" s="52"/>
      <c r="AY578" s="52"/>
      <c r="AZ578" s="52"/>
      <c r="BA578" s="52"/>
      <c r="BB578" s="52"/>
      <c r="BC578" s="52"/>
      <c r="BD578" s="52"/>
      <c r="BE578" s="52"/>
      <c r="BF578" s="52"/>
      <c r="BG578" s="52"/>
      <c r="BH578" s="52"/>
      <c r="BI578" s="52"/>
      <c r="BJ578" s="52"/>
      <c r="BK578" s="52"/>
      <c r="BL578" s="52"/>
      <c r="BM578" s="52"/>
    </row>
    <row r="579" spans="2:65">
      <c r="B579" t="s">
        <v>809</v>
      </c>
      <c r="C579">
        <v>0</v>
      </c>
      <c r="D579">
        <v>63.3</v>
      </c>
      <c r="E579" s="64">
        <v>2.9372085999999999E-2</v>
      </c>
      <c r="F579" s="48">
        <v>0.96495202800000002</v>
      </c>
      <c r="G579" s="48">
        <v>5.8855909999999999E-3</v>
      </c>
      <c r="H579" s="48">
        <v>1.977E-3</v>
      </c>
      <c r="I579" s="48">
        <v>0.935666832</v>
      </c>
      <c r="J579" s="49">
        <v>2.928519600000001E-2</v>
      </c>
      <c r="K579" s="48">
        <v>8.0199999999999998E-4</v>
      </c>
      <c r="L579" s="48">
        <v>2.8200000000000002E-4</v>
      </c>
      <c r="M579" s="48">
        <v>4.6299999999999998E-4</v>
      </c>
      <c r="N579" s="48">
        <v>1.63827E-3</v>
      </c>
      <c r="O579" s="48">
        <v>5.8799999999999998E-4</v>
      </c>
      <c r="P579" s="48">
        <v>1.2552538E-2</v>
      </c>
      <c r="Q579" s="48">
        <v>1.4631928000000001E-2</v>
      </c>
      <c r="R579" s="48">
        <v>0.46056244099999999</v>
      </c>
      <c r="S579" s="48">
        <v>0.45658535500000003</v>
      </c>
      <c r="T579" s="48">
        <v>1.841662E-3</v>
      </c>
      <c r="U579" s="48">
        <v>4.86E-4</v>
      </c>
      <c r="V579" s="48">
        <v>9.0399999999999996E-4</v>
      </c>
      <c r="W579" s="48">
        <v>2.2599999999999999E-4</v>
      </c>
      <c r="X579" s="48">
        <v>4.5194170000000004E-3</v>
      </c>
      <c r="Y579" s="48">
        <v>0.116408147083601</v>
      </c>
      <c r="Z579" s="48">
        <v>0.167758861289422</v>
      </c>
      <c r="AA579" s="48">
        <v>7.2463379299243333E-2</v>
      </c>
      <c r="AB579" s="48">
        <v>0.34758813113698478</v>
      </c>
      <c r="AC579" s="48">
        <v>0.1579868299784952</v>
      </c>
      <c r="AD579" s="48">
        <v>0.32376080248974848</v>
      </c>
      <c r="AE579" s="47">
        <v>0.13</v>
      </c>
      <c r="AF579" s="48">
        <v>0.30226799999999998</v>
      </c>
      <c r="AG579" s="48">
        <v>0.23816699999999999</v>
      </c>
      <c r="AH579" s="48">
        <v>0.30928099999999997</v>
      </c>
      <c r="AI579" s="48">
        <v>0.13781312700000001</v>
      </c>
      <c r="AJ579" s="48">
        <v>0.198270522</v>
      </c>
      <c r="AK579" s="48">
        <v>0.65301419800000005</v>
      </c>
      <c r="AM579" s="48"/>
      <c r="AN579" s="48"/>
      <c r="AO579" s="48"/>
      <c r="AP579" s="48"/>
      <c r="AQ579" s="48"/>
      <c r="AR579" s="48"/>
      <c r="AS579" s="48"/>
      <c r="AT579" s="48"/>
      <c r="AU579" s="48"/>
      <c r="AV579" s="48"/>
      <c r="AW579" s="48"/>
      <c r="AX579" s="52"/>
      <c r="AY579" s="52"/>
      <c r="AZ579" s="52"/>
      <c r="BA579" s="52"/>
      <c r="BB579" s="52"/>
      <c r="BC579" s="52"/>
      <c r="BD579" s="52"/>
      <c r="BE579" s="52"/>
      <c r="BF579" s="52"/>
      <c r="BG579" s="52"/>
      <c r="BH579" s="52"/>
      <c r="BI579" s="52"/>
      <c r="BJ579" s="52"/>
      <c r="BK579" s="52"/>
      <c r="BL579" s="52"/>
      <c r="BM579" s="52"/>
    </row>
    <row r="580" spans="2:65">
      <c r="B580" t="s">
        <v>810</v>
      </c>
      <c r="C580">
        <v>0</v>
      </c>
      <c r="D580">
        <v>27.8</v>
      </c>
      <c r="E580" s="64">
        <v>2.6318807999999999E-2</v>
      </c>
      <c r="F580" s="48">
        <v>0.92231397199999998</v>
      </c>
      <c r="G580" s="48">
        <v>3.6383634999999998E-2</v>
      </c>
      <c r="H580" s="48">
        <v>1.3167915000000001E-2</v>
      </c>
      <c r="I580" s="48">
        <v>0.88283200100000003</v>
      </c>
      <c r="J580" s="49">
        <v>3.9481970999999949E-2</v>
      </c>
      <c r="K580" s="48">
        <v>1.6827432E-2</v>
      </c>
      <c r="L580" s="48">
        <v>4.3469980000000004E-3</v>
      </c>
      <c r="M580" s="48">
        <v>1.332656E-3</v>
      </c>
      <c r="N580" s="48">
        <v>4.0825820000000004E-3</v>
      </c>
      <c r="O580" s="48">
        <v>1.998985E-3</v>
      </c>
      <c r="P580" s="48">
        <v>2.0074459999999999E-2</v>
      </c>
      <c r="Q580" s="48">
        <v>8.0593990000000001E-3</v>
      </c>
      <c r="R580" s="48">
        <v>0.52432678300000002</v>
      </c>
      <c r="S580" s="48">
        <v>0.38110549399999999</v>
      </c>
      <c r="T580" s="48">
        <v>1.3178769999999999E-2</v>
      </c>
      <c r="U580" s="48">
        <v>1.098936E-2</v>
      </c>
      <c r="V580" s="48">
        <v>5.1800000000000001E-4</v>
      </c>
      <c r="W580" s="48">
        <v>5.8172739999999999E-3</v>
      </c>
      <c r="X580" s="48">
        <v>4.5057430000000004E-3</v>
      </c>
      <c r="Y580" s="48">
        <v>9.5861192992546695E-2</v>
      </c>
      <c r="Z580" s="48">
        <v>0.19127653506091299</v>
      </c>
      <c r="AA580" s="48">
        <v>7.2675517041589963E-2</v>
      </c>
      <c r="AB580" s="48">
        <v>0.27610398770687872</v>
      </c>
      <c r="AC580" s="48">
        <v>0.1616471877748181</v>
      </c>
      <c r="AD580" s="48">
        <v>0.3404621404264539</v>
      </c>
      <c r="AE580" s="47">
        <v>0.27</v>
      </c>
      <c r="AF580" s="48">
        <v>0.36276599999999998</v>
      </c>
      <c r="AG580" s="48">
        <v>0.18532799999999999</v>
      </c>
      <c r="AH580" s="48">
        <v>0.30011100000000002</v>
      </c>
      <c r="AI580" s="48">
        <v>0.148194301</v>
      </c>
      <c r="AJ580" s="48">
        <v>0.167341657</v>
      </c>
      <c r="AK580" s="48">
        <v>0.67552541399999999</v>
      </c>
      <c r="AM580" s="48"/>
      <c r="AN580" s="48"/>
      <c r="AO580" s="48"/>
      <c r="AP580" s="48"/>
      <c r="AQ580" s="48"/>
      <c r="AR580" s="48"/>
      <c r="AS580" s="48"/>
      <c r="AT580" s="48"/>
      <c r="AU580" s="48"/>
      <c r="AV580" s="48"/>
      <c r="AW580" s="48"/>
      <c r="AX580" s="52"/>
      <c r="AY580" s="52"/>
      <c r="AZ580" s="52"/>
      <c r="BA580" s="52"/>
      <c r="BB580" s="52"/>
      <c r="BC580" s="52"/>
      <c r="BD580" s="52"/>
      <c r="BE580" s="52"/>
      <c r="BF580" s="52"/>
      <c r="BG580" s="52"/>
      <c r="BH580" s="52"/>
      <c r="BI580" s="52"/>
      <c r="BJ580" s="52"/>
      <c r="BK580" s="52"/>
      <c r="BL580" s="52"/>
      <c r="BM580" s="52"/>
    </row>
    <row r="581" spans="2:65">
      <c r="B581" t="s">
        <v>811</v>
      </c>
      <c r="C581">
        <v>0</v>
      </c>
      <c r="D581">
        <v>28.2</v>
      </c>
      <c r="E581" s="64">
        <v>1.7512867000000001E-2</v>
      </c>
      <c r="F581" s="48">
        <v>0.98005403899999999</v>
      </c>
      <c r="G581" s="48">
        <v>6.7342879999999997E-3</v>
      </c>
      <c r="H581" s="48">
        <v>2.0179999999999998E-3</v>
      </c>
      <c r="I581" s="48">
        <v>0.965235654</v>
      </c>
      <c r="J581" s="49">
        <v>1.4818384999999989E-2</v>
      </c>
      <c r="K581" s="48">
        <v>2.0415110000000002E-3</v>
      </c>
      <c r="L581" s="48">
        <v>9.9700000000000006E-4</v>
      </c>
      <c r="M581" s="48">
        <v>1.2899999999999999E-4</v>
      </c>
      <c r="N581" s="48">
        <v>1.2202129999999999E-3</v>
      </c>
      <c r="O581" s="48">
        <v>2.4600000000000002E-4</v>
      </c>
      <c r="P581" s="48">
        <v>9.5853559999999997E-3</v>
      </c>
      <c r="Q581" s="48">
        <v>1.6070069999999999E-3</v>
      </c>
      <c r="R581" s="48">
        <v>0.58835814900000005</v>
      </c>
      <c r="S581" s="48">
        <v>0.34222722799999999</v>
      </c>
      <c r="T581" s="48">
        <v>2.710409E-3</v>
      </c>
      <c r="U581" s="48">
        <v>1.243737E-3</v>
      </c>
      <c r="V581" s="48">
        <v>3.2899999999999997E-4</v>
      </c>
      <c r="W581" s="48">
        <v>5.5099999999999995E-4</v>
      </c>
      <c r="X581" s="48">
        <v>1.9008059999999999E-3</v>
      </c>
      <c r="Y581" s="48">
        <v>7.4081924646282604E-2</v>
      </c>
      <c r="Z581" s="48">
        <v>0.17631168347267101</v>
      </c>
      <c r="AA581" s="48">
        <v>7.1642635001413518E-2</v>
      </c>
      <c r="AB581" s="48">
        <v>0.32865422674582911</v>
      </c>
      <c r="AC581" s="48">
        <v>0.20251773542912779</v>
      </c>
      <c r="AD581" s="48">
        <v>0.28305744888023371</v>
      </c>
      <c r="AE581" s="47">
        <v>0.12</v>
      </c>
      <c r="AF581" s="48">
        <v>0.31091099999999999</v>
      </c>
      <c r="AG581" s="48">
        <v>0.20922499999999999</v>
      </c>
      <c r="AH581" s="48">
        <v>0.330009</v>
      </c>
      <c r="AI581" s="48">
        <v>9.0641725000000006E-2</v>
      </c>
      <c r="AJ581" s="48">
        <v>0.129537385</v>
      </c>
      <c r="AK581" s="48">
        <v>0.77523713699999997</v>
      </c>
      <c r="AM581" s="48"/>
      <c r="AN581" s="48"/>
      <c r="AO581" s="48"/>
      <c r="AP581" s="48"/>
      <c r="AQ581" s="48"/>
      <c r="AR581" s="48"/>
      <c r="AS581" s="48"/>
      <c r="AT581" s="48"/>
      <c r="AU581" s="48"/>
      <c r="AV581" s="48"/>
      <c r="AW581" s="48"/>
      <c r="AX581" s="52"/>
      <c r="AY581" s="52"/>
      <c r="AZ581" s="52"/>
      <c r="BA581" s="52"/>
      <c r="BB581" s="52"/>
      <c r="BC581" s="52"/>
      <c r="BD581" s="52"/>
      <c r="BE581" s="52"/>
      <c r="BF581" s="52"/>
      <c r="BG581" s="52"/>
      <c r="BH581" s="52"/>
      <c r="BI581" s="52"/>
      <c r="BJ581" s="52"/>
      <c r="BK581" s="52"/>
      <c r="BL581" s="52"/>
      <c r="BM581" s="52"/>
    </row>
    <row r="582" spans="2:65">
      <c r="B582" t="s">
        <v>812</v>
      </c>
      <c r="C582">
        <v>0</v>
      </c>
      <c r="D582">
        <v>0.2</v>
      </c>
      <c r="E582" s="64">
        <v>3.2783101000000002E-2</v>
      </c>
      <c r="F582" s="48">
        <v>0.89551422999999997</v>
      </c>
      <c r="G582" s="48">
        <v>6.7126848000000003E-2</v>
      </c>
      <c r="H582" s="48">
        <v>1.3815701E-2</v>
      </c>
      <c r="I582" s="48">
        <v>0.87102606000000005</v>
      </c>
      <c r="J582" s="49">
        <v>2.448816999999992E-2</v>
      </c>
      <c r="K582" s="48">
        <v>7.2211439999999997E-3</v>
      </c>
      <c r="L582" s="48">
        <v>1.0590326000000001E-2</v>
      </c>
      <c r="M582" s="48">
        <v>4.2309944000000002E-2</v>
      </c>
      <c r="N582" s="48">
        <v>3.4616289999999999E-3</v>
      </c>
      <c r="O582" s="48">
        <v>1.7667659999999999E-3</v>
      </c>
      <c r="P582" s="48">
        <v>1.8037450999999999E-2</v>
      </c>
      <c r="Q582" s="48">
        <v>5.5057370000000001E-3</v>
      </c>
      <c r="R582" s="48">
        <v>0.46913871899999998</v>
      </c>
      <c r="S582" s="48">
        <v>0.41005598100000001</v>
      </c>
      <c r="T582" s="48">
        <v>5.8199372999999999E-2</v>
      </c>
      <c r="U582" s="48">
        <v>5.3823639999999997E-3</v>
      </c>
      <c r="V582" s="48">
        <v>2.5700000000000001E-4</v>
      </c>
      <c r="W582" s="48">
        <v>4.5199999999999998E-4</v>
      </c>
      <c r="X582" s="48">
        <v>2.4549329999999999E-3</v>
      </c>
      <c r="Y582" s="48">
        <v>6.6508200618017502E-2</v>
      </c>
      <c r="Z582" s="48">
        <v>0.21901169596494199</v>
      </c>
      <c r="AA582" s="48">
        <v>8.9060838596446243E-2</v>
      </c>
      <c r="AB582" s="48">
        <v>0.22794296621786</v>
      </c>
      <c r="AC582" s="48">
        <v>0.20246508227628929</v>
      </c>
      <c r="AD582" s="48">
        <v>0.26289935743692999</v>
      </c>
      <c r="AE582" s="47">
        <v>0.16</v>
      </c>
      <c r="AF582" s="48">
        <v>0.29167100000000001</v>
      </c>
      <c r="AG582" s="48">
        <v>0.184726</v>
      </c>
      <c r="AH582" s="48">
        <v>0.32826300000000003</v>
      </c>
      <c r="AI582" s="48">
        <v>0.20975946000000001</v>
      </c>
      <c r="AJ582" s="48">
        <v>0.164598783</v>
      </c>
      <c r="AK582" s="48">
        <v>0.62119699500000003</v>
      </c>
      <c r="AM582" s="48"/>
      <c r="AN582" s="48"/>
      <c r="AO582" s="48"/>
      <c r="AP582" s="48"/>
      <c r="AQ582" s="48"/>
      <c r="AR582" s="48"/>
      <c r="AS582" s="48"/>
      <c r="AT582" s="48"/>
      <c r="AU582" s="48"/>
      <c r="AV582" s="48"/>
      <c r="AW582" s="48"/>
      <c r="AX582" s="52"/>
      <c r="AY582" s="52"/>
      <c r="AZ582" s="52"/>
      <c r="BA582" s="52"/>
      <c r="BB582" s="52"/>
      <c r="BC582" s="52"/>
      <c r="BD582" s="52"/>
      <c r="BE582" s="52"/>
      <c r="BF582" s="52"/>
      <c r="BG582" s="52"/>
      <c r="BH582" s="52"/>
      <c r="BI582" s="52"/>
      <c r="BJ582" s="52"/>
      <c r="BK582" s="52"/>
      <c r="BL582" s="52"/>
      <c r="BM582" s="52"/>
    </row>
    <row r="583" spans="2:65">
      <c r="B583" t="s">
        <v>813</v>
      </c>
      <c r="C583">
        <v>0</v>
      </c>
      <c r="E583" s="64">
        <v>4.2211804999999998E-2</v>
      </c>
      <c r="F583" s="48">
        <v>0.95376609999999995</v>
      </c>
      <c r="G583" s="48">
        <v>2.4557777999999999E-2</v>
      </c>
      <c r="H583" s="48">
        <v>5.9706059999999998E-3</v>
      </c>
      <c r="I583" s="48">
        <v>0.89457172900000004</v>
      </c>
      <c r="J583" s="49">
        <v>5.9194370999999912E-2</v>
      </c>
      <c r="K583" s="48">
        <v>7.6664410000000004E-3</v>
      </c>
      <c r="L583" s="48">
        <v>6.2841290000000003E-3</v>
      </c>
      <c r="M583" s="48">
        <v>3.3300000000000002E-4</v>
      </c>
      <c r="N583" s="48">
        <v>5.4900349999999999E-3</v>
      </c>
      <c r="O583" s="48">
        <v>1.7940650000000001E-3</v>
      </c>
      <c r="P583" s="48">
        <v>1.0352637E-2</v>
      </c>
      <c r="Q583" s="48">
        <v>5.3527840000000002E-3</v>
      </c>
      <c r="R583" s="48">
        <v>0.38407771899999998</v>
      </c>
      <c r="S583" s="48">
        <v>0.52797819800000001</v>
      </c>
      <c r="T583" s="48">
        <v>9.7737429999999997E-3</v>
      </c>
      <c r="U583" s="48">
        <v>4.5682689999999998E-3</v>
      </c>
      <c r="V583" s="48">
        <v>6.6699999999999995E-4</v>
      </c>
      <c r="W583" s="48">
        <v>1.254804E-3</v>
      </c>
      <c r="X583" s="48">
        <v>2.9115360000000002E-3</v>
      </c>
      <c r="Y583" s="48">
        <v>7.172540827099759E-2</v>
      </c>
      <c r="Z583" s="48">
        <v>0.17992384176010101</v>
      </c>
      <c r="AA583" s="48">
        <v>0.1273290104710188</v>
      </c>
      <c r="AB583" s="48">
        <v>0.26218589871369352</v>
      </c>
      <c r="AC583" s="48">
        <v>0.12782480934723289</v>
      </c>
      <c r="AD583" s="48">
        <v>0.39665104130226919</v>
      </c>
      <c r="AE583" s="47">
        <v>0.18</v>
      </c>
      <c r="AF583" s="48">
        <v>0.375195</v>
      </c>
      <c r="AG583" s="48">
        <v>0.189668</v>
      </c>
      <c r="AH583" s="48">
        <v>0.26267099999999999</v>
      </c>
      <c r="AI583" s="48">
        <v>0.184158505</v>
      </c>
      <c r="AJ583" s="48">
        <v>0.125617755</v>
      </c>
      <c r="AK583" s="48">
        <v>0.67227513699999997</v>
      </c>
      <c r="AM583" s="48"/>
      <c r="AN583" s="48"/>
      <c r="AO583" s="48"/>
      <c r="AP583" s="48"/>
      <c r="AQ583" s="48"/>
      <c r="AR583" s="48"/>
      <c r="AS583" s="48"/>
      <c r="AT583" s="48"/>
      <c r="AU583" s="48"/>
      <c r="AV583" s="48"/>
      <c r="AW583" s="48"/>
      <c r="AX583" s="52"/>
      <c r="AY583" s="52"/>
      <c r="AZ583" s="52"/>
      <c r="BA583" s="52"/>
      <c r="BB583" s="52"/>
      <c r="BC583" s="52"/>
      <c r="BD583" s="52"/>
      <c r="BE583" s="52"/>
      <c r="BF583" s="52"/>
      <c r="BG583" s="52"/>
      <c r="BH583" s="52"/>
      <c r="BI583" s="52"/>
      <c r="BJ583" s="52"/>
      <c r="BK583" s="52"/>
      <c r="BL583" s="52"/>
      <c r="BM583" s="52"/>
    </row>
    <row r="584" spans="2:65">
      <c r="B584" t="s">
        <v>815</v>
      </c>
      <c r="C584">
        <v>0</v>
      </c>
      <c r="D584">
        <v>0</v>
      </c>
      <c r="E584" s="64">
        <v>4.2903740000000003E-2</v>
      </c>
      <c r="F584" s="48">
        <v>0.853155832</v>
      </c>
      <c r="G584" s="48">
        <v>7.6226083E-2</v>
      </c>
      <c r="H584" s="48">
        <v>1.9504797000000001E-2</v>
      </c>
      <c r="I584" s="48">
        <v>0.79809434800000001</v>
      </c>
      <c r="J584" s="49">
        <v>5.5061483999999987E-2</v>
      </c>
      <c r="K584" s="48">
        <v>1.2561279999999999E-2</v>
      </c>
      <c r="L584" s="48">
        <v>4.0220895E-2</v>
      </c>
      <c r="M584" s="48">
        <v>3.652977E-3</v>
      </c>
      <c r="N584" s="48">
        <v>8.1166659999999998E-3</v>
      </c>
      <c r="O584" s="48">
        <v>5.2744020000000001E-3</v>
      </c>
      <c r="P584" s="48">
        <v>3.3096159999999999E-2</v>
      </c>
      <c r="Q584" s="48">
        <v>1.8016900999999998E-2</v>
      </c>
      <c r="R584" s="48">
        <v>0.43171759900000001</v>
      </c>
      <c r="S584" s="48">
        <v>0.435675861</v>
      </c>
      <c r="T584" s="48">
        <v>6.3627866000000005E-2</v>
      </c>
      <c r="U584" s="48">
        <v>6.8101180000000004E-3</v>
      </c>
      <c r="V584" s="48">
        <v>1.5833049999999999E-3</v>
      </c>
      <c r="W584" s="48">
        <v>1.18271E-3</v>
      </c>
      <c r="X584" s="48">
        <v>3.1856850000000002E-3</v>
      </c>
      <c r="Y584" s="48">
        <v>5.0019379010378499E-2</v>
      </c>
      <c r="Z584" s="48">
        <v>0.22026707982883201</v>
      </c>
      <c r="AA584" s="48">
        <v>8.3739414297203843E-2</v>
      </c>
      <c r="AB584" s="48">
        <v>0.1921275488479913</v>
      </c>
      <c r="AC584" s="48">
        <v>0.17946001285683669</v>
      </c>
      <c r="AD584" s="48">
        <v>0.35387252684459891</v>
      </c>
      <c r="AE584" s="47">
        <v>0.16</v>
      </c>
      <c r="AF584" s="48">
        <v>0.34467399999999998</v>
      </c>
      <c r="AG584" s="48">
        <v>0.17493800000000001</v>
      </c>
      <c r="AH584" s="48">
        <v>0.29026999999999997</v>
      </c>
      <c r="AI584" s="48">
        <v>0.20034021699999999</v>
      </c>
      <c r="AJ584" s="48">
        <v>0.19751943399999999</v>
      </c>
      <c r="AK584" s="48">
        <v>0.58678753699999997</v>
      </c>
      <c r="AM584" s="48"/>
      <c r="AN584" s="48"/>
      <c r="AO584" s="48"/>
      <c r="AP584" s="48"/>
      <c r="AQ584" s="48"/>
      <c r="AR584" s="48"/>
      <c r="AS584" s="48"/>
      <c r="AT584" s="48"/>
      <c r="AU584" s="48"/>
      <c r="AV584" s="48"/>
      <c r="AW584" s="48"/>
      <c r="AX584" s="52"/>
      <c r="AY584" s="52"/>
      <c r="AZ584" s="52"/>
      <c r="BA584" s="52"/>
      <c r="BB584" s="52"/>
      <c r="BC584" s="52"/>
      <c r="BD584" s="52"/>
      <c r="BE584" s="52"/>
      <c r="BF584" s="52"/>
      <c r="BG584" s="52"/>
      <c r="BH584" s="52"/>
      <c r="BI584" s="52"/>
      <c r="BJ584" s="52"/>
      <c r="BK584" s="52"/>
      <c r="BL584" s="52"/>
      <c r="BM584" s="52"/>
    </row>
    <row r="585" spans="2:65">
      <c r="B585" t="s">
        <v>816</v>
      </c>
      <c r="C585">
        <v>0</v>
      </c>
      <c r="D585">
        <v>5</v>
      </c>
      <c r="E585" s="64">
        <v>3.0454933999999999E-2</v>
      </c>
      <c r="F585" s="48">
        <v>0.91797332499999995</v>
      </c>
      <c r="G585" s="48">
        <v>4.5729678000000003E-2</v>
      </c>
      <c r="H585" s="48">
        <v>1.4748410999999999E-2</v>
      </c>
      <c r="I585" s="48">
        <v>0.89924943999999996</v>
      </c>
      <c r="J585" s="49">
        <v>1.8723884999999999E-2</v>
      </c>
      <c r="K585" s="48">
        <v>4.8524099999999997E-3</v>
      </c>
      <c r="L585" s="48">
        <v>2.7893792000000001E-2</v>
      </c>
      <c r="M585" s="48">
        <v>1.4829610000000001E-3</v>
      </c>
      <c r="N585" s="48">
        <v>2.4816899999999999E-3</v>
      </c>
      <c r="O585" s="48">
        <v>2.6632769999999999E-3</v>
      </c>
      <c r="P585" s="48">
        <v>1.2075539999999999E-2</v>
      </c>
      <c r="Q585" s="48">
        <v>9.4727920000000007E-3</v>
      </c>
      <c r="R585" s="48">
        <v>0.48158797399999997</v>
      </c>
      <c r="S585" s="48">
        <v>0.41608151700000001</v>
      </c>
      <c r="T585" s="48">
        <v>3.6662631000000001E-2</v>
      </c>
      <c r="U585" s="48">
        <v>2.380952E-3</v>
      </c>
      <c r="V585" s="48">
        <v>3.1300000000000002E-4</v>
      </c>
      <c r="W585" s="48">
        <v>2.3607749999999999E-3</v>
      </c>
      <c r="X585" s="48">
        <v>2.623083E-3</v>
      </c>
      <c r="Y585" s="48">
        <v>8.9807755273866793E-2</v>
      </c>
      <c r="Z585" s="48">
        <v>0.22282712329811999</v>
      </c>
      <c r="AA585" s="48">
        <v>9.0231006097187011E-2</v>
      </c>
      <c r="AB585" s="48">
        <v>0.23408536061732449</v>
      </c>
      <c r="AC585" s="48">
        <v>0.21807143936722251</v>
      </c>
      <c r="AD585" s="48">
        <v>0.25156179152602148</v>
      </c>
      <c r="AE585" s="47">
        <v>0.21</v>
      </c>
      <c r="AF585" s="48">
        <v>0.24410499999999999</v>
      </c>
      <c r="AG585" s="48">
        <v>0.14565600000000001</v>
      </c>
      <c r="AH585" s="48">
        <v>0.37651800000000002</v>
      </c>
      <c r="AI585" s="48">
        <v>0.217503157</v>
      </c>
      <c r="AJ585" s="48">
        <v>0.19109874199999999</v>
      </c>
      <c r="AK585" s="48">
        <v>0.58569156700000002</v>
      </c>
      <c r="AM585" s="48"/>
      <c r="AN585" s="48"/>
      <c r="AO585" s="48"/>
      <c r="AP585" s="48"/>
      <c r="AQ585" s="48"/>
      <c r="AR585" s="48"/>
      <c r="AS585" s="48"/>
      <c r="AT585" s="48"/>
      <c r="AU585" s="48"/>
      <c r="AV585" s="48"/>
      <c r="AW585" s="48"/>
      <c r="AX585" s="52"/>
      <c r="AY585" s="52"/>
      <c r="AZ585" s="52"/>
      <c r="BA585" s="52"/>
      <c r="BB585" s="52"/>
      <c r="BC585" s="52"/>
      <c r="BD585" s="52"/>
      <c r="BE585" s="52"/>
      <c r="BF585" s="52"/>
      <c r="BG585" s="52"/>
      <c r="BH585" s="52"/>
      <c r="BI585" s="52"/>
      <c r="BJ585" s="52"/>
      <c r="BK585" s="52"/>
      <c r="BL585" s="52"/>
      <c r="BM585" s="52"/>
    </row>
    <row r="586" spans="2:65">
      <c r="B586" t="s">
        <v>817</v>
      </c>
      <c r="C586">
        <v>0</v>
      </c>
      <c r="D586">
        <v>0</v>
      </c>
      <c r="E586" s="64">
        <v>3.9880690000000003E-2</v>
      </c>
      <c r="F586" s="48">
        <v>0.80953097600000001</v>
      </c>
      <c r="G586" s="48">
        <v>0.107759194</v>
      </c>
      <c r="H586" s="48">
        <v>3.6365407000000002E-2</v>
      </c>
      <c r="I586" s="48">
        <v>0.74444159099999996</v>
      </c>
      <c r="J586" s="49">
        <v>6.5089385000000055E-2</v>
      </c>
      <c r="K586" s="48">
        <v>1.4282299E-2</v>
      </c>
      <c r="L586" s="48">
        <v>5.9794398999999998E-2</v>
      </c>
      <c r="M586" s="48">
        <v>5.6934400000000001E-3</v>
      </c>
      <c r="N586" s="48">
        <v>5.5074950000000003E-3</v>
      </c>
      <c r="O586" s="48">
        <v>4.0465040000000002E-3</v>
      </c>
      <c r="P586" s="48">
        <v>2.5483233000000001E-2</v>
      </c>
      <c r="Q586" s="48">
        <v>2.0861187999999999E-2</v>
      </c>
      <c r="R586" s="48">
        <v>0.43863501500000002</v>
      </c>
      <c r="S586" s="48">
        <v>0.38557097200000001</v>
      </c>
      <c r="T586" s="48">
        <v>9.9009200000000006E-2</v>
      </c>
      <c r="U586" s="48">
        <v>6.7735679999999998E-3</v>
      </c>
      <c r="V586" s="48">
        <v>3.7199999999999999E-4</v>
      </c>
      <c r="W586" s="48">
        <v>2.3552540000000002E-3</v>
      </c>
      <c r="X586" s="48">
        <v>4.2235190000000002E-3</v>
      </c>
      <c r="Y586" s="48">
        <v>5.9021507141684401E-2</v>
      </c>
      <c r="Z586" s="48">
        <v>0.22894443559942701</v>
      </c>
      <c r="AA586" s="48">
        <v>0.1327689448688828</v>
      </c>
      <c r="AB586" s="48">
        <v>0.19016051381809859</v>
      </c>
      <c r="AC586" s="48">
        <v>0.25718073353954929</v>
      </c>
      <c r="AD586" s="48">
        <v>0.22308882015024301</v>
      </c>
      <c r="AE586" s="47">
        <v>0.28999999999999998</v>
      </c>
      <c r="AF586" s="48">
        <v>0.18426899999999999</v>
      </c>
      <c r="AG586" s="48">
        <v>0.146289</v>
      </c>
      <c r="AH586" s="48">
        <v>0.424481</v>
      </c>
      <c r="AI586" s="48">
        <v>0.24238630799999999</v>
      </c>
      <c r="AJ586" s="48">
        <v>0.246449679</v>
      </c>
      <c r="AK586" s="48">
        <v>0.50328353299999995</v>
      </c>
      <c r="AM586" s="48"/>
      <c r="AN586" s="48"/>
      <c r="AO586" s="48"/>
      <c r="AP586" s="48"/>
      <c r="AQ586" s="48"/>
      <c r="AR586" s="48"/>
      <c r="AS586" s="48"/>
      <c r="AT586" s="48"/>
      <c r="AU586" s="48"/>
      <c r="AV586" s="48"/>
      <c r="AW586" s="48"/>
      <c r="AX586" s="52"/>
      <c r="AY586" s="52"/>
      <c r="AZ586" s="52"/>
      <c r="BA586" s="52"/>
      <c r="BB586" s="52"/>
      <c r="BC586" s="52"/>
      <c r="BD586" s="52"/>
      <c r="BE586" s="52"/>
      <c r="BF586" s="52"/>
      <c r="BG586" s="52"/>
      <c r="BH586" s="52"/>
      <c r="BI586" s="52"/>
      <c r="BJ586" s="52"/>
      <c r="BK586" s="52"/>
      <c r="BL586" s="52"/>
      <c r="BM586" s="52"/>
    </row>
    <row r="587" spans="2:65">
      <c r="B587" t="s">
        <v>818</v>
      </c>
      <c r="C587">
        <v>0</v>
      </c>
      <c r="D587">
        <v>0.6</v>
      </c>
      <c r="E587" s="64">
        <v>2.3615969000000001E-2</v>
      </c>
      <c r="F587" s="48">
        <v>0.87028250200000001</v>
      </c>
      <c r="G587" s="48">
        <v>7.8719670999999894E-2</v>
      </c>
      <c r="H587" s="48">
        <v>1.8391516E-2</v>
      </c>
      <c r="I587" s="48">
        <v>0.83454614299999996</v>
      </c>
      <c r="J587" s="49">
        <v>3.5736359000000051E-2</v>
      </c>
      <c r="K587" s="48">
        <v>4.874499E-3</v>
      </c>
      <c r="L587" s="48">
        <v>5.0728682999999997E-2</v>
      </c>
      <c r="M587" s="48">
        <v>7.6955280000000001E-3</v>
      </c>
      <c r="N587" s="48">
        <v>2.960585E-3</v>
      </c>
      <c r="O587" s="48">
        <v>1.6148650000000001E-3</v>
      </c>
      <c r="P587" s="48">
        <v>1.9986443E-2</v>
      </c>
      <c r="Q587" s="48">
        <v>1.2619869000000001E-2</v>
      </c>
      <c r="R587" s="48">
        <v>0.47321517600000002</v>
      </c>
      <c r="S587" s="48">
        <v>0.38197531800000001</v>
      </c>
      <c r="T587" s="48">
        <v>7.6975218999999998E-2</v>
      </c>
      <c r="U587" s="48">
        <v>2.8010930000000002E-3</v>
      </c>
      <c r="V587" s="48">
        <v>2.7900000000000001E-4</v>
      </c>
      <c r="W587" s="48">
        <v>1.325784E-3</v>
      </c>
      <c r="X587" s="48">
        <v>1.9637550000000002E-3</v>
      </c>
      <c r="Y587" s="48">
        <v>6.8412885893605599E-2</v>
      </c>
      <c r="Z587" s="48">
        <v>0.22449469029095401</v>
      </c>
      <c r="AA587" s="48">
        <v>0.10043171163147389</v>
      </c>
      <c r="AB587" s="48">
        <v>0.24423250578295519</v>
      </c>
      <c r="AC587" s="48">
        <v>0.26183303040111539</v>
      </c>
      <c r="AD587" s="48">
        <v>0.2079276946443244</v>
      </c>
      <c r="AE587" s="47">
        <v>0.16</v>
      </c>
      <c r="AF587" s="48">
        <v>0.21168500000000001</v>
      </c>
      <c r="AG587" s="48">
        <v>0.164239</v>
      </c>
      <c r="AH587" s="48">
        <v>0.42185099999999998</v>
      </c>
      <c r="AI587" s="48">
        <v>0.196391765</v>
      </c>
      <c r="AJ587" s="48">
        <v>0.18143078800000001</v>
      </c>
      <c r="AK587" s="48">
        <v>0.61622547999999999</v>
      </c>
      <c r="AM587" s="48"/>
      <c r="AN587" s="48"/>
      <c r="AO587" s="48"/>
      <c r="AP587" s="48"/>
      <c r="AQ587" s="48"/>
      <c r="AR587" s="48"/>
      <c r="AS587" s="48"/>
      <c r="AT587" s="48"/>
      <c r="AU587" s="48"/>
      <c r="AV587" s="48"/>
      <c r="AW587" s="48"/>
      <c r="AX587" s="52"/>
      <c r="AY587" s="52"/>
      <c r="AZ587" s="52"/>
      <c r="BA587" s="52"/>
      <c r="BB587" s="52"/>
      <c r="BC587" s="52"/>
      <c r="BD587" s="52"/>
      <c r="BE587" s="52"/>
      <c r="BF587" s="52"/>
      <c r="BG587" s="52"/>
      <c r="BH587" s="52"/>
      <c r="BI587" s="52"/>
      <c r="BJ587" s="52"/>
      <c r="BK587" s="52"/>
      <c r="BL587" s="52"/>
      <c r="BM587" s="52"/>
    </row>
    <row r="588" spans="2:65">
      <c r="B588" t="s">
        <v>819</v>
      </c>
      <c r="C588">
        <v>0</v>
      </c>
      <c r="D588">
        <v>15.9</v>
      </c>
      <c r="E588" s="64">
        <v>2.2515812E-2</v>
      </c>
      <c r="F588" s="48">
        <v>0.89862789999999904</v>
      </c>
      <c r="G588" s="48">
        <v>6.4667032999999999E-2</v>
      </c>
      <c r="H588" s="48">
        <v>1.1716269E-2</v>
      </c>
      <c r="I588" s="48">
        <v>0.87181956699999996</v>
      </c>
      <c r="J588" s="49">
        <v>2.680833299999907E-2</v>
      </c>
      <c r="K588" s="48">
        <v>9.0597349999999993E-3</v>
      </c>
      <c r="L588" s="48">
        <v>4.0948732000000002E-2</v>
      </c>
      <c r="M588" s="48">
        <v>1.8839169999999999E-3</v>
      </c>
      <c r="N588" s="48">
        <v>2.7200369999999998E-3</v>
      </c>
      <c r="O588" s="48">
        <v>9.4200000000000002E-4</v>
      </c>
      <c r="P588" s="48">
        <v>1.6288470999999999E-2</v>
      </c>
      <c r="Q588" s="48">
        <v>8.6999269999999997E-3</v>
      </c>
      <c r="R588" s="48">
        <v>0.52628849600000005</v>
      </c>
      <c r="S588" s="48">
        <v>0.35265107400000001</v>
      </c>
      <c r="T588" s="48">
        <v>5.4566621000000003E-2</v>
      </c>
      <c r="U588" s="48">
        <v>4.6036619999999997E-3</v>
      </c>
      <c r="V588" s="48">
        <v>3.1700000000000001E-4</v>
      </c>
      <c r="W588" s="48">
        <v>2.7198650000000001E-3</v>
      </c>
      <c r="X588" s="48">
        <v>2.3600380000000001E-3</v>
      </c>
      <c r="Y588" s="48">
        <v>7.9005303712598798E-2</v>
      </c>
      <c r="Z588" s="48">
        <v>0.21451763002791799</v>
      </c>
      <c r="AA588" s="48">
        <v>8.6356695276709916E-2</v>
      </c>
      <c r="AB588" s="48">
        <v>0.28804433679111052</v>
      </c>
      <c r="AC588" s="48">
        <v>0.22763090835435101</v>
      </c>
      <c r="AD588" s="48">
        <v>0.25813154215072592</v>
      </c>
      <c r="AE588" s="47">
        <v>0.13</v>
      </c>
      <c r="AF588" s="48">
        <v>0.27884100000000001</v>
      </c>
      <c r="AG588" s="48">
        <v>0.171152</v>
      </c>
      <c r="AH588" s="48">
        <v>0.36605500000000002</v>
      </c>
      <c r="AI588" s="48">
        <v>0.164740318</v>
      </c>
      <c r="AJ588" s="48">
        <v>0.12266086299999999</v>
      </c>
      <c r="AK588" s="48">
        <v>0.70634444100000005</v>
      </c>
      <c r="AM588" s="48"/>
      <c r="AN588" s="48"/>
      <c r="AO588" s="48"/>
      <c r="AP588" s="48"/>
      <c r="AQ588" s="48"/>
      <c r="AR588" s="48"/>
      <c r="AS588" s="48"/>
      <c r="AT588" s="48"/>
      <c r="AU588" s="48"/>
      <c r="AV588" s="48"/>
      <c r="AW588" s="48"/>
      <c r="AX588" s="52"/>
      <c r="AY588" s="52"/>
      <c r="AZ588" s="52"/>
      <c r="BA588" s="52"/>
      <c r="BB588" s="52"/>
      <c r="BC588" s="52"/>
      <c r="BD588" s="52"/>
      <c r="BE588" s="52"/>
      <c r="BF588" s="52"/>
      <c r="BG588" s="52"/>
      <c r="BH588" s="52"/>
      <c r="BI588" s="52"/>
      <c r="BJ588" s="52"/>
      <c r="BK588" s="52"/>
      <c r="BL588" s="52"/>
      <c r="BM588" s="52"/>
    </row>
    <row r="589" spans="2:65">
      <c r="B589" t="s">
        <v>820</v>
      </c>
      <c r="C589">
        <v>0</v>
      </c>
      <c r="D589">
        <v>45.8</v>
      </c>
      <c r="E589" s="64">
        <v>1.9822887000000001E-2</v>
      </c>
      <c r="F589" s="48">
        <v>0.94875862499999997</v>
      </c>
      <c r="G589" s="48">
        <v>2.1242137000000001E-2</v>
      </c>
      <c r="H589" s="48">
        <v>8.4881780000000007E-3</v>
      </c>
      <c r="I589" s="48">
        <v>0.93036031699999999</v>
      </c>
      <c r="J589" s="49">
        <v>1.8398307999999971E-2</v>
      </c>
      <c r="K589" s="48">
        <v>1.0330156E-2</v>
      </c>
      <c r="L589" s="48">
        <v>4.4702969999999998E-3</v>
      </c>
      <c r="M589" s="48">
        <v>6.6799999999999997E-4</v>
      </c>
      <c r="N589" s="48">
        <v>1.8096620000000001E-3</v>
      </c>
      <c r="O589" s="48">
        <v>4.9600000000000002E-4</v>
      </c>
      <c r="P589" s="48">
        <v>1.8215111999999999E-2</v>
      </c>
      <c r="Q589" s="48">
        <v>3.296668E-3</v>
      </c>
      <c r="R589" s="48">
        <v>0.57931643600000005</v>
      </c>
      <c r="S589" s="48">
        <v>0.34311750699999999</v>
      </c>
      <c r="T589" s="48">
        <v>9.2204620000000004E-3</v>
      </c>
      <c r="U589" s="48">
        <v>3.220699E-3</v>
      </c>
      <c r="V589" s="48">
        <v>4.2000000000000002E-4</v>
      </c>
      <c r="W589" s="48">
        <v>7.3138939999999996E-3</v>
      </c>
      <c r="X589" s="48">
        <v>2.908323E-3</v>
      </c>
      <c r="Y589" s="48">
        <v>7.9589716956634596E-2</v>
      </c>
      <c r="Z589" s="48">
        <v>0.18042553191489299</v>
      </c>
      <c r="AA589" s="48">
        <v>7.537421168604197E-2</v>
      </c>
      <c r="AB589" s="48">
        <v>0.29857153711724033</v>
      </c>
      <c r="AC589" s="48">
        <v>0.18287688763757359</v>
      </c>
      <c r="AD589" s="48">
        <v>0.3073457896083952</v>
      </c>
      <c r="AE589" s="47">
        <v>0.17</v>
      </c>
      <c r="AF589" s="48">
        <v>0.35463299999999998</v>
      </c>
      <c r="AG589" s="48">
        <v>0.20199900000000001</v>
      </c>
      <c r="AH589" s="48">
        <v>0.29026099999999999</v>
      </c>
      <c r="AI589" s="48">
        <v>0.128099925</v>
      </c>
      <c r="AJ589" s="48">
        <v>0.11672596</v>
      </c>
      <c r="AK589" s="48">
        <v>0.74473499700000001</v>
      </c>
      <c r="AM589" s="48"/>
      <c r="AN589" s="48"/>
      <c r="AO589" s="48"/>
      <c r="AP589" s="48"/>
      <c r="AQ589" s="48"/>
      <c r="AR589" s="48"/>
      <c r="AS589" s="48"/>
      <c r="AT589" s="48"/>
      <c r="AU589" s="48"/>
      <c r="AV589" s="48"/>
      <c r="AW589" s="48"/>
      <c r="AX589" s="52"/>
      <c r="AY589" s="52"/>
      <c r="AZ589" s="52"/>
      <c r="BA589" s="52"/>
      <c r="BB589" s="52"/>
      <c r="BC589" s="52"/>
      <c r="BD589" s="52"/>
      <c r="BE589" s="52"/>
      <c r="BF589" s="52"/>
      <c r="BG589" s="52"/>
      <c r="BH589" s="52"/>
      <c r="BI589" s="52"/>
      <c r="BJ589" s="52"/>
      <c r="BK589" s="52"/>
      <c r="BL589" s="52"/>
      <c r="BM589" s="52"/>
    </row>
    <row r="590" spans="2:65">
      <c r="B590" t="s">
        <v>821</v>
      </c>
      <c r="C590">
        <v>0</v>
      </c>
      <c r="D590">
        <v>0</v>
      </c>
      <c r="E590" s="64">
        <v>2.2869542E-2</v>
      </c>
      <c r="F590" s="48">
        <v>0.86713340499999902</v>
      </c>
      <c r="G590" s="48">
        <v>8.1849498999999895E-2</v>
      </c>
      <c r="H590" s="48">
        <v>1.6794057000000001E-2</v>
      </c>
      <c r="I590" s="48">
        <v>0.84263106899999995</v>
      </c>
      <c r="J590" s="49">
        <v>2.450233599999907E-2</v>
      </c>
      <c r="K590" s="48">
        <v>1.5534503E-2</v>
      </c>
      <c r="L590" s="48">
        <v>5.4246958999999997E-2</v>
      </c>
      <c r="M590" s="48">
        <v>1.055011E-3</v>
      </c>
      <c r="N590" s="48">
        <v>3.2188609999999999E-3</v>
      </c>
      <c r="O590" s="48">
        <v>3.1435030000000002E-3</v>
      </c>
      <c r="P590" s="48">
        <v>2.4642049999999999E-2</v>
      </c>
      <c r="Q590" s="48">
        <v>9.5812250000000005E-3</v>
      </c>
      <c r="R590" s="48">
        <v>0.48072989599999999</v>
      </c>
      <c r="S590" s="48">
        <v>0.37168694200000002</v>
      </c>
      <c r="T590" s="48">
        <v>6.4635590000000007E-2</v>
      </c>
      <c r="U590" s="48">
        <v>5.2642909999999999E-3</v>
      </c>
      <c r="V590" s="48">
        <v>3.01E-4</v>
      </c>
      <c r="W590" s="48">
        <v>1.0560877999999999E-2</v>
      </c>
      <c r="X590" s="48">
        <v>2.917429E-3</v>
      </c>
      <c r="Y590" s="48">
        <v>5.7272322091813897E-2</v>
      </c>
      <c r="Z590" s="48">
        <v>0.203582580808507</v>
      </c>
      <c r="AA590" s="48">
        <v>9.2749092643124004E-2</v>
      </c>
      <c r="AB590" s="48">
        <v>0.26353087662595648</v>
      </c>
      <c r="AC590" s="48">
        <v>0.21561020515518151</v>
      </c>
      <c r="AD590" s="48">
        <v>0.26973961073119412</v>
      </c>
      <c r="AE590" s="47">
        <v>0.18</v>
      </c>
      <c r="AF590" s="48">
        <v>0.29967100000000002</v>
      </c>
      <c r="AG590" s="48">
        <v>0.18143400000000001</v>
      </c>
      <c r="AH590" s="48">
        <v>0.331536</v>
      </c>
      <c r="AI590" s="48">
        <v>0.18444967200000001</v>
      </c>
      <c r="AJ590" s="48">
        <v>0.15208616999999999</v>
      </c>
      <c r="AK590" s="48">
        <v>0.65576327800000001</v>
      </c>
      <c r="AM590" s="48"/>
      <c r="AN590" s="48"/>
      <c r="AO590" s="48"/>
      <c r="AP590" s="48"/>
      <c r="AQ590" s="48"/>
      <c r="AR590" s="48"/>
      <c r="AS590" s="48"/>
      <c r="AT590" s="48"/>
      <c r="AU590" s="48"/>
      <c r="AV590" s="48"/>
      <c r="AW590" s="48"/>
      <c r="AX590" s="52"/>
      <c r="AY590" s="52"/>
      <c r="AZ590" s="52"/>
      <c r="BA590" s="52"/>
      <c r="BB590" s="52"/>
      <c r="BC590" s="52"/>
      <c r="BD590" s="52"/>
      <c r="BE590" s="52"/>
      <c r="BF590" s="52"/>
      <c r="BG590" s="52"/>
      <c r="BH590" s="52"/>
      <c r="BI590" s="52"/>
      <c r="BJ590" s="52"/>
      <c r="BK590" s="52"/>
      <c r="BL590" s="52"/>
      <c r="BM590" s="52"/>
    </row>
    <row r="591" spans="2:65">
      <c r="B591" t="s">
        <v>822</v>
      </c>
      <c r="C591">
        <v>0</v>
      </c>
      <c r="D591">
        <v>0</v>
      </c>
      <c r="E591" s="64">
        <v>3.5003320999999997E-2</v>
      </c>
      <c r="F591" s="48">
        <v>0.73484353599999996</v>
      </c>
      <c r="G591" s="48">
        <v>0.138881792</v>
      </c>
      <c r="H591" s="48">
        <v>5.6676819999999899E-2</v>
      </c>
      <c r="I591" s="48">
        <v>0.67828436700000005</v>
      </c>
      <c r="J591" s="49">
        <v>5.6559168999999909E-2</v>
      </c>
      <c r="K591" s="48">
        <v>4.3608135999999999E-2</v>
      </c>
      <c r="L591" s="48">
        <v>7.0973763999999995E-2</v>
      </c>
      <c r="M591" s="48">
        <v>3.2426059999999999E-3</v>
      </c>
      <c r="N591" s="48">
        <v>9.7867739999999998E-3</v>
      </c>
      <c r="O591" s="48">
        <v>1.0376339E-2</v>
      </c>
      <c r="P591" s="48">
        <v>4.4099439999999997E-2</v>
      </c>
      <c r="Q591" s="48">
        <v>2.5498673999999999E-2</v>
      </c>
      <c r="R591" s="48">
        <v>0.46342661699999999</v>
      </c>
      <c r="S591" s="48">
        <v>0.32949453699999998</v>
      </c>
      <c r="T591" s="48">
        <v>0.12530461400000001</v>
      </c>
      <c r="U591" s="48">
        <v>7.0454369999999999E-3</v>
      </c>
      <c r="V591" s="48">
        <v>1.8768179999999999E-3</v>
      </c>
      <c r="W591" s="48">
        <v>1.4729581E-2</v>
      </c>
      <c r="X591" s="48">
        <v>3.4981529999999999E-3</v>
      </c>
      <c r="Y591" s="48">
        <v>5.2052243260667097E-2</v>
      </c>
      <c r="Z591" s="48">
        <v>0.22823662823662799</v>
      </c>
      <c r="AA591" s="48">
        <v>9.9916736053288741E-2</v>
      </c>
      <c r="AB591" s="48">
        <v>0.2066170348239206</v>
      </c>
      <c r="AC591" s="48">
        <v>0.17149993233017949</v>
      </c>
      <c r="AD591" s="48">
        <v>0.35671838281432627</v>
      </c>
      <c r="AE591" s="47">
        <v>0.08</v>
      </c>
      <c r="AF591" s="48">
        <v>0.344804</v>
      </c>
      <c r="AG591" s="48">
        <v>0.17489399999999999</v>
      </c>
      <c r="AH591" s="48">
        <v>0.272005</v>
      </c>
      <c r="AI591" s="48">
        <v>0.19837157699999999</v>
      </c>
      <c r="AJ591" s="48">
        <v>0.155177765</v>
      </c>
      <c r="AK591" s="48">
        <v>0.63675652400000005</v>
      </c>
      <c r="AM591" s="48"/>
      <c r="AN591" s="48"/>
      <c r="AO591" s="48"/>
      <c r="AP591" s="48"/>
      <c r="AQ591" s="48"/>
      <c r="AR591" s="48"/>
      <c r="AS591" s="48"/>
      <c r="AT591" s="48"/>
      <c r="AU591" s="48"/>
      <c r="AV591" s="48"/>
      <c r="AW591" s="48"/>
      <c r="AX591" s="52"/>
      <c r="AY591" s="52"/>
      <c r="AZ591" s="52"/>
      <c r="BA591" s="52"/>
      <c r="BB591" s="52"/>
      <c r="BC591" s="52"/>
      <c r="BD591" s="52"/>
      <c r="BE591" s="52"/>
      <c r="BF591" s="52"/>
      <c r="BG591" s="52"/>
      <c r="BH591" s="52"/>
      <c r="BI591" s="52"/>
      <c r="BJ591" s="52"/>
      <c r="BK591" s="52"/>
      <c r="BL591" s="52"/>
      <c r="BM591" s="52"/>
    </row>
    <row r="592" spans="2:65">
      <c r="B592" t="s">
        <v>823</v>
      </c>
      <c r="C592">
        <v>0</v>
      </c>
      <c r="D592">
        <v>0</v>
      </c>
      <c r="E592" s="64">
        <v>3.0941554E-2</v>
      </c>
      <c r="F592" s="48">
        <v>0.89521120499999995</v>
      </c>
      <c r="G592" s="48">
        <v>6.5195298999999998E-2</v>
      </c>
      <c r="H592" s="48">
        <v>1.9647853999999999E-2</v>
      </c>
      <c r="I592" s="48">
        <v>0.87049222400000004</v>
      </c>
      <c r="J592" s="49">
        <v>2.4718980999999921E-2</v>
      </c>
      <c r="K592" s="48">
        <v>1.1979675E-2</v>
      </c>
      <c r="L592" s="48">
        <v>5.0813530000000003E-3</v>
      </c>
      <c r="M592" s="48">
        <v>2.8363188000000001E-2</v>
      </c>
      <c r="N592" s="48">
        <v>6.1900119999999999E-3</v>
      </c>
      <c r="O592" s="48">
        <v>3.2335879999999999E-3</v>
      </c>
      <c r="P592" s="48">
        <v>1.0778627000000001E-2</v>
      </c>
      <c r="Q592" s="48">
        <v>9.1669659999999899E-3</v>
      </c>
      <c r="R592" s="48">
        <v>0.52801987399999994</v>
      </c>
      <c r="S592" s="48">
        <v>0.36689148300000002</v>
      </c>
      <c r="T592" s="48">
        <v>4.2396805000000003E-2</v>
      </c>
      <c r="U592" s="48">
        <v>4.2088840000000004E-3</v>
      </c>
      <c r="V592" s="48">
        <v>3.6999999999999999E-4</v>
      </c>
      <c r="W592" s="48">
        <v>3.7058709999999999E-3</v>
      </c>
      <c r="X592" s="48">
        <v>3.0591400000000001E-3</v>
      </c>
      <c r="Y592" s="48">
        <v>8.2793028923529605E-2</v>
      </c>
      <c r="Z592" s="48">
        <v>0.189324604181975</v>
      </c>
      <c r="AA592" s="48">
        <v>0.10536229324857251</v>
      </c>
      <c r="AB592" s="48">
        <v>0.2418976985107999</v>
      </c>
      <c r="AC592" s="48">
        <v>0.22142126600372139</v>
      </c>
      <c r="AD592" s="48">
        <v>0.28145601518120089</v>
      </c>
      <c r="AE592" s="47">
        <v>0.26</v>
      </c>
      <c r="AF592" s="48">
        <v>0.25389099999999998</v>
      </c>
      <c r="AG592" s="48">
        <v>0.159305</v>
      </c>
      <c r="AH592" s="48">
        <v>0.33164500000000002</v>
      </c>
      <c r="AI592" s="48">
        <v>0.21987446299999999</v>
      </c>
      <c r="AJ592" s="48">
        <v>0.19842273499999999</v>
      </c>
      <c r="AK592" s="48">
        <v>0.57623065799999995</v>
      </c>
      <c r="AM592" s="48"/>
      <c r="AN592" s="48"/>
      <c r="AO592" s="48"/>
      <c r="AP592" s="48"/>
      <c r="AQ592" s="48"/>
      <c r="AR592" s="48"/>
      <c r="AS592" s="48"/>
      <c r="AT592" s="48"/>
      <c r="AU592" s="48"/>
      <c r="AV592" s="48"/>
      <c r="AW592" s="48"/>
      <c r="AX592" s="52"/>
      <c r="AY592" s="52"/>
      <c r="AZ592" s="52"/>
      <c r="BA592" s="52"/>
      <c r="BB592" s="52"/>
      <c r="BC592" s="52"/>
      <c r="BD592" s="52"/>
      <c r="BE592" s="52"/>
      <c r="BF592" s="52"/>
      <c r="BG592" s="52"/>
      <c r="BH592" s="52"/>
      <c r="BI592" s="52"/>
      <c r="BJ592" s="52"/>
      <c r="BK592" s="52"/>
      <c r="BL592" s="52"/>
      <c r="BM592" s="52"/>
    </row>
    <row r="593" spans="2:65">
      <c r="B593" t="s">
        <v>824</v>
      </c>
      <c r="C593">
        <v>0</v>
      </c>
      <c r="D593">
        <v>0</v>
      </c>
      <c r="E593" s="64">
        <v>4.5389876000000003E-2</v>
      </c>
      <c r="F593" s="48">
        <v>0.86582775899999997</v>
      </c>
      <c r="G593" s="48">
        <v>7.0620305999999994E-2</v>
      </c>
      <c r="H593" s="48">
        <v>1.9972260999999901E-2</v>
      </c>
      <c r="I593" s="48">
        <v>0.81197570399999996</v>
      </c>
      <c r="J593" s="49">
        <v>5.385205500000001E-2</v>
      </c>
      <c r="K593" s="48">
        <v>1.3410493000000001E-2</v>
      </c>
      <c r="L593" s="48">
        <v>5.5574149999999996E-3</v>
      </c>
      <c r="M593" s="48">
        <v>2.2640968000000001E-2</v>
      </c>
      <c r="N593" s="48">
        <v>1.2788750999999999E-2</v>
      </c>
      <c r="O593" s="48">
        <v>1.1028744E-2</v>
      </c>
      <c r="P593" s="48">
        <v>2.0307044E-2</v>
      </c>
      <c r="Q593" s="48">
        <v>2.3272274999999999E-2</v>
      </c>
      <c r="R593" s="48">
        <v>0.37093827400000001</v>
      </c>
      <c r="S593" s="48">
        <v>0.479238208</v>
      </c>
      <c r="T593" s="48">
        <v>5.6024794000000003E-2</v>
      </c>
      <c r="U593" s="48">
        <v>5.8827469999999998E-3</v>
      </c>
      <c r="V593" s="48">
        <v>9.4700000000000003E-4</v>
      </c>
      <c r="W593" s="48">
        <v>1.8365650000000001E-3</v>
      </c>
      <c r="X593" s="48">
        <v>5.0218570000000002E-3</v>
      </c>
      <c r="Y593" s="48">
        <v>6.5480967357119599E-2</v>
      </c>
      <c r="Z593" s="48">
        <v>0.188194105916242</v>
      </c>
      <c r="AA593" s="48">
        <v>0.18716700148484541</v>
      </c>
      <c r="AB593" s="48">
        <v>0.20726701021923191</v>
      </c>
      <c r="AC593" s="48">
        <v>0.20944054339345539</v>
      </c>
      <c r="AD593" s="48">
        <v>0.30119555739134418</v>
      </c>
      <c r="AE593" s="47">
        <v>0.45</v>
      </c>
      <c r="AF593" s="48">
        <v>0.23750499999999999</v>
      </c>
      <c r="AG593" s="48">
        <v>0.14482999999999999</v>
      </c>
      <c r="AH593" s="48">
        <v>0.314494</v>
      </c>
      <c r="AI593" s="48">
        <v>0.26124113399999999</v>
      </c>
      <c r="AJ593" s="48">
        <v>0.22918248299999999</v>
      </c>
      <c r="AK593" s="48">
        <v>0.50300414299999996</v>
      </c>
      <c r="AM593" s="48"/>
      <c r="AN593" s="48"/>
      <c r="AO593" s="48"/>
      <c r="AP593" s="48"/>
      <c r="AQ593" s="48"/>
      <c r="AR593" s="48"/>
      <c r="AS593" s="48"/>
      <c r="AT593" s="48"/>
      <c r="AU593" s="48"/>
      <c r="AV593" s="48"/>
      <c r="AW593" s="48"/>
      <c r="AX593" s="52"/>
      <c r="AY593" s="52"/>
      <c r="AZ593" s="52"/>
      <c r="BA593" s="52"/>
      <c r="BB593" s="52"/>
      <c r="BC593" s="52"/>
      <c r="BD593" s="52"/>
      <c r="BE593" s="52"/>
      <c r="BF593" s="52"/>
      <c r="BG593" s="52"/>
      <c r="BH593" s="52"/>
      <c r="BI593" s="52"/>
      <c r="BJ593" s="52"/>
      <c r="BK593" s="52"/>
      <c r="BL593" s="52"/>
      <c r="BM593" s="52"/>
    </row>
    <row r="594" spans="2:65">
      <c r="B594" t="s">
        <v>825</v>
      </c>
      <c r="C594">
        <v>0</v>
      </c>
      <c r="D594">
        <v>11.2</v>
      </c>
      <c r="E594" s="64">
        <v>2.1682725999999999E-2</v>
      </c>
      <c r="F594" s="48">
        <v>0.94696717100000005</v>
      </c>
      <c r="G594" s="48">
        <v>2.1649465999999999E-2</v>
      </c>
      <c r="H594" s="48">
        <v>7.262981E-3</v>
      </c>
      <c r="I594" s="48">
        <v>0.90250269000000005</v>
      </c>
      <c r="J594" s="49">
        <v>4.4464481E-2</v>
      </c>
      <c r="K594" s="48">
        <v>1.2862152999999999E-2</v>
      </c>
      <c r="L594" s="48">
        <v>2.2316979999999998E-3</v>
      </c>
      <c r="M594" s="48">
        <v>5.3799999999999996E-4</v>
      </c>
      <c r="N594" s="48">
        <v>2.5903639999999999E-3</v>
      </c>
      <c r="O594" s="48">
        <v>6.87E-4</v>
      </c>
      <c r="P594" s="48">
        <v>1.9288248000000001E-2</v>
      </c>
      <c r="Q594" s="48">
        <v>4.8315820000000001E-3</v>
      </c>
      <c r="R594" s="48">
        <v>0.502809548</v>
      </c>
      <c r="S594" s="48">
        <v>0.42201012199999999</v>
      </c>
      <c r="T594" s="48">
        <v>6.4958350000000002E-3</v>
      </c>
      <c r="U594" s="48">
        <v>4.4733589999999997E-3</v>
      </c>
      <c r="V594" s="48">
        <v>3.0899999999999998E-4</v>
      </c>
      <c r="W594" s="48">
        <v>7.8209060000000007E-3</v>
      </c>
      <c r="X594" s="48">
        <v>2.4309570000000001E-3</v>
      </c>
      <c r="Y594" s="48">
        <v>7.3151956893026296E-2</v>
      </c>
      <c r="Z594" s="48">
        <v>0.20264835514577501</v>
      </c>
      <c r="AA594" s="48">
        <v>8.7777441790141991E-2</v>
      </c>
      <c r="AB594" s="48">
        <v>0.25834895675839081</v>
      </c>
      <c r="AC594" s="48">
        <v>0.20670207323312301</v>
      </c>
      <c r="AD594" s="48">
        <v>0.24676590250200989</v>
      </c>
      <c r="AE594" s="47">
        <v>0.12</v>
      </c>
      <c r="AF594" s="48">
        <v>0.29705300000000001</v>
      </c>
      <c r="AG594" s="48">
        <v>0.17585600000000001</v>
      </c>
      <c r="AH594" s="48">
        <v>0.36352699999999999</v>
      </c>
      <c r="AI594" s="48">
        <v>0.16350340399999999</v>
      </c>
      <c r="AJ594" s="48">
        <v>0.13838974300000001</v>
      </c>
      <c r="AK594" s="48">
        <v>0.68975968799999998</v>
      </c>
      <c r="AM594" s="48"/>
      <c r="AN594" s="48"/>
      <c r="AO594" s="48"/>
      <c r="AP594" s="48"/>
      <c r="AQ594" s="48"/>
      <c r="AR594" s="48"/>
      <c r="AS594" s="48"/>
      <c r="AT594" s="48"/>
      <c r="AU594" s="48"/>
      <c r="AV594" s="48"/>
      <c r="AW594" s="48"/>
      <c r="AX594" s="52"/>
      <c r="AY594" s="52"/>
      <c r="AZ594" s="52"/>
      <c r="BA594" s="52"/>
      <c r="BB594" s="52"/>
      <c r="BC594" s="52"/>
      <c r="BD594" s="52"/>
      <c r="BE594" s="52"/>
      <c r="BF594" s="52"/>
      <c r="BG594" s="52"/>
      <c r="BH594" s="52"/>
      <c r="BI594" s="52"/>
      <c r="BJ594" s="52"/>
      <c r="BK594" s="52"/>
      <c r="BL594" s="52"/>
      <c r="BM594" s="52"/>
    </row>
    <row r="595" spans="2:65">
      <c r="B595" t="s">
        <v>826</v>
      </c>
      <c r="C595">
        <v>0</v>
      </c>
      <c r="D595">
        <v>0.6</v>
      </c>
      <c r="E595" s="64">
        <v>2.9409272E-2</v>
      </c>
      <c r="F595" s="48">
        <v>0.89000395299999902</v>
      </c>
      <c r="G595" s="48">
        <v>4.187776E-2</v>
      </c>
      <c r="H595" s="48">
        <v>3.2899508000000001E-2</v>
      </c>
      <c r="I595" s="48">
        <v>0.83751574399999995</v>
      </c>
      <c r="J595" s="49">
        <v>5.2488208999999057E-2</v>
      </c>
      <c r="K595" s="48">
        <v>2.6993244999999999E-2</v>
      </c>
      <c r="L595" s="48">
        <v>5.0952250000000001E-3</v>
      </c>
      <c r="M595" s="48">
        <v>7.8200000000000003E-4</v>
      </c>
      <c r="N595" s="48">
        <v>4.0265639999999998E-3</v>
      </c>
      <c r="O595" s="48">
        <v>9.1600000000000004E-4</v>
      </c>
      <c r="P595" s="48">
        <v>2.7031410999999901E-2</v>
      </c>
      <c r="Q595" s="48">
        <v>8.1867149999999902E-3</v>
      </c>
      <c r="R595" s="48">
        <v>0.45111641200000002</v>
      </c>
      <c r="S595" s="48">
        <v>0.44750954199999998</v>
      </c>
      <c r="T595" s="48">
        <v>1.3110686999999999E-2</v>
      </c>
      <c r="U595" s="48">
        <v>8.7118319999999992E-3</v>
      </c>
      <c r="V595" s="48">
        <v>4.2000000000000002E-4</v>
      </c>
      <c r="W595" s="48">
        <v>1.6927481000000001E-2</v>
      </c>
      <c r="X595" s="48">
        <v>2.662214E-3</v>
      </c>
      <c r="Y595" s="48">
        <v>9.2447646094525604E-2</v>
      </c>
      <c r="Z595" s="48">
        <v>0.23894124543445899</v>
      </c>
      <c r="AA595" s="48">
        <v>9.4406920251214554E-2</v>
      </c>
      <c r="AB595" s="48">
        <v>0.20899395662993231</v>
      </c>
      <c r="AC595" s="48">
        <v>0.21127698473236231</v>
      </c>
      <c r="AD595" s="48">
        <v>0.2409647306672478</v>
      </c>
      <c r="AE595" s="47">
        <v>0.14000000000000001</v>
      </c>
      <c r="AF595" s="48">
        <v>0.26478600000000002</v>
      </c>
      <c r="AG595" s="48">
        <v>0.15496399999999999</v>
      </c>
      <c r="AH595" s="48">
        <v>0.39001200000000003</v>
      </c>
      <c r="AI595" s="48">
        <v>0.19737237099999999</v>
      </c>
      <c r="AJ595" s="48">
        <v>0.22743540600000001</v>
      </c>
      <c r="AK595" s="48">
        <v>0.56489413300000002</v>
      </c>
      <c r="AM595" s="48"/>
      <c r="AN595" s="48"/>
      <c r="AO595" s="48"/>
      <c r="AP595" s="48"/>
      <c r="AQ595" s="48"/>
      <c r="AR595" s="48"/>
      <c r="AS595" s="48"/>
      <c r="AT595" s="48"/>
      <c r="AU595" s="48"/>
      <c r="AV595" s="48"/>
      <c r="AW595" s="48"/>
      <c r="AX595" s="52"/>
      <c r="AY595" s="52"/>
      <c r="AZ595" s="52"/>
      <c r="BA595" s="52"/>
      <c r="BB595" s="52"/>
      <c r="BC595" s="52"/>
      <c r="BD595" s="52"/>
      <c r="BE595" s="52"/>
      <c r="BF595" s="52"/>
      <c r="BG595" s="52"/>
      <c r="BH595" s="52"/>
      <c r="BI595" s="52"/>
      <c r="BJ595" s="52"/>
      <c r="BK595" s="52"/>
      <c r="BL595" s="52"/>
      <c r="BM595" s="52"/>
    </row>
    <row r="596" spans="2:65">
      <c r="B596" t="s">
        <v>827</v>
      </c>
      <c r="C596">
        <v>0</v>
      </c>
      <c r="D596">
        <v>35.200000000000003</v>
      </c>
      <c r="E596" s="64">
        <v>2.4125600000000001E-2</v>
      </c>
      <c r="F596" s="48">
        <v>0.88960692500000005</v>
      </c>
      <c r="G596" s="48">
        <v>5.7005723000000001E-2</v>
      </c>
      <c r="H596" s="48">
        <v>1.9521876000000001E-2</v>
      </c>
      <c r="I596" s="48">
        <v>0.84466494400000003</v>
      </c>
      <c r="J596" s="49">
        <v>4.494198100000002E-2</v>
      </c>
      <c r="K596" s="48">
        <v>1.8312719000000002E-2</v>
      </c>
      <c r="L596" s="48">
        <v>2.6915267E-2</v>
      </c>
      <c r="M596" s="48">
        <v>1.421451E-3</v>
      </c>
      <c r="N596" s="48">
        <v>4.0705189999999999E-3</v>
      </c>
      <c r="O596" s="48">
        <v>2.9628950000000001E-3</v>
      </c>
      <c r="P596" s="48">
        <v>2.3001661E-2</v>
      </c>
      <c r="Q596" s="48">
        <v>1.0863947000000001E-2</v>
      </c>
      <c r="R596" s="48">
        <v>0.51977995600000004</v>
      </c>
      <c r="S596" s="48">
        <v>0.35946355099999999</v>
      </c>
      <c r="T596" s="48">
        <v>3.6901663000000001E-2</v>
      </c>
      <c r="U596" s="48">
        <v>4.6611659999999996E-3</v>
      </c>
      <c r="V596" s="48">
        <v>5.2599999999999999E-4</v>
      </c>
      <c r="W596" s="48">
        <v>1.2571301999999999E-2</v>
      </c>
      <c r="X596" s="48">
        <v>3.858153E-3</v>
      </c>
      <c r="Y596" s="48">
        <v>0.108698639549264</v>
      </c>
      <c r="Z596" s="48">
        <v>0.202210605980604</v>
      </c>
      <c r="AA596" s="48">
        <v>0.1074170490645958</v>
      </c>
      <c r="AB596" s="48">
        <v>0.26008206847864351</v>
      </c>
      <c r="AC596" s="48">
        <v>0.17683737666081861</v>
      </c>
      <c r="AD596" s="48">
        <v>0.29665098503726722</v>
      </c>
      <c r="AE596" s="47">
        <v>0.21</v>
      </c>
      <c r="AF596" s="48">
        <v>0.33055800000000002</v>
      </c>
      <c r="AG596" s="48">
        <v>0.18090100000000001</v>
      </c>
      <c r="AH596" s="48">
        <v>0.30633199999999999</v>
      </c>
      <c r="AI596" s="48">
        <v>0.150680225</v>
      </c>
      <c r="AJ596" s="48">
        <v>0.183958591</v>
      </c>
      <c r="AK596" s="48">
        <v>0.65739086599999996</v>
      </c>
      <c r="AM596" s="48"/>
      <c r="AN596" s="48"/>
      <c r="AO596" s="48"/>
      <c r="AP596" s="48"/>
      <c r="AQ596" s="48"/>
      <c r="AR596" s="48"/>
      <c r="AS596" s="48"/>
      <c r="AT596" s="48"/>
      <c r="AU596" s="48"/>
      <c r="AV596" s="48"/>
      <c r="AW596" s="48"/>
      <c r="AX596" s="52"/>
      <c r="AY596" s="52"/>
      <c r="AZ596" s="52"/>
      <c r="BA596" s="52"/>
      <c r="BB596" s="52"/>
      <c r="BC596" s="52"/>
      <c r="BD596" s="52"/>
      <c r="BE596" s="52"/>
      <c r="BF596" s="52"/>
      <c r="BG596" s="52"/>
      <c r="BH596" s="52"/>
      <c r="BI596" s="52"/>
      <c r="BJ596" s="52"/>
      <c r="BK596" s="52"/>
      <c r="BL596" s="52"/>
      <c r="BM596" s="52"/>
    </row>
    <row r="597" spans="2:65">
      <c r="B597" t="s">
        <v>828</v>
      </c>
      <c r="C597">
        <v>0</v>
      </c>
      <c r="D597">
        <v>73.2</v>
      </c>
      <c r="E597" s="64">
        <v>1.9148082E-2</v>
      </c>
      <c r="F597" s="48">
        <v>0.98082364300000002</v>
      </c>
      <c r="G597" s="48">
        <v>6.1265729999999997E-3</v>
      </c>
      <c r="H597" s="48">
        <v>2.3042039999999998E-3</v>
      </c>
      <c r="I597" s="48">
        <v>0.95259547</v>
      </c>
      <c r="J597" s="49">
        <v>2.822817300000002E-2</v>
      </c>
      <c r="K597" s="48">
        <v>8.4699999999999999E-4</v>
      </c>
      <c r="L597" s="48">
        <v>6.9200000000000002E-4</v>
      </c>
      <c r="M597" s="48">
        <v>3.7199999999999999E-4</v>
      </c>
      <c r="N597" s="48">
        <v>1.663498E-3</v>
      </c>
      <c r="O597" s="48">
        <v>4.3399999999999998E-4</v>
      </c>
      <c r="P597" s="48">
        <v>7.573565E-3</v>
      </c>
      <c r="Q597" s="48">
        <v>3.1720559999999999E-3</v>
      </c>
      <c r="R597" s="48">
        <v>0.58315941699999996</v>
      </c>
      <c r="S597" s="48">
        <v>0.34700898899999999</v>
      </c>
      <c r="T597" s="48">
        <v>2.5209220000000001E-3</v>
      </c>
      <c r="U597" s="48">
        <v>7.3399999999999995E-4</v>
      </c>
      <c r="V597" s="48">
        <v>5.1699999999999999E-4</v>
      </c>
      <c r="W597" s="48">
        <v>1.76E-4</v>
      </c>
      <c r="X597" s="48">
        <v>2.2419670000000001E-3</v>
      </c>
      <c r="Y597" s="48">
        <v>0.106656876018265</v>
      </c>
      <c r="Z597" s="48">
        <v>0.16869605271063201</v>
      </c>
      <c r="AA597" s="48">
        <v>6.8936026692684671E-2</v>
      </c>
      <c r="AB597" s="48">
        <v>0.34710126597525831</v>
      </c>
      <c r="AC597" s="48">
        <v>0.1777896878083243</v>
      </c>
      <c r="AD597" s="48">
        <v>0.32048674129383542</v>
      </c>
      <c r="AE597" s="47">
        <v>0.11</v>
      </c>
      <c r="AF597" s="48">
        <v>0.32600499999999999</v>
      </c>
      <c r="AG597" s="48">
        <v>0.222887</v>
      </c>
      <c r="AH597" s="48">
        <v>0.31113200000000002</v>
      </c>
      <c r="AI597" s="48">
        <v>0.12567980000000001</v>
      </c>
      <c r="AJ597" s="48">
        <v>0.19761811900000001</v>
      </c>
      <c r="AK597" s="48">
        <v>0.66717914599999995</v>
      </c>
      <c r="AM597" s="48"/>
      <c r="AN597" s="48"/>
      <c r="AO597" s="48"/>
      <c r="AP597" s="48"/>
      <c r="AQ597" s="48"/>
      <c r="AR597" s="48"/>
      <c r="AS597" s="48"/>
      <c r="AT597" s="48"/>
      <c r="AU597" s="48"/>
      <c r="AV597" s="48"/>
      <c r="AW597" s="48"/>
      <c r="AX597" s="52"/>
      <c r="AY597" s="52"/>
      <c r="AZ597" s="52"/>
      <c r="BA597" s="52"/>
      <c r="BB597" s="52"/>
      <c r="BC597" s="52"/>
      <c r="BD597" s="52"/>
      <c r="BE597" s="52"/>
      <c r="BF597" s="52"/>
      <c r="BG597" s="52"/>
      <c r="BH597" s="52"/>
      <c r="BI597" s="52"/>
      <c r="BJ597" s="52"/>
      <c r="BK597" s="52"/>
      <c r="BL597" s="52"/>
      <c r="BM597" s="52"/>
    </row>
    <row r="598" spans="2:65">
      <c r="B598" t="s">
        <v>829</v>
      </c>
      <c r="C598">
        <v>0</v>
      </c>
      <c r="D598">
        <v>34</v>
      </c>
      <c r="E598" s="64">
        <v>2.3221611999999999E-2</v>
      </c>
      <c r="F598" s="48">
        <v>0.96044314399999997</v>
      </c>
      <c r="G598" s="48">
        <v>1.3120992999999999E-2</v>
      </c>
      <c r="H598" s="48">
        <v>5.5009439999999998E-3</v>
      </c>
      <c r="I598" s="48">
        <v>0.92480797000000003</v>
      </c>
      <c r="J598" s="49">
        <v>3.5635173999999943E-2</v>
      </c>
      <c r="K598" s="48">
        <v>4.1767690000000003E-3</v>
      </c>
      <c r="L598" s="48">
        <v>1.7623929999999999E-3</v>
      </c>
      <c r="M598" s="48">
        <v>4.9899999999999999E-4</v>
      </c>
      <c r="N598" s="48">
        <v>2.5977470000000001E-3</v>
      </c>
      <c r="O598" s="48">
        <v>8.7600000000000004E-4</v>
      </c>
      <c r="P598" s="48">
        <v>1.6299587000000001E-2</v>
      </c>
      <c r="Q598" s="48">
        <v>4.6350920000000004E-3</v>
      </c>
      <c r="R598" s="48">
        <v>0.47689047800000001</v>
      </c>
      <c r="S598" s="48">
        <v>0.44677729900000002</v>
      </c>
      <c r="T598" s="48">
        <v>5.9492879999999996E-3</v>
      </c>
      <c r="U598" s="48">
        <v>2.3939769999999998E-3</v>
      </c>
      <c r="V598" s="48">
        <v>5.9100000000000005E-4</v>
      </c>
      <c r="W598" s="48">
        <v>1.4873219999999999E-3</v>
      </c>
      <c r="X598" s="48">
        <v>2.7912760000000001E-3</v>
      </c>
      <c r="Y598" s="48">
        <v>8.6009403761504594E-2</v>
      </c>
      <c r="Z598" s="48">
        <v>0.20176197745991301</v>
      </c>
      <c r="AA598" s="48">
        <v>8.3128273845779033E-2</v>
      </c>
      <c r="AB598" s="48">
        <v>0.28677061761481198</v>
      </c>
      <c r="AC598" s="48">
        <v>0.14322437125378479</v>
      </c>
      <c r="AD598" s="48">
        <v>0.33152073163195939</v>
      </c>
      <c r="AE598" s="47">
        <v>0.11</v>
      </c>
      <c r="AF598" s="48">
        <v>0.383274</v>
      </c>
      <c r="AG598" s="48">
        <v>0.202653</v>
      </c>
      <c r="AH598" s="48">
        <v>0.276472</v>
      </c>
      <c r="AI598" s="48">
        <v>8.7810124000000003E-2</v>
      </c>
      <c r="AJ598" s="48">
        <v>0.12204882</v>
      </c>
      <c r="AK598" s="48">
        <v>0.78153761499999996</v>
      </c>
      <c r="AM598" s="48"/>
      <c r="AN598" s="48"/>
      <c r="AO598" s="48"/>
      <c r="AP598" s="48"/>
      <c r="AQ598" s="48"/>
      <c r="AR598" s="48"/>
      <c r="AS598" s="48"/>
      <c r="AT598" s="48"/>
      <c r="AU598" s="48"/>
      <c r="AV598" s="48"/>
      <c r="AW598" s="48"/>
      <c r="AX598" s="52"/>
      <c r="AY598" s="52"/>
      <c r="AZ598" s="52"/>
      <c r="BA598" s="52"/>
      <c r="BB598" s="52"/>
      <c r="BC598" s="52"/>
      <c r="BD598" s="52"/>
      <c r="BE598" s="52"/>
      <c r="BF598" s="52"/>
      <c r="BG598" s="52"/>
      <c r="BH598" s="52"/>
      <c r="BI598" s="52"/>
      <c r="BJ598" s="52"/>
      <c r="BK598" s="52"/>
      <c r="BL598" s="52"/>
      <c r="BM598" s="52"/>
    </row>
    <row r="599" spans="2:65">
      <c r="B599" t="s">
        <v>830</v>
      </c>
      <c r="C599">
        <v>0</v>
      </c>
      <c r="D599">
        <v>8.1</v>
      </c>
      <c r="E599" s="64">
        <v>2.0917102E-2</v>
      </c>
      <c r="F599" s="48">
        <v>0.71178822399999997</v>
      </c>
      <c r="G599" s="48">
        <v>8.8215086999999998E-2</v>
      </c>
      <c r="H599" s="48">
        <v>0.147590785</v>
      </c>
      <c r="I599" s="48">
        <v>0.578898574</v>
      </c>
      <c r="J599" s="49">
        <v>0.13288965</v>
      </c>
      <c r="K599" s="48">
        <v>2.8475171000000001E-2</v>
      </c>
      <c r="L599" s="48">
        <v>1.5735842999999999E-2</v>
      </c>
      <c r="M599" s="48">
        <v>1.8326753000000001E-2</v>
      </c>
      <c r="N599" s="48">
        <v>7.2346800000000003E-3</v>
      </c>
      <c r="O599" s="48">
        <v>2.7233520000000001E-3</v>
      </c>
      <c r="P599" s="48">
        <v>3.3334162000000001E-2</v>
      </c>
      <c r="Q599" s="48">
        <v>1.9071741999999999E-2</v>
      </c>
      <c r="R599" s="48">
        <v>0.52258091200000001</v>
      </c>
      <c r="S599" s="48">
        <v>0.31876500299999999</v>
      </c>
      <c r="T599" s="48">
        <v>6.3057693999999997E-2</v>
      </c>
      <c r="U599" s="48">
        <v>1.7084677999999999E-2</v>
      </c>
      <c r="V599" s="48">
        <v>1.249897E-3</v>
      </c>
      <c r="W599" s="48">
        <v>1.4394504000000001E-2</v>
      </c>
      <c r="X599" s="48">
        <v>4.643655E-3</v>
      </c>
      <c r="Y599" s="48">
        <v>4.0393279623587901E-2</v>
      </c>
      <c r="Z599" s="48">
        <v>0.26426161723814601</v>
      </c>
      <c r="AA599" s="48">
        <v>0.1025322659696128</v>
      </c>
      <c r="AB599" s="48">
        <v>0.15069433099166751</v>
      </c>
      <c r="AC599" s="48">
        <v>0.21135797117156169</v>
      </c>
      <c r="AD599" s="48">
        <v>0.28816516744337273</v>
      </c>
      <c r="AE599" s="47">
        <v>0.16</v>
      </c>
      <c r="AF599" s="48">
        <v>0.27150000000000002</v>
      </c>
      <c r="AG599" s="48">
        <v>0.17740500000000001</v>
      </c>
      <c r="AH599" s="48">
        <v>0.33826099999999998</v>
      </c>
      <c r="AI599" s="48">
        <v>0.19319972499999999</v>
      </c>
      <c r="AJ599" s="48">
        <v>0.206782519</v>
      </c>
      <c r="AK599" s="48">
        <v>0.59142863499999998</v>
      </c>
      <c r="AM599" s="48"/>
      <c r="AN599" s="48"/>
      <c r="AO599" s="48"/>
      <c r="AP599" s="48"/>
      <c r="AQ599" s="48"/>
      <c r="AR599" s="48"/>
      <c r="AS599" s="48"/>
      <c r="AT599" s="48"/>
      <c r="AU599" s="48"/>
      <c r="AV599" s="48"/>
      <c r="AW599" s="48"/>
      <c r="AX599" s="52"/>
      <c r="AY599" s="52"/>
      <c r="AZ599" s="52"/>
      <c r="BA599" s="52"/>
      <c r="BB599" s="52"/>
      <c r="BC599" s="52"/>
      <c r="BD599" s="52"/>
      <c r="BE599" s="52"/>
      <c r="BF599" s="52"/>
      <c r="BG599" s="52"/>
      <c r="BH599" s="52"/>
      <c r="BI599" s="52"/>
      <c r="BJ599" s="52"/>
      <c r="BK599" s="52"/>
      <c r="BL599" s="52"/>
      <c r="BM599" s="52"/>
    </row>
    <row r="600" spans="2:65">
      <c r="B600" t="s">
        <v>831</v>
      </c>
      <c r="C600">
        <v>0</v>
      </c>
      <c r="D600">
        <v>0</v>
      </c>
      <c r="E600" s="64">
        <v>2.0613328E-2</v>
      </c>
      <c r="F600" s="48">
        <v>0.70553774499999999</v>
      </c>
      <c r="G600" s="48">
        <v>0.17125462799999999</v>
      </c>
      <c r="H600" s="48">
        <v>6.4906925000000004E-2</v>
      </c>
      <c r="I600" s="48">
        <v>0.65759601400000001</v>
      </c>
      <c r="J600" s="49">
        <v>4.7941730999999987E-2</v>
      </c>
      <c r="K600" s="48">
        <v>9.4882187000000007E-2</v>
      </c>
      <c r="L600" s="48">
        <v>2.5624155999999999E-2</v>
      </c>
      <c r="M600" s="48">
        <v>3.3168412000000001E-2</v>
      </c>
      <c r="N600" s="48">
        <v>2.1492360000000001E-3</v>
      </c>
      <c r="O600" s="48">
        <v>3.1141989999999998E-3</v>
      </c>
      <c r="P600" s="48">
        <v>3.5607137999999899E-2</v>
      </c>
      <c r="Q600" s="48">
        <v>2.2694176999999999E-2</v>
      </c>
      <c r="R600" s="48">
        <v>0.45113382200000002</v>
      </c>
      <c r="S600" s="48">
        <v>0.31205754600000002</v>
      </c>
      <c r="T600" s="48">
        <v>7.6871792999999994E-2</v>
      </c>
      <c r="U600" s="48">
        <v>2.1790429E-2</v>
      </c>
      <c r="V600" s="48">
        <v>1.5799999999999999E-4</v>
      </c>
      <c r="W600" s="48">
        <v>7.7433220999999997E-2</v>
      </c>
      <c r="X600" s="48">
        <v>2.1930790000000001E-3</v>
      </c>
      <c r="Y600" s="48">
        <v>4.5576831777179902E-2</v>
      </c>
      <c r="Z600" s="48">
        <v>0.25017459587442697</v>
      </c>
      <c r="AA600" s="48">
        <v>0.1118696047251248</v>
      </c>
      <c r="AB600" s="48">
        <v>0.20322580645161281</v>
      </c>
      <c r="AC600" s="48">
        <v>0.31020647371742849</v>
      </c>
      <c r="AD600" s="48">
        <v>0.18936525110449909</v>
      </c>
      <c r="AE600" s="47">
        <v>0.09</v>
      </c>
      <c r="AF600" s="48">
        <v>0.17590600000000001</v>
      </c>
      <c r="AG600" s="48">
        <v>0.13889199999999999</v>
      </c>
      <c r="AH600" s="48">
        <v>0.42482199999999998</v>
      </c>
      <c r="AI600" s="48">
        <v>0.32706350499999998</v>
      </c>
      <c r="AJ600" s="48">
        <v>0.15128976099999999</v>
      </c>
      <c r="AK600" s="48">
        <v>0.51190287800000001</v>
      </c>
      <c r="AM600" s="48"/>
      <c r="AN600" s="48"/>
      <c r="AO600" s="48"/>
      <c r="AP600" s="48"/>
      <c r="AQ600" s="48"/>
      <c r="AR600" s="48"/>
      <c r="AS600" s="48"/>
      <c r="AT600" s="48"/>
      <c r="AU600" s="48"/>
      <c r="AV600" s="48"/>
      <c r="AW600" s="48"/>
      <c r="AX600" s="52"/>
      <c r="AY600" s="52"/>
      <c r="AZ600" s="52"/>
      <c r="BA600" s="52"/>
      <c r="BB600" s="52"/>
      <c r="BC600" s="52"/>
      <c r="BD600" s="52"/>
      <c r="BE600" s="52"/>
      <c r="BF600" s="52"/>
      <c r="BG600" s="52"/>
      <c r="BH600" s="52"/>
      <c r="BI600" s="52"/>
      <c r="BJ600" s="52"/>
      <c r="BK600" s="52"/>
      <c r="BL600" s="52"/>
      <c r="BM600" s="52"/>
    </row>
    <row r="601" spans="2:65">
      <c r="B601" t="s">
        <v>832</v>
      </c>
      <c r="C601">
        <v>0</v>
      </c>
      <c r="D601">
        <v>64</v>
      </c>
      <c r="E601" s="64">
        <v>2.2717826E-2</v>
      </c>
      <c r="F601" s="48">
        <v>0.98130576700000005</v>
      </c>
      <c r="G601" s="48">
        <v>5.7524020000000002E-3</v>
      </c>
      <c r="H601" s="48">
        <v>1.3370000000000001E-3</v>
      </c>
      <c r="I601" s="48">
        <v>0.94597733900000003</v>
      </c>
      <c r="J601" s="49">
        <v>3.5328428000000023E-2</v>
      </c>
      <c r="K601" s="48">
        <v>1.577944E-3</v>
      </c>
      <c r="L601" s="48">
        <v>2.1900000000000001E-4</v>
      </c>
      <c r="M601" s="48">
        <v>4.2700000000000002E-4</v>
      </c>
      <c r="N601" s="48">
        <v>1.610818E-3</v>
      </c>
      <c r="O601" s="48">
        <v>4.6000000000000001E-4</v>
      </c>
      <c r="P601" s="48">
        <v>9.5553259999999994E-3</v>
      </c>
      <c r="Q601" s="48">
        <v>2.048902E-3</v>
      </c>
      <c r="R601" s="48">
        <v>0.49938091000000001</v>
      </c>
      <c r="S601" s="48">
        <v>0.42207685499999997</v>
      </c>
      <c r="T601" s="48">
        <v>1.7203030000000001E-3</v>
      </c>
      <c r="U601" s="48">
        <v>8.7699999999999996E-4</v>
      </c>
      <c r="V601" s="48">
        <v>6.4599999999999998E-4</v>
      </c>
      <c r="W601" s="48">
        <v>2.8499999999999999E-4</v>
      </c>
      <c r="X601" s="48">
        <v>3.5173069999999999E-3</v>
      </c>
      <c r="Y601" s="48">
        <v>0.105580434033758</v>
      </c>
      <c r="Z601" s="48">
        <v>0.174243808091119</v>
      </c>
      <c r="AA601" s="48">
        <v>6.8393863290348522E-2</v>
      </c>
      <c r="AB601" s="48">
        <v>0.35936707048888011</v>
      </c>
      <c r="AC601" s="48">
        <v>0.1787940977814724</v>
      </c>
      <c r="AD601" s="48">
        <v>0.30659323530939891</v>
      </c>
      <c r="AE601" s="47">
        <v>0.13</v>
      </c>
      <c r="AF601" s="48">
        <v>0.31686799999999998</v>
      </c>
      <c r="AG601" s="48">
        <v>0.232742</v>
      </c>
      <c r="AH601" s="48">
        <v>0.30729499999999998</v>
      </c>
      <c r="AI601" s="48">
        <v>0.13847743700000001</v>
      </c>
      <c r="AJ601" s="48">
        <v>0.18618670300000001</v>
      </c>
      <c r="AK601" s="48">
        <v>0.66709315499999999</v>
      </c>
      <c r="AM601" s="48"/>
      <c r="AN601" s="48"/>
      <c r="AO601" s="48"/>
      <c r="AP601" s="48"/>
      <c r="AQ601" s="48"/>
      <c r="AR601" s="48"/>
      <c r="AS601" s="48"/>
      <c r="AT601" s="48"/>
      <c r="AU601" s="48"/>
      <c r="AV601" s="48"/>
      <c r="AW601" s="48"/>
      <c r="AX601" s="52"/>
      <c r="AY601" s="52"/>
      <c r="AZ601" s="52"/>
      <c r="BA601" s="52"/>
      <c r="BB601" s="52"/>
      <c r="BC601" s="52"/>
      <c r="BD601" s="52"/>
      <c r="BE601" s="52"/>
      <c r="BF601" s="52"/>
      <c r="BG601" s="52"/>
      <c r="BH601" s="52"/>
      <c r="BI601" s="52"/>
      <c r="BJ601" s="52"/>
      <c r="BK601" s="52"/>
      <c r="BL601" s="52"/>
      <c r="BM601" s="52"/>
    </row>
    <row r="602" spans="2:65">
      <c r="B602" t="s">
        <v>834</v>
      </c>
      <c r="C602">
        <v>0</v>
      </c>
      <c r="D602">
        <v>0</v>
      </c>
      <c r="E602" s="64">
        <v>3.4040611999999998E-2</v>
      </c>
      <c r="F602" s="48">
        <v>0.95696633899999894</v>
      </c>
      <c r="G602" s="48">
        <v>1.8954848999999999E-2</v>
      </c>
      <c r="H602" s="48">
        <v>3.6113619999999999E-3</v>
      </c>
      <c r="I602" s="48">
        <v>0.91065647599999999</v>
      </c>
      <c r="J602" s="49">
        <v>4.6309862999998952E-2</v>
      </c>
      <c r="K602" s="48">
        <v>4.4250330000000001E-3</v>
      </c>
      <c r="L602" s="48">
        <v>1.3409190000000001E-3</v>
      </c>
      <c r="M602" s="48">
        <v>1.0440009999999999E-3</v>
      </c>
      <c r="N602" s="48">
        <v>3.6300600000000001E-3</v>
      </c>
      <c r="O602" s="48">
        <v>1.0631569999999999E-3</v>
      </c>
      <c r="P602" s="48">
        <v>1.5525927E-2</v>
      </c>
      <c r="Q602" s="48">
        <v>4.9422440000000002E-3</v>
      </c>
      <c r="R602" s="48">
        <v>0.48171952400000001</v>
      </c>
      <c r="S602" s="48">
        <v>0.43391346800000002</v>
      </c>
      <c r="T602" s="48">
        <v>6.3121999999999996E-3</v>
      </c>
      <c r="U602" s="48">
        <v>1.8582200000000001E-3</v>
      </c>
      <c r="V602" s="48">
        <v>9.3899999999999995E-4</v>
      </c>
      <c r="W602" s="48">
        <v>4.6000000000000001E-4</v>
      </c>
      <c r="X602" s="48">
        <v>4.1091560000000001E-3</v>
      </c>
      <c r="Y602" s="48">
        <v>9.9197573766348607E-2</v>
      </c>
      <c r="Z602" s="48">
        <v>0.17775740735435899</v>
      </c>
      <c r="AA602" s="48">
        <v>7.2209125431129603E-2</v>
      </c>
      <c r="AB602" s="48">
        <v>0.32127138228565399</v>
      </c>
      <c r="AC602" s="48">
        <v>0.20083729737745681</v>
      </c>
      <c r="AD602" s="48">
        <v>0.25236416732258771</v>
      </c>
      <c r="AE602" s="47">
        <v>0.31</v>
      </c>
      <c r="AF602" s="48">
        <v>0.267513</v>
      </c>
      <c r="AG602" s="48">
        <v>0.21351899999999999</v>
      </c>
      <c r="AH602" s="48">
        <v>0.348049</v>
      </c>
      <c r="AI602" s="48">
        <v>7.8034498999999993E-2</v>
      </c>
      <c r="AJ602" s="48">
        <v>0.29503570000000001</v>
      </c>
      <c r="AK602" s="48">
        <v>0.61795741299999996</v>
      </c>
      <c r="AM602" s="48"/>
      <c r="AN602" s="48"/>
      <c r="AO602" s="48"/>
      <c r="AP602" s="48"/>
      <c r="AQ602" s="48"/>
      <c r="AR602" s="48"/>
      <c r="AS602" s="48"/>
      <c r="AT602" s="48"/>
      <c r="AU602" s="48"/>
      <c r="AV602" s="48"/>
      <c r="AW602" s="48"/>
      <c r="AX602" s="52"/>
      <c r="AY602" s="52"/>
      <c r="AZ602" s="52"/>
      <c r="BA602" s="52"/>
      <c r="BB602" s="52"/>
      <c r="BC602" s="52"/>
      <c r="BD602" s="52"/>
      <c r="BE602" s="52"/>
      <c r="BF602" s="52"/>
      <c r="BG602" s="52"/>
      <c r="BH602" s="52"/>
      <c r="BI602" s="52"/>
      <c r="BJ602" s="52"/>
      <c r="BK602" s="52"/>
      <c r="BL602" s="52"/>
      <c r="BM602" s="52"/>
    </row>
    <row r="603" spans="2:65">
      <c r="B603" t="s">
        <v>835</v>
      </c>
      <c r="C603">
        <v>0</v>
      </c>
      <c r="D603">
        <v>8.6999999999999993</v>
      </c>
      <c r="E603" s="64">
        <v>2.6453477E-2</v>
      </c>
      <c r="F603" s="48">
        <v>0.97095674600000004</v>
      </c>
      <c r="G603" s="48">
        <v>1.3025966999999999E-2</v>
      </c>
      <c r="H603" s="48">
        <v>2.470772E-3</v>
      </c>
      <c r="I603" s="48">
        <v>0.95228445100000003</v>
      </c>
      <c r="J603" s="49">
        <v>1.8672295000000009E-2</v>
      </c>
      <c r="K603" s="48">
        <v>2.7526120000000002E-3</v>
      </c>
      <c r="L603" s="48">
        <v>9.859999999999999E-4</v>
      </c>
      <c r="M603" s="48">
        <v>1.072868E-3</v>
      </c>
      <c r="N603" s="48">
        <v>2.2974549999999999E-3</v>
      </c>
      <c r="O603" s="48">
        <v>4.9899999999999999E-4</v>
      </c>
      <c r="P603" s="48">
        <v>1.0891239E-2</v>
      </c>
      <c r="Q603" s="48">
        <v>2.655574E-3</v>
      </c>
      <c r="R603" s="48">
        <v>0.41536977600000002</v>
      </c>
      <c r="S603" s="48">
        <v>0.50797641800000004</v>
      </c>
      <c r="T603" s="48">
        <v>3.9340210000000002E-3</v>
      </c>
      <c r="U603" s="48">
        <v>2.7418939999999999E-3</v>
      </c>
      <c r="V603" s="48">
        <v>1.5200000000000001E-4</v>
      </c>
      <c r="W603" s="48">
        <v>6.7199999999999996E-4</v>
      </c>
      <c r="X603" s="48">
        <v>2.8177559999999998E-3</v>
      </c>
      <c r="Y603" s="48">
        <v>8.6379563132128898E-2</v>
      </c>
      <c r="Z603" s="48">
        <v>0.20621766062112801</v>
      </c>
      <c r="AA603" s="48">
        <v>8.5758265292463998E-2</v>
      </c>
      <c r="AB603" s="48">
        <v>0.2667380538080571</v>
      </c>
      <c r="AC603" s="48">
        <v>0.22141307097306731</v>
      </c>
      <c r="AD603" s="48">
        <v>0.26796959248066249</v>
      </c>
      <c r="AE603" s="47">
        <v>0.32</v>
      </c>
      <c r="AF603" s="48">
        <v>0.27617999999999998</v>
      </c>
      <c r="AG603" s="48">
        <v>0.16384399999999999</v>
      </c>
      <c r="AH603" s="48">
        <v>0.38264500000000001</v>
      </c>
      <c r="AI603" s="48">
        <v>0.237941403</v>
      </c>
      <c r="AJ603" s="48">
        <v>0.111701995</v>
      </c>
      <c r="AK603" s="48">
        <v>0.64399493100000005</v>
      </c>
      <c r="AM603" s="48"/>
      <c r="AN603" s="48"/>
      <c r="AO603" s="48"/>
      <c r="AP603" s="48"/>
      <c r="AQ603" s="48"/>
      <c r="AR603" s="48"/>
      <c r="AS603" s="48"/>
      <c r="AT603" s="48"/>
      <c r="AU603" s="48"/>
      <c r="AV603" s="48"/>
      <c r="AW603" s="48"/>
      <c r="AX603" s="52"/>
      <c r="AY603" s="52"/>
      <c r="AZ603" s="52"/>
      <c r="BA603" s="52"/>
      <c r="BB603" s="52"/>
      <c r="BC603" s="52"/>
      <c r="BD603" s="52"/>
      <c r="BE603" s="52"/>
      <c r="BF603" s="52"/>
      <c r="BG603" s="52"/>
      <c r="BH603" s="52"/>
      <c r="BI603" s="52"/>
      <c r="BJ603" s="52"/>
      <c r="BK603" s="52"/>
      <c r="BL603" s="52"/>
      <c r="BM603" s="52"/>
    </row>
    <row r="604" spans="2:65">
      <c r="B604" t="s">
        <v>836</v>
      </c>
      <c r="C604">
        <v>0</v>
      </c>
      <c r="D604">
        <v>54.6</v>
      </c>
      <c r="E604" s="64">
        <v>2.3290294999999999E-2</v>
      </c>
      <c r="F604" s="48">
        <v>0.98197847199999999</v>
      </c>
      <c r="G604" s="48">
        <v>5.3965519999999998E-3</v>
      </c>
      <c r="H604" s="48">
        <v>1.2780000000000001E-3</v>
      </c>
      <c r="I604" s="48">
        <v>0.95946356499999996</v>
      </c>
      <c r="J604" s="49">
        <v>2.2514907000000028E-2</v>
      </c>
      <c r="K604" s="48">
        <v>1.0582009999999999E-3</v>
      </c>
      <c r="L604" s="48">
        <v>1.8900000000000001E-4</v>
      </c>
      <c r="M604" s="48">
        <v>1.6799999999999999E-4</v>
      </c>
      <c r="N604" s="48">
        <v>1.70779E-3</v>
      </c>
      <c r="O604" s="48">
        <v>3.2499999999999999E-4</v>
      </c>
      <c r="P604" s="48">
        <v>9.3666510000000001E-3</v>
      </c>
      <c r="Q604" s="48">
        <v>1.9804039999999998E-3</v>
      </c>
      <c r="R604" s="48">
        <v>0.49421168999999998</v>
      </c>
      <c r="S604" s="48">
        <v>0.426239641</v>
      </c>
      <c r="T604" s="48">
        <v>1.6972059999999999E-3</v>
      </c>
      <c r="U604" s="48">
        <v>5.13E-4</v>
      </c>
      <c r="V604" s="48">
        <v>9.5299999999999996E-4</v>
      </c>
      <c r="W604" s="48">
        <v>2.8299999999999999E-4</v>
      </c>
      <c r="X604" s="48">
        <v>3.362982E-3</v>
      </c>
      <c r="Y604" s="48">
        <v>0.111651861651861</v>
      </c>
      <c r="Z604" s="48">
        <v>0.16945368900721899</v>
      </c>
      <c r="AA604" s="48">
        <v>6.4729308197812682E-2</v>
      </c>
      <c r="AB604" s="48">
        <v>0.36234850259533669</v>
      </c>
      <c r="AC604" s="48">
        <v>0.17768579724470249</v>
      </c>
      <c r="AD604" s="48">
        <v>0.28503119787483783</v>
      </c>
      <c r="AE604" s="47">
        <v>0.13</v>
      </c>
      <c r="AF604" s="48">
        <v>0.294879</v>
      </c>
      <c r="AG604" s="48">
        <v>0.24402599999999999</v>
      </c>
      <c r="AH604" s="48">
        <v>0.314475</v>
      </c>
      <c r="AI604" s="48">
        <v>9.4122094000000003E-2</v>
      </c>
      <c r="AJ604" s="48">
        <v>0.194244944</v>
      </c>
      <c r="AK604" s="48">
        <v>0.70308070300000003</v>
      </c>
      <c r="AM604" s="48"/>
      <c r="AN604" s="48"/>
      <c r="AO604" s="48"/>
      <c r="AP604" s="48"/>
      <c r="AQ604" s="48"/>
      <c r="AR604" s="48"/>
      <c r="AS604" s="48"/>
      <c r="AT604" s="48"/>
      <c r="AU604" s="48"/>
      <c r="AV604" s="48"/>
      <c r="AW604" s="48"/>
      <c r="AX604" s="52"/>
      <c r="AY604" s="52"/>
      <c r="AZ604" s="52"/>
      <c r="BA604" s="52"/>
      <c r="BB604" s="52"/>
      <c r="BC604" s="52"/>
      <c r="BD604" s="52"/>
      <c r="BE604" s="52"/>
      <c r="BF604" s="52"/>
      <c r="BG604" s="52"/>
      <c r="BH604" s="52"/>
      <c r="BI604" s="52"/>
      <c r="BJ604" s="52"/>
      <c r="BK604" s="52"/>
      <c r="BL604" s="52"/>
      <c r="BM604" s="52"/>
    </row>
    <row r="605" spans="2:65">
      <c r="B605" t="s">
        <v>837</v>
      </c>
      <c r="C605">
        <v>0</v>
      </c>
      <c r="D605">
        <v>0.2</v>
      </c>
      <c r="E605" s="64">
        <v>3.0428028999999999E-2</v>
      </c>
      <c r="F605" s="48">
        <v>0.95137117800000004</v>
      </c>
      <c r="G605" s="48">
        <v>2.3715788000000002E-2</v>
      </c>
      <c r="H605" s="48">
        <v>4.8179269999999996E-3</v>
      </c>
      <c r="I605" s="48">
        <v>0.92674246500000002</v>
      </c>
      <c r="J605" s="49">
        <v>2.4628713000000021E-2</v>
      </c>
      <c r="K605" s="48">
        <v>5.2386799999999999E-3</v>
      </c>
      <c r="L605" s="48">
        <v>1.900203E-3</v>
      </c>
      <c r="M605" s="48">
        <v>7.5273220000000004E-3</v>
      </c>
      <c r="N605" s="48">
        <v>3.2439919999999998E-3</v>
      </c>
      <c r="O605" s="48">
        <v>1.1548190000000001E-3</v>
      </c>
      <c r="P605" s="48">
        <v>1.5086139E-2</v>
      </c>
      <c r="Q605" s="48">
        <v>5.0077159999999997E-3</v>
      </c>
      <c r="R605" s="48">
        <v>0.46820014300000001</v>
      </c>
      <c r="S605" s="48">
        <v>0.45888800200000002</v>
      </c>
      <c r="T605" s="48">
        <v>1.3312055999999999E-2</v>
      </c>
      <c r="U605" s="48">
        <v>2.33066E-3</v>
      </c>
      <c r="V605" s="48">
        <v>6.8199999999999999E-4</v>
      </c>
      <c r="W605" s="48">
        <v>1.9737119999999999E-3</v>
      </c>
      <c r="X605" s="48">
        <v>2.887078E-3</v>
      </c>
      <c r="Y605" s="48">
        <v>8.7841383558830893E-2</v>
      </c>
      <c r="Z605" s="48">
        <v>0.19274964252281099</v>
      </c>
      <c r="AA605" s="48">
        <v>7.7275971046997571E-2</v>
      </c>
      <c r="AB605" s="48">
        <v>0.28728718523804592</v>
      </c>
      <c r="AC605" s="48">
        <v>0.15651376847572851</v>
      </c>
      <c r="AD605" s="48">
        <v>0.37501432227017528</v>
      </c>
      <c r="AE605" s="47">
        <v>0.19</v>
      </c>
      <c r="AF605" s="48">
        <v>0.38138499999999997</v>
      </c>
      <c r="AG605" s="48">
        <v>0.17353099999999999</v>
      </c>
      <c r="AH605" s="48">
        <v>0.26397900000000002</v>
      </c>
      <c r="AI605" s="48">
        <v>0.16443450700000001</v>
      </c>
      <c r="AJ605" s="48">
        <v>0.16260923099999999</v>
      </c>
      <c r="AK605" s="48">
        <v>0.66880375999999997</v>
      </c>
      <c r="AM605" s="48"/>
      <c r="AN605" s="48"/>
      <c r="AO605" s="48"/>
      <c r="AP605" s="48"/>
      <c r="AQ605" s="48"/>
      <c r="AR605" s="48"/>
      <c r="AS605" s="48"/>
      <c r="AT605" s="48"/>
      <c r="AU605" s="48"/>
      <c r="AV605" s="48"/>
      <c r="AW605" s="48"/>
      <c r="AX605" s="52"/>
      <c r="AY605" s="52"/>
      <c r="AZ605" s="52"/>
      <c r="BA605" s="52"/>
      <c r="BB605" s="52"/>
      <c r="BC605" s="52"/>
      <c r="BD605" s="52"/>
      <c r="BE605" s="52"/>
      <c r="BF605" s="52"/>
      <c r="BG605" s="52"/>
      <c r="BH605" s="52"/>
      <c r="BI605" s="52"/>
      <c r="BJ605" s="52"/>
      <c r="BK605" s="52"/>
      <c r="BL605" s="52"/>
      <c r="BM605" s="52"/>
    </row>
    <row r="606" spans="2:65">
      <c r="B606" t="s">
        <v>838</v>
      </c>
      <c r="C606">
        <v>0</v>
      </c>
      <c r="D606">
        <v>27.1</v>
      </c>
      <c r="E606" s="64">
        <v>3.0136487E-2</v>
      </c>
      <c r="F606" s="48">
        <v>0.95188977500000005</v>
      </c>
      <c r="G606" s="48">
        <v>1.8000169E-2</v>
      </c>
      <c r="H606" s="48">
        <v>3.84564E-3</v>
      </c>
      <c r="I606" s="48">
        <v>0.93037250500000002</v>
      </c>
      <c r="J606" s="49">
        <v>2.1517270000000029E-2</v>
      </c>
      <c r="K606" s="48">
        <v>5.0747980000000002E-3</v>
      </c>
      <c r="L606" s="48">
        <v>2.3731830000000001E-3</v>
      </c>
      <c r="M606" s="48">
        <v>1.2925370000000001E-3</v>
      </c>
      <c r="N606" s="48">
        <v>3.8140439999999999E-3</v>
      </c>
      <c r="O606" s="48">
        <v>1.970589E-3</v>
      </c>
      <c r="P606" s="48">
        <v>2.1231512000000001E-2</v>
      </c>
      <c r="Q606" s="48">
        <v>5.0324189999999998E-3</v>
      </c>
      <c r="R606" s="48">
        <v>0.43298477600000002</v>
      </c>
      <c r="S606" s="48">
        <v>0.489718082</v>
      </c>
      <c r="T606" s="48">
        <v>8.2848639999999994E-3</v>
      </c>
      <c r="U606" s="48">
        <v>2.1188909999999999E-3</v>
      </c>
      <c r="V606" s="48">
        <v>1.112418E-3</v>
      </c>
      <c r="W606" s="48">
        <v>1.07004E-3</v>
      </c>
      <c r="X606" s="48">
        <v>2.934664E-3</v>
      </c>
      <c r="Y606" s="48">
        <v>0.101208164856043</v>
      </c>
      <c r="Z606" s="48">
        <v>0.20842590222677199</v>
      </c>
      <c r="AA606" s="48">
        <v>8.0616164620976011E-2</v>
      </c>
      <c r="AB606" s="48">
        <v>0.27749395346430838</v>
      </c>
      <c r="AC606" s="48">
        <v>0.16468703602406809</v>
      </c>
      <c r="AD606" s="48">
        <v>0.34285379385793552</v>
      </c>
      <c r="AE606" s="47">
        <v>0.2</v>
      </c>
      <c r="AF606" s="48">
        <v>0.350746</v>
      </c>
      <c r="AG606" s="48">
        <v>0.18268699999999999</v>
      </c>
      <c r="AH606" s="48">
        <v>0.28879199999999999</v>
      </c>
      <c r="AI606" s="48">
        <v>0.13246291399999999</v>
      </c>
      <c r="AJ606" s="48">
        <v>0.15996394899999999</v>
      </c>
      <c r="AK606" s="48">
        <v>0.70472316300000004</v>
      </c>
      <c r="AM606" s="48"/>
      <c r="AN606" s="48"/>
      <c r="AO606" s="48"/>
      <c r="AP606" s="48"/>
      <c r="AQ606" s="48"/>
      <c r="AR606" s="48"/>
      <c r="AS606" s="48"/>
      <c r="AT606" s="48"/>
      <c r="AU606" s="48"/>
      <c r="AV606" s="48"/>
      <c r="AW606" s="48"/>
      <c r="AX606" s="52"/>
      <c r="AY606" s="52"/>
      <c r="AZ606" s="52"/>
      <c r="BA606" s="52"/>
      <c r="BB606" s="52"/>
      <c r="BC606" s="52"/>
      <c r="BD606" s="52"/>
      <c r="BE606" s="52"/>
      <c r="BF606" s="52"/>
      <c r="BG606" s="52"/>
      <c r="BH606" s="52"/>
      <c r="BI606" s="52"/>
      <c r="BJ606" s="52"/>
      <c r="BK606" s="52"/>
      <c r="BL606" s="52"/>
      <c r="BM606" s="52"/>
    </row>
    <row r="607" spans="2:65">
      <c r="B607" t="s">
        <v>839</v>
      </c>
      <c r="C607">
        <v>0</v>
      </c>
      <c r="D607">
        <v>1.8</v>
      </c>
      <c r="E607" s="64">
        <v>3.1047729E-2</v>
      </c>
      <c r="F607" s="48">
        <v>0.86357467700000001</v>
      </c>
      <c r="G607" s="48">
        <v>7.8535441999999997E-2</v>
      </c>
      <c r="H607" s="48">
        <v>2.3427772999999999E-2</v>
      </c>
      <c r="I607" s="48">
        <v>0.79883615600000002</v>
      </c>
      <c r="J607" s="49">
        <v>6.4738520999999993E-2</v>
      </c>
      <c r="K607" s="48">
        <v>1.2883389E-2</v>
      </c>
      <c r="L607" s="48">
        <v>4.9958502000000002E-2</v>
      </c>
      <c r="M607" s="48">
        <v>4.2400000000000001E-4</v>
      </c>
      <c r="N607" s="48">
        <v>3.9140599999999996E-3</v>
      </c>
      <c r="O607" s="48">
        <v>3.8197460000000002E-3</v>
      </c>
      <c r="P607" s="48">
        <v>1.9824952E-2</v>
      </c>
      <c r="Q607" s="48">
        <v>1.4637643000000001E-2</v>
      </c>
      <c r="R607" s="48">
        <v>0.45848777200000002</v>
      </c>
      <c r="S607" s="48">
        <v>0.39216629400000003</v>
      </c>
      <c r="T607" s="48">
        <v>7.6507371000000005E-2</v>
      </c>
      <c r="U607" s="48">
        <v>7.4507920000000004E-3</v>
      </c>
      <c r="V607" s="48">
        <v>6.6E-4</v>
      </c>
      <c r="W607" s="48">
        <v>1.999453E-3</v>
      </c>
      <c r="X607" s="48">
        <v>2.8482770000000002E-3</v>
      </c>
      <c r="Y607" s="48">
        <v>6.6065269302202106E-2</v>
      </c>
      <c r="Z607" s="48">
        <v>0.215739765371075</v>
      </c>
      <c r="AA607" s="48">
        <v>8.700793277233719E-2</v>
      </c>
      <c r="AB607" s="48">
        <v>0.22147473796594919</v>
      </c>
      <c r="AC607" s="48">
        <v>0.2260265201345798</v>
      </c>
      <c r="AD607" s="48">
        <v>0.27102227085928488</v>
      </c>
      <c r="AE607" s="47">
        <v>0.36</v>
      </c>
      <c r="AF607" s="48">
        <v>0.29242000000000001</v>
      </c>
      <c r="AG607" s="48">
        <v>0.168935</v>
      </c>
      <c r="AH607" s="48">
        <v>0.351433</v>
      </c>
      <c r="AI607" s="48">
        <v>0.23142743399999999</v>
      </c>
      <c r="AJ607" s="48">
        <v>0.16399133299999999</v>
      </c>
      <c r="AK607" s="48">
        <v>0.59675422300000003</v>
      </c>
      <c r="AM607" s="48"/>
      <c r="AN607" s="48"/>
      <c r="AO607" s="48"/>
      <c r="AP607" s="48"/>
      <c r="AQ607" s="48"/>
      <c r="AR607" s="48"/>
      <c r="AS607" s="48"/>
      <c r="AT607" s="48"/>
      <c r="AU607" s="48"/>
      <c r="AV607" s="48"/>
      <c r="AW607" s="48"/>
      <c r="AX607" s="52"/>
      <c r="AY607" s="52"/>
      <c r="AZ607" s="52"/>
      <c r="BA607" s="52"/>
      <c r="BB607" s="52"/>
      <c r="BC607" s="52"/>
      <c r="BD607" s="52"/>
      <c r="BE607" s="52"/>
      <c r="BF607" s="52"/>
      <c r="BG607" s="52"/>
      <c r="BH607" s="52"/>
      <c r="BI607" s="52"/>
      <c r="BJ607" s="52"/>
      <c r="BK607" s="52"/>
      <c r="BL607" s="52"/>
      <c r="BM607" s="52"/>
    </row>
    <row r="608" spans="2:65">
      <c r="B608" t="s">
        <v>840</v>
      </c>
      <c r="C608">
        <v>0</v>
      </c>
      <c r="D608">
        <v>0</v>
      </c>
      <c r="E608" s="64">
        <v>3.3177826000000001E-2</v>
      </c>
      <c r="F608" s="48">
        <v>0.956476887</v>
      </c>
      <c r="G608" s="48">
        <v>1.8417036000000001E-2</v>
      </c>
      <c r="H608" s="48">
        <v>3.8062539999999998E-3</v>
      </c>
      <c r="I608" s="48">
        <v>0.933693522</v>
      </c>
      <c r="J608" s="49">
        <v>2.2783365E-2</v>
      </c>
      <c r="K608" s="48">
        <v>3.6813890000000002E-3</v>
      </c>
      <c r="L608" s="48">
        <v>7.36E-4</v>
      </c>
      <c r="M608" s="48">
        <v>2.6962280000000002E-3</v>
      </c>
      <c r="N608" s="48">
        <v>5.4546769999999998E-3</v>
      </c>
      <c r="O608" s="48">
        <v>1.3481140000000001E-3</v>
      </c>
      <c r="P608" s="48">
        <v>1.5897377000000001E-2</v>
      </c>
      <c r="Q608" s="48">
        <v>5.4028269999999998E-3</v>
      </c>
      <c r="R608" s="48">
        <v>0.520060144</v>
      </c>
      <c r="S608" s="48">
        <v>0.40459376800000002</v>
      </c>
      <c r="T608" s="48">
        <v>7.6839320000000001E-3</v>
      </c>
      <c r="U608" s="48">
        <v>3.7641929999999999E-3</v>
      </c>
      <c r="V608" s="48">
        <v>7.8799999999999996E-4</v>
      </c>
      <c r="W608" s="48">
        <v>8.4999999999999995E-4</v>
      </c>
      <c r="X608" s="48">
        <v>2.7790739999999999E-3</v>
      </c>
      <c r="Y608" s="48">
        <v>9.2577591593954595E-2</v>
      </c>
      <c r="Z608" s="48">
        <v>0.20309208048773</v>
      </c>
      <c r="AA608" s="48">
        <v>8.268516035097119E-2</v>
      </c>
      <c r="AB608" s="48">
        <v>0.27183672426785133</v>
      </c>
      <c r="AC608" s="48">
        <v>0.19205247502097469</v>
      </c>
      <c r="AD608" s="48">
        <v>0.27059975084534621</v>
      </c>
      <c r="AE608" s="47">
        <v>0.23</v>
      </c>
      <c r="AF608" s="48">
        <v>0.28381699999999999</v>
      </c>
      <c r="AG608" s="48">
        <v>0.183143</v>
      </c>
      <c r="AH608" s="48">
        <v>0.33435900000000002</v>
      </c>
      <c r="AI608" s="48">
        <v>0.14305552299999999</v>
      </c>
      <c r="AJ608" s="48">
        <v>0.22063554499999999</v>
      </c>
      <c r="AK608" s="48">
        <v>0.63040711000000005</v>
      </c>
      <c r="AM608" s="48"/>
      <c r="AN608" s="48"/>
      <c r="AO608" s="48"/>
      <c r="AP608" s="48"/>
      <c r="AQ608" s="48"/>
      <c r="AR608" s="48"/>
      <c r="AS608" s="48"/>
      <c r="AT608" s="48"/>
      <c r="AU608" s="48"/>
      <c r="AV608" s="48"/>
      <c r="AW608" s="48"/>
      <c r="AX608" s="52"/>
      <c r="AY608" s="52"/>
      <c r="AZ608" s="52"/>
      <c r="BA608" s="52"/>
      <c r="BB608" s="52"/>
      <c r="BC608" s="52"/>
      <c r="BD608" s="52"/>
      <c r="BE608" s="52"/>
      <c r="BF608" s="52"/>
      <c r="BG608" s="52"/>
      <c r="BH608" s="52"/>
      <c r="BI608" s="52"/>
      <c r="BJ608" s="52"/>
      <c r="BK608" s="52"/>
      <c r="BL608" s="52"/>
      <c r="BM608" s="52"/>
    </row>
    <row r="609" spans="2:65">
      <c r="B609" t="s">
        <v>841</v>
      </c>
      <c r="C609">
        <v>0</v>
      </c>
      <c r="D609">
        <v>0</v>
      </c>
      <c r="E609" s="64">
        <v>2.3852617E-2</v>
      </c>
      <c r="F609" s="48">
        <v>0.58715424299999996</v>
      </c>
      <c r="G609" s="48">
        <v>0.28786600200000001</v>
      </c>
      <c r="H609" s="48">
        <v>6.4919234999999895E-2</v>
      </c>
      <c r="I609" s="48">
        <v>0.53388739699999999</v>
      </c>
      <c r="J609" s="49">
        <v>5.3266845999999979E-2</v>
      </c>
      <c r="K609" s="48">
        <v>8.3876742000000004E-2</v>
      </c>
      <c r="L609" s="48">
        <v>0.13857563000000001</v>
      </c>
      <c r="M609" s="48">
        <v>4.4154626000000002E-2</v>
      </c>
      <c r="N609" s="48">
        <v>3.2902869999999998E-3</v>
      </c>
      <c r="O609" s="48">
        <v>3.1283299999999999E-3</v>
      </c>
      <c r="P609" s="48">
        <v>3.3908707000000003E-2</v>
      </c>
      <c r="Q609" s="48">
        <v>2.6151813999999999E-2</v>
      </c>
      <c r="R609" s="48">
        <v>0.38033499599999998</v>
      </c>
      <c r="S609" s="48">
        <v>0.26483399400000002</v>
      </c>
      <c r="T609" s="48">
        <v>0.21858244900000001</v>
      </c>
      <c r="U609" s="48">
        <v>2.3040531999999999E-2</v>
      </c>
      <c r="V609" s="48">
        <v>2.3900000000000001E-4</v>
      </c>
      <c r="W609" s="48">
        <v>5.1630226000000001E-2</v>
      </c>
      <c r="X609" s="48">
        <v>1.730384E-3</v>
      </c>
      <c r="Y609" s="48">
        <v>4.5625822853770301E-2</v>
      </c>
      <c r="Z609" s="48">
        <v>0.26509433962264101</v>
      </c>
      <c r="AA609" s="48">
        <v>0.12554121972977089</v>
      </c>
      <c r="AB609" s="48">
        <v>0.1825025565153057</v>
      </c>
      <c r="AC609" s="48">
        <v>0.28876748447066192</v>
      </c>
      <c r="AD609" s="48">
        <v>0.23242615185234841</v>
      </c>
      <c r="AE609" s="47">
        <v>0.25</v>
      </c>
      <c r="AF609" s="48">
        <v>0.19282099999999999</v>
      </c>
      <c r="AG609" s="48">
        <v>0.13531099999999999</v>
      </c>
      <c r="AH609" s="48">
        <v>0.37622299999999997</v>
      </c>
      <c r="AI609" s="48">
        <v>0.30569301300000001</v>
      </c>
      <c r="AJ609" s="48">
        <v>0.20695056000000001</v>
      </c>
      <c r="AK609" s="48">
        <v>0.48138648000000001</v>
      </c>
      <c r="AM609" s="48"/>
      <c r="AN609" s="48"/>
      <c r="AO609" s="48"/>
      <c r="AP609" s="48"/>
      <c r="AQ609" s="48"/>
      <c r="AR609" s="48"/>
      <c r="AS609" s="48"/>
      <c r="AT609" s="48"/>
      <c r="AU609" s="48"/>
      <c r="AV609" s="48"/>
      <c r="AW609" s="48"/>
      <c r="AX609" s="52"/>
      <c r="AY609" s="52"/>
      <c r="AZ609" s="52"/>
      <c r="BA609" s="52"/>
      <c r="BB609" s="52"/>
      <c r="BC609" s="52"/>
      <c r="BD609" s="52"/>
      <c r="BE609" s="52"/>
      <c r="BF609" s="52"/>
      <c r="BG609" s="52"/>
      <c r="BH609" s="52"/>
      <c r="BI609" s="52"/>
      <c r="BJ609" s="52"/>
      <c r="BK609" s="52"/>
      <c r="BL609" s="52"/>
      <c r="BM609" s="52"/>
    </row>
    <row r="610" spans="2:65">
      <c r="B610" t="s">
        <v>842</v>
      </c>
      <c r="C610">
        <v>0</v>
      </c>
      <c r="D610">
        <v>15.2</v>
      </c>
      <c r="E610" s="64">
        <v>2.6518251999999999E-2</v>
      </c>
      <c r="F610" s="48">
        <v>0.94539719799999999</v>
      </c>
      <c r="G610" s="48">
        <v>2.4151278000000002E-2</v>
      </c>
      <c r="H610" s="48">
        <v>7.6571260000000002E-3</v>
      </c>
      <c r="I610" s="48">
        <v>0.88680904800000004</v>
      </c>
      <c r="J610" s="49">
        <v>5.858814999999995E-2</v>
      </c>
      <c r="K610" s="48">
        <v>6.5602949999999998E-3</v>
      </c>
      <c r="L610" s="48">
        <v>6.1670910000000004E-3</v>
      </c>
      <c r="M610" s="48">
        <v>7.6599999999999997E-4</v>
      </c>
      <c r="N610" s="48">
        <v>5.9290990000000002E-3</v>
      </c>
      <c r="O610" s="48">
        <v>1.324476E-3</v>
      </c>
      <c r="P610" s="48">
        <v>1.5262515000000001E-2</v>
      </c>
      <c r="Q610" s="48">
        <v>7.5329569999999998E-3</v>
      </c>
      <c r="R610" s="48">
        <v>0.56833773099999996</v>
      </c>
      <c r="S610" s="48">
        <v>0.35098556600000003</v>
      </c>
      <c r="T610" s="48">
        <v>1.4216980000000001E-2</v>
      </c>
      <c r="U610" s="48">
        <v>4.2319829999999999E-3</v>
      </c>
      <c r="V610" s="48">
        <v>8.3799999999999999E-4</v>
      </c>
      <c r="W610" s="48">
        <v>1.438253E-3</v>
      </c>
      <c r="X610" s="48">
        <v>2.524704E-3</v>
      </c>
      <c r="Y610" s="48">
        <v>7.3285146713895896E-2</v>
      </c>
      <c r="Z610" s="48">
        <v>0.20462703599958401</v>
      </c>
      <c r="AA610" s="48">
        <v>8.3165940573396199E-2</v>
      </c>
      <c r="AB610" s="48">
        <v>0.25582396368663918</v>
      </c>
      <c r="AC610" s="48">
        <v>0.18772822282102289</v>
      </c>
      <c r="AD610" s="48">
        <v>0.28240449268427809</v>
      </c>
      <c r="AE610" s="47">
        <v>0.12</v>
      </c>
      <c r="AF610" s="48">
        <v>0.30729400000000001</v>
      </c>
      <c r="AG610" s="48">
        <v>0.17918000000000001</v>
      </c>
      <c r="AH610" s="48">
        <v>0.34171899999999999</v>
      </c>
      <c r="AI610" s="48">
        <v>0.19809966000000001</v>
      </c>
      <c r="AJ610" s="48">
        <v>0.14415298400000001</v>
      </c>
      <c r="AK610" s="48">
        <v>0.64949021100000004</v>
      </c>
      <c r="AM610" s="48"/>
      <c r="AN610" s="48"/>
      <c r="AO610" s="48"/>
      <c r="AP610" s="48"/>
      <c r="AQ610" s="48"/>
      <c r="AR610" s="48"/>
      <c r="AS610" s="48"/>
      <c r="AT610" s="48"/>
      <c r="AU610" s="48"/>
      <c r="AV610" s="48"/>
      <c r="AW610" s="48"/>
      <c r="AX610" s="52"/>
      <c r="AY610" s="52"/>
      <c r="AZ610" s="52"/>
      <c r="BA610" s="52"/>
      <c r="BB610" s="52"/>
      <c r="BC610" s="52"/>
      <c r="BD610" s="52"/>
      <c r="BE610" s="52"/>
      <c r="BF610" s="52"/>
      <c r="BG610" s="52"/>
      <c r="BH610" s="52"/>
      <c r="BI610" s="52"/>
      <c r="BJ610" s="52"/>
      <c r="BK610" s="52"/>
      <c r="BL610" s="52"/>
      <c r="BM610" s="52"/>
    </row>
    <row r="611" spans="2:65">
      <c r="B611" t="s">
        <v>843</v>
      </c>
      <c r="C611">
        <v>0</v>
      </c>
      <c r="D611">
        <v>1.9</v>
      </c>
      <c r="E611" s="64">
        <v>2.3889019000000001E-2</v>
      </c>
      <c r="F611" s="48">
        <v>0.96958611099999903</v>
      </c>
      <c r="G611" s="48">
        <v>1.4001395999999999E-2</v>
      </c>
      <c r="H611" s="48">
        <v>3.8914959999999999E-3</v>
      </c>
      <c r="I611" s="48">
        <v>0.95348025599999997</v>
      </c>
      <c r="J611" s="49">
        <v>1.6105854999999059E-2</v>
      </c>
      <c r="K611" s="48">
        <v>5.2135109999999997E-3</v>
      </c>
      <c r="L611" s="48">
        <v>2.3053660000000001E-3</v>
      </c>
      <c r="M611" s="48">
        <v>1.078657E-3</v>
      </c>
      <c r="N611" s="48">
        <v>2.527442E-3</v>
      </c>
      <c r="O611" s="48">
        <v>8.6700000000000004E-4</v>
      </c>
      <c r="P611" s="48">
        <v>8.5658100000000001E-3</v>
      </c>
      <c r="Q611" s="48">
        <v>3.9549210000000001E-3</v>
      </c>
      <c r="R611" s="48">
        <v>0.51827881899999995</v>
      </c>
      <c r="S611" s="48">
        <v>0.42216300200000001</v>
      </c>
      <c r="T611" s="48">
        <v>6.6199249999999996E-3</v>
      </c>
      <c r="U611" s="48">
        <v>1.5650939999999999E-3</v>
      </c>
      <c r="V611" s="48">
        <v>4.86E-4</v>
      </c>
      <c r="W611" s="48">
        <v>3.584912E-3</v>
      </c>
      <c r="X611" s="48">
        <v>1.2901449999999999E-3</v>
      </c>
      <c r="Y611" s="48">
        <v>8.8771661813147398E-2</v>
      </c>
      <c r="Z611" s="48">
        <v>0.200750780334532</v>
      </c>
      <c r="AA611" s="48">
        <v>8.923891325219907E-2</v>
      </c>
      <c r="AB611" s="48">
        <v>0.27249137192827549</v>
      </c>
      <c r="AC611" s="48">
        <v>0.2306597303103243</v>
      </c>
      <c r="AD611" s="48">
        <v>0.22339984988482539</v>
      </c>
      <c r="AE611" s="47">
        <v>0.12</v>
      </c>
      <c r="AF611" s="48">
        <v>0.24442900000000001</v>
      </c>
      <c r="AG611" s="48">
        <v>0.1618</v>
      </c>
      <c r="AH611" s="48">
        <v>0.38672800000000002</v>
      </c>
      <c r="AI611" s="48">
        <v>0.30009070500000001</v>
      </c>
      <c r="AJ611" s="48">
        <v>0.123191865</v>
      </c>
      <c r="AK611" s="48">
        <v>0.57239700199999999</v>
      </c>
      <c r="AM611" s="48"/>
      <c r="AN611" s="48"/>
      <c r="AO611" s="48"/>
      <c r="AP611" s="48"/>
      <c r="AQ611" s="48"/>
      <c r="AR611" s="48"/>
      <c r="AS611" s="48"/>
      <c r="AT611" s="48"/>
      <c r="AU611" s="48"/>
      <c r="AV611" s="48"/>
      <c r="AW611" s="48"/>
      <c r="AX611" s="52"/>
      <c r="AY611" s="52"/>
      <c r="AZ611" s="52"/>
      <c r="BA611" s="52"/>
      <c r="BB611" s="52"/>
      <c r="BC611" s="52"/>
      <c r="BD611" s="52"/>
      <c r="BE611" s="52"/>
      <c r="BF611" s="52"/>
      <c r="BG611" s="52"/>
      <c r="BH611" s="52"/>
      <c r="BI611" s="52"/>
      <c r="BJ611" s="52"/>
      <c r="BK611" s="52"/>
      <c r="BL611" s="52"/>
      <c r="BM611" s="52"/>
    </row>
    <row r="612" spans="2:65">
      <c r="B612" t="s">
        <v>844</v>
      </c>
      <c r="C612">
        <v>0</v>
      </c>
      <c r="D612">
        <v>15.8</v>
      </c>
      <c r="E612" s="64">
        <v>2.5170917000000001E-2</v>
      </c>
      <c r="F612" s="48">
        <v>0.86604017899999997</v>
      </c>
      <c r="G612" s="48">
        <v>5.1387617999999899E-2</v>
      </c>
      <c r="H612" s="48">
        <v>4.3749277000000003E-2</v>
      </c>
      <c r="I612" s="48">
        <v>0.76072168500000004</v>
      </c>
      <c r="J612" s="49">
        <v>0.1053184939999999</v>
      </c>
      <c r="K612" s="48">
        <v>3.1540383999999998E-2</v>
      </c>
      <c r="L612" s="48">
        <v>4.4638489999999998E-3</v>
      </c>
      <c r="M612" s="48">
        <v>6.1444619999999998E-3</v>
      </c>
      <c r="N612" s="48">
        <v>2.5876100000000002E-3</v>
      </c>
      <c r="O612" s="48">
        <v>8.1800000000000004E-4</v>
      </c>
      <c r="P612" s="48">
        <v>3.1220266999999999E-2</v>
      </c>
      <c r="Q612" s="48">
        <v>7.6026949999999996E-3</v>
      </c>
      <c r="R612" s="48">
        <v>0.45848301600000002</v>
      </c>
      <c r="S612" s="48">
        <v>0.426649475</v>
      </c>
      <c r="T612" s="48">
        <v>1.7641827999999998E-2</v>
      </c>
      <c r="U612" s="48">
        <v>2.5955895E-2</v>
      </c>
      <c r="V612" s="48">
        <v>7.7399999999999995E-4</v>
      </c>
      <c r="W612" s="48">
        <v>2.8454560000000001E-3</v>
      </c>
      <c r="X612" s="48">
        <v>3.3523030000000001E-3</v>
      </c>
      <c r="Y612" s="48">
        <v>7.2852891156462499E-2</v>
      </c>
      <c r="Z612" s="48">
        <v>0.217204485149362</v>
      </c>
      <c r="AA612" s="48">
        <v>8.7158571522295294E-2</v>
      </c>
      <c r="AB612" s="48">
        <v>0.23050932709340111</v>
      </c>
      <c r="AC612" s="48">
        <v>0.2169183022056306</v>
      </c>
      <c r="AD612" s="48">
        <v>0.2400459460354977</v>
      </c>
      <c r="AE612" s="47">
        <v>0.09</v>
      </c>
      <c r="AF612" s="48">
        <v>0.268235</v>
      </c>
      <c r="AG612" s="48">
        <v>0.17455300000000001</v>
      </c>
      <c r="AH612" s="48">
        <v>0.39026899999999998</v>
      </c>
      <c r="AI612" s="48">
        <v>0.17003953899999999</v>
      </c>
      <c r="AJ612" s="48">
        <v>0.188044726</v>
      </c>
      <c r="AK612" s="48">
        <v>0.62884231099999999</v>
      </c>
      <c r="AM612" s="48"/>
      <c r="AN612" s="48"/>
      <c r="AO612" s="48"/>
      <c r="AP612" s="48"/>
      <c r="AQ612" s="48"/>
      <c r="AR612" s="48"/>
      <c r="AS612" s="48"/>
      <c r="AT612" s="48"/>
      <c r="AU612" s="48"/>
      <c r="AV612" s="48"/>
      <c r="AW612" s="48"/>
      <c r="AX612" s="52"/>
      <c r="AY612" s="52"/>
      <c r="AZ612" s="52"/>
      <c r="BA612" s="52"/>
      <c r="BB612" s="52"/>
      <c r="BC612" s="52"/>
      <c r="BD612" s="52"/>
      <c r="BE612" s="52"/>
      <c r="BF612" s="52"/>
      <c r="BG612" s="52"/>
      <c r="BH612" s="52"/>
      <c r="BI612" s="52"/>
      <c r="BJ612" s="52"/>
      <c r="BK612" s="52"/>
      <c r="BL612" s="52"/>
      <c r="BM612" s="52"/>
    </row>
    <row r="613" spans="2:65">
      <c r="B613" t="s">
        <v>845</v>
      </c>
      <c r="C613">
        <v>0</v>
      </c>
      <c r="D613">
        <v>0</v>
      </c>
      <c r="E613" s="64">
        <v>2.1917432000000001E-2</v>
      </c>
      <c r="F613" s="48">
        <v>0.54383689099999999</v>
      </c>
      <c r="G613" s="48">
        <v>0.28449426499999902</v>
      </c>
      <c r="H613" s="48">
        <v>8.6384460999999996E-2</v>
      </c>
      <c r="I613" s="48">
        <v>0.491541014</v>
      </c>
      <c r="J613" s="49">
        <v>5.2295876999999991E-2</v>
      </c>
      <c r="K613" s="48">
        <v>0.16201031699999999</v>
      </c>
      <c r="L613" s="48">
        <v>5.6318087000000003E-2</v>
      </c>
      <c r="M613" s="48">
        <v>3.4476227999999998E-2</v>
      </c>
      <c r="N613" s="48">
        <v>2.9128489999999999E-3</v>
      </c>
      <c r="O613" s="48">
        <v>5.6994439999999997E-3</v>
      </c>
      <c r="P613" s="48">
        <v>4.2024384999999997E-2</v>
      </c>
      <c r="Q613" s="48">
        <v>4.3259864999999897E-2</v>
      </c>
      <c r="R613" s="48">
        <v>0.39851922699999998</v>
      </c>
      <c r="S613" s="48">
        <v>0.23942175900000001</v>
      </c>
      <c r="T613" s="48">
        <v>0.116739413</v>
      </c>
      <c r="U613" s="48">
        <v>3.9571459000000003E-2</v>
      </c>
      <c r="V613" s="48">
        <v>2.7099999999999997E-4</v>
      </c>
      <c r="W613" s="48">
        <v>0.13840992699999999</v>
      </c>
      <c r="X613" s="48">
        <v>3.3186639999999998E-3</v>
      </c>
      <c r="Y613" s="48">
        <v>4.5014950476546398E-2</v>
      </c>
      <c r="Z613" s="48">
        <v>0.23897610326181701</v>
      </c>
      <c r="AA613" s="48">
        <v>0.1146471997157885</v>
      </c>
      <c r="AB613" s="48">
        <v>0.2023172394824588</v>
      </c>
      <c r="AC613" s="48">
        <v>0.27220836860286879</v>
      </c>
      <c r="AD613" s="48">
        <v>0.23968795040150079</v>
      </c>
      <c r="AE613" s="47">
        <v>0.26</v>
      </c>
      <c r="AF613" s="48">
        <v>0.21704699999999999</v>
      </c>
      <c r="AG613" s="48">
        <v>0.15263099999999999</v>
      </c>
      <c r="AH613" s="48">
        <v>0.37543300000000002</v>
      </c>
      <c r="AI613" s="48">
        <v>0.23334423500000001</v>
      </c>
      <c r="AJ613" s="48">
        <v>0.18333021899999999</v>
      </c>
      <c r="AK613" s="48">
        <v>0.57405158000000001</v>
      </c>
      <c r="AM613" s="48"/>
      <c r="AN613" s="48"/>
      <c r="AO613" s="48"/>
      <c r="AP613" s="48"/>
      <c r="AQ613" s="48"/>
      <c r="AR613" s="48"/>
      <c r="AS613" s="48"/>
      <c r="AT613" s="48"/>
      <c r="AU613" s="48"/>
      <c r="AV613" s="48"/>
      <c r="AW613" s="48"/>
      <c r="AX613" s="52"/>
      <c r="AY613" s="52"/>
      <c r="AZ613" s="52"/>
      <c r="BA613" s="52"/>
      <c r="BB613" s="52"/>
      <c r="BC613" s="52"/>
      <c r="BD613" s="52"/>
      <c r="BE613" s="52"/>
      <c r="BF613" s="52"/>
      <c r="BG613" s="52"/>
      <c r="BH613" s="52"/>
      <c r="BI613" s="52"/>
      <c r="BJ613" s="52"/>
      <c r="BK613" s="52"/>
      <c r="BL613" s="52"/>
      <c r="BM613" s="52"/>
    </row>
    <row r="614" spans="2:65">
      <c r="B614" t="s">
        <v>846</v>
      </c>
      <c r="C614">
        <v>0</v>
      </c>
      <c r="E614" s="64">
        <v>3.028028E-2</v>
      </c>
      <c r="F614" s="48">
        <v>0.96607222899999901</v>
      </c>
      <c r="G614" s="48">
        <v>1.4421794999999999E-2</v>
      </c>
      <c r="H614" s="48">
        <v>7.3260510000000001E-3</v>
      </c>
      <c r="I614" s="48">
        <v>0.93632119299999994</v>
      </c>
      <c r="J614" s="49">
        <v>2.9751035999999061E-2</v>
      </c>
      <c r="K614" s="48">
        <v>3.826851E-3</v>
      </c>
      <c r="L614" s="48">
        <v>4.657825E-3</v>
      </c>
      <c r="M614" s="48">
        <v>2.19E-5</v>
      </c>
      <c r="N614" s="48">
        <v>2.1102349999999998E-3</v>
      </c>
      <c r="O614" s="48">
        <v>1.86969E-3</v>
      </c>
      <c r="P614" s="48">
        <v>7.3366209999999998E-3</v>
      </c>
      <c r="Q614" s="48">
        <v>4.8437000000000003E-3</v>
      </c>
      <c r="R614" s="48">
        <v>0.50422060899999999</v>
      </c>
      <c r="S614" s="48">
        <v>0.41750131200000001</v>
      </c>
      <c r="T614" s="48">
        <v>8.4412180000000003E-3</v>
      </c>
      <c r="U614" s="48">
        <v>1.1808960000000001E-3</v>
      </c>
      <c r="V614" s="48">
        <v>3.7199999999999999E-4</v>
      </c>
      <c r="W614" s="48">
        <v>1.148093E-3</v>
      </c>
      <c r="X614" s="48">
        <v>1.716672E-3</v>
      </c>
      <c r="Y614" s="48">
        <v>6.3152377045444186E-2</v>
      </c>
      <c r="Z614" s="48">
        <v>0.19058259658667701</v>
      </c>
      <c r="AA614" s="48">
        <v>9.0581739617508178E-2</v>
      </c>
      <c r="AB614" s="48">
        <v>0.25715505054546361</v>
      </c>
      <c r="AC614" s="48">
        <v>0.21325272641062121</v>
      </c>
      <c r="AD614" s="48">
        <v>0.21611084768979499</v>
      </c>
      <c r="AE614" s="47">
        <v>0.36</v>
      </c>
      <c r="AF614" s="48">
        <v>0.274399</v>
      </c>
      <c r="AG614" s="48">
        <v>0.205845</v>
      </c>
      <c r="AH614" s="48">
        <v>0.37354799999999999</v>
      </c>
      <c r="AI614" s="48">
        <v>0.33674469499999998</v>
      </c>
      <c r="AJ614" s="48">
        <v>8.1097714000000001E-2</v>
      </c>
      <c r="AK614" s="48">
        <v>0.56921113199999995</v>
      </c>
      <c r="AM614" s="48"/>
      <c r="AN614" s="48"/>
      <c r="AO614" s="48"/>
      <c r="AP614" s="48"/>
      <c r="AQ614" s="48"/>
      <c r="AR614" s="48"/>
      <c r="AS614" s="48"/>
      <c r="AT614" s="48"/>
      <c r="AU614" s="48"/>
      <c r="AV614" s="48"/>
      <c r="AW614" s="48"/>
      <c r="AX614" s="52"/>
      <c r="AY614" s="52"/>
      <c r="AZ614" s="52"/>
      <c r="BA614" s="52"/>
      <c r="BB614" s="52"/>
      <c r="BC614" s="52"/>
      <c r="BD614" s="52"/>
      <c r="BE614" s="52"/>
      <c r="BF614" s="52"/>
      <c r="BG614" s="52"/>
      <c r="BH614" s="52"/>
      <c r="BI614" s="52"/>
      <c r="BJ614" s="52"/>
      <c r="BK614" s="52"/>
      <c r="BL614" s="52"/>
      <c r="BM614" s="52"/>
    </row>
    <row r="615" spans="2:65">
      <c r="B615" t="s">
        <v>848</v>
      </c>
      <c r="C615">
        <v>0</v>
      </c>
      <c r="D615">
        <v>25.7</v>
      </c>
      <c r="E615" s="64">
        <v>3.0126440000000001E-2</v>
      </c>
      <c r="F615" s="48">
        <v>0.96734373399999996</v>
      </c>
      <c r="G615" s="48">
        <v>1.1290006999999999E-2</v>
      </c>
      <c r="H615" s="48">
        <v>3.5839909999999999E-3</v>
      </c>
      <c r="I615" s="48">
        <v>0.92470056499999997</v>
      </c>
      <c r="J615" s="49">
        <v>4.2643168999999981E-2</v>
      </c>
      <c r="K615" s="48">
        <v>4.1418169999999999E-3</v>
      </c>
      <c r="L615" s="48">
        <v>1.095192E-3</v>
      </c>
      <c r="M615" s="48">
        <v>3.5799999999999997E-4</v>
      </c>
      <c r="N615" s="48">
        <v>2.3695970000000002E-3</v>
      </c>
      <c r="O615" s="48">
        <v>1.3440990000000001E-3</v>
      </c>
      <c r="P615" s="48">
        <v>1.3789464E-2</v>
      </c>
      <c r="Q615" s="48">
        <v>3.9924729999999999E-3</v>
      </c>
      <c r="R615" s="48">
        <v>0.60699137800000003</v>
      </c>
      <c r="S615" s="48">
        <v>0.32259702499999998</v>
      </c>
      <c r="T615" s="48">
        <v>4.5699829999999997E-3</v>
      </c>
      <c r="U615" s="48">
        <v>2.309883E-3</v>
      </c>
      <c r="V615" s="48">
        <v>6.1700000000000004E-4</v>
      </c>
      <c r="W615" s="48">
        <v>9.0600000000000001E-4</v>
      </c>
      <c r="X615" s="48">
        <v>2.309883E-3</v>
      </c>
      <c r="Y615" s="48">
        <v>8.0835273573923103E-2</v>
      </c>
      <c r="Z615" s="48">
        <v>0.18855041008009499</v>
      </c>
      <c r="AA615" s="48">
        <v>0.14204727018806221</v>
      </c>
      <c r="AB615" s="48">
        <v>0.26677949652633842</v>
      </c>
      <c r="AC615" s="48">
        <v>0.1781368798636683</v>
      </c>
      <c r="AD615" s="48">
        <v>0.29670015373064962</v>
      </c>
      <c r="AE615" s="47">
        <v>0.13</v>
      </c>
      <c r="AF615" s="48">
        <v>0.30545699999999998</v>
      </c>
      <c r="AG615" s="48">
        <v>0.171014</v>
      </c>
      <c r="AH615" s="48">
        <v>0.293659</v>
      </c>
      <c r="AI615" s="48">
        <v>0.157353512</v>
      </c>
      <c r="AJ615" s="48">
        <v>0.14362631000000001</v>
      </c>
      <c r="AK615" s="48">
        <v>0.68866414399999998</v>
      </c>
      <c r="AM615" s="48"/>
      <c r="AN615" s="48"/>
      <c r="AO615" s="48"/>
      <c r="AP615" s="48"/>
      <c r="AQ615" s="48"/>
      <c r="AR615" s="48"/>
      <c r="AS615" s="48"/>
      <c r="AT615" s="48"/>
      <c r="AU615" s="48"/>
      <c r="AV615" s="48"/>
      <c r="AW615" s="48"/>
      <c r="AX615" s="52"/>
      <c r="AY615" s="52"/>
      <c r="AZ615" s="52"/>
      <c r="BA615" s="52"/>
      <c r="BB615" s="52"/>
      <c r="BC615" s="52"/>
      <c r="BD615" s="52"/>
      <c r="BE615" s="52"/>
      <c r="BF615" s="52"/>
      <c r="BG615" s="52"/>
      <c r="BH615" s="52"/>
      <c r="BI615" s="52"/>
      <c r="BJ615" s="52"/>
      <c r="BK615" s="52"/>
      <c r="BL615" s="52"/>
      <c r="BM615" s="52"/>
    </row>
    <row r="616" spans="2:65">
      <c r="B616" t="s">
        <v>849</v>
      </c>
      <c r="C616">
        <v>0</v>
      </c>
      <c r="D616">
        <v>62.9</v>
      </c>
      <c r="E616" s="64">
        <v>2.1318598000000001E-2</v>
      </c>
      <c r="F616" s="48">
        <v>0.968408088</v>
      </c>
      <c r="G616" s="48">
        <v>1.2003494999999999E-2</v>
      </c>
      <c r="H616" s="48">
        <v>3.09524E-3</v>
      </c>
      <c r="I616" s="48">
        <v>0.93712139000000005</v>
      </c>
      <c r="J616" s="49">
        <v>3.1286697999999953E-2</v>
      </c>
      <c r="K616" s="48">
        <v>3.5633930000000002E-3</v>
      </c>
      <c r="L616" s="48">
        <v>1.2624590000000001E-3</v>
      </c>
      <c r="M616" s="48">
        <v>6.2100000000000002E-4</v>
      </c>
      <c r="N616" s="48">
        <v>3.2477780000000002E-3</v>
      </c>
      <c r="O616" s="48">
        <v>5.1900000000000004E-4</v>
      </c>
      <c r="P616" s="48">
        <v>1.33169079999999E-2</v>
      </c>
      <c r="Q616" s="48">
        <v>3.1762729999999999E-3</v>
      </c>
      <c r="R616" s="48">
        <v>0.54856246900000005</v>
      </c>
      <c r="S616" s="48">
        <v>0.374531683</v>
      </c>
      <c r="T616" s="48">
        <v>4.2657600000000004E-3</v>
      </c>
      <c r="U616" s="48">
        <v>1.5983869999999999E-3</v>
      </c>
      <c r="V616" s="48">
        <v>8.7600000000000004E-4</v>
      </c>
      <c r="W616" s="48">
        <v>1.0180810000000001E-3</v>
      </c>
      <c r="X616" s="48">
        <v>3.4512950000000001E-3</v>
      </c>
      <c r="Y616" s="48">
        <v>9.2725303592414196E-2</v>
      </c>
      <c r="Z616" s="48">
        <v>0.17608498434344899</v>
      </c>
      <c r="AA616" s="48">
        <v>6.8421301887239092E-2</v>
      </c>
      <c r="AB616" s="48">
        <v>0.3523714806658611</v>
      </c>
      <c r="AC616" s="48">
        <v>0.14717176459258721</v>
      </c>
      <c r="AD616" s="48">
        <v>0.38445704380484641</v>
      </c>
      <c r="AE616" s="47">
        <v>0.1</v>
      </c>
      <c r="AF616" s="48">
        <v>0.39230799999999999</v>
      </c>
      <c r="AG616" s="48">
        <v>0.216448</v>
      </c>
      <c r="AH616" s="48">
        <v>0.246813</v>
      </c>
      <c r="AI616" s="48">
        <v>0.143950043</v>
      </c>
      <c r="AJ616" s="48">
        <v>0.13192156199999999</v>
      </c>
      <c r="AK616" s="48">
        <v>0.71127036399999999</v>
      </c>
      <c r="AM616" s="48"/>
      <c r="AN616" s="48"/>
      <c r="AO616" s="48"/>
      <c r="AP616" s="48"/>
      <c r="AQ616" s="48"/>
      <c r="AR616" s="48"/>
      <c r="AS616" s="48"/>
      <c r="AT616" s="48"/>
      <c r="AU616" s="48"/>
      <c r="AV616" s="48"/>
      <c r="AW616" s="48"/>
      <c r="AX616" s="52"/>
      <c r="AY616" s="52"/>
      <c r="AZ616" s="52"/>
      <c r="BA616" s="52"/>
      <c r="BB616" s="52"/>
      <c r="BC616" s="52"/>
      <c r="BD616" s="52"/>
      <c r="BE616" s="52"/>
      <c r="BF616" s="52"/>
      <c r="BG616" s="52"/>
      <c r="BH616" s="52"/>
      <c r="BI616" s="52"/>
      <c r="BJ616" s="52"/>
      <c r="BK616" s="52"/>
      <c r="BL616" s="52"/>
      <c r="BM616" s="52"/>
    </row>
    <row r="617" spans="2:65">
      <c r="B617" t="s">
        <v>850</v>
      </c>
      <c r="C617">
        <v>0</v>
      </c>
      <c r="D617">
        <v>67</v>
      </c>
      <c r="E617" s="64">
        <v>2.2726403999999999E-2</v>
      </c>
      <c r="F617" s="48">
        <v>0.97756388100000002</v>
      </c>
      <c r="G617" s="48">
        <v>7.4019480000000002E-3</v>
      </c>
      <c r="H617" s="48">
        <v>2.3866539999999898E-3</v>
      </c>
      <c r="I617" s="48">
        <v>0.93673837500000001</v>
      </c>
      <c r="J617" s="49">
        <v>4.0825506000000011E-2</v>
      </c>
      <c r="K617" s="48">
        <v>1.6277329999999999E-3</v>
      </c>
      <c r="L617" s="48">
        <v>5.6099999999999998E-4</v>
      </c>
      <c r="M617" s="48">
        <v>4.2900000000000002E-4</v>
      </c>
      <c r="N617" s="48">
        <v>1.6937219999999999E-3</v>
      </c>
      <c r="O617" s="48">
        <v>4.6200000000000001E-4</v>
      </c>
      <c r="P617" s="48">
        <v>9.4694459999999994E-3</v>
      </c>
      <c r="Q617" s="48">
        <v>3.1785540000000001E-3</v>
      </c>
      <c r="R617" s="48">
        <v>0.55512049200000002</v>
      </c>
      <c r="S617" s="48">
        <v>0.36865781600000003</v>
      </c>
      <c r="T617" s="48">
        <v>2.9366800000000001E-3</v>
      </c>
      <c r="U617" s="48">
        <v>6.7100000000000005E-4</v>
      </c>
      <c r="V617" s="48">
        <v>8.03E-4</v>
      </c>
      <c r="W617" s="48">
        <v>1.65E-4</v>
      </c>
      <c r="X617" s="48">
        <v>3.7395919999999999E-3</v>
      </c>
      <c r="Y617" s="48">
        <v>7.9795815174207196E-2</v>
      </c>
      <c r="Z617" s="48">
        <v>0.15317253202013401</v>
      </c>
      <c r="AA617" s="48">
        <v>6.8415962865063434E-2</v>
      </c>
      <c r="AB617" s="48">
        <v>0.34222164915221348</v>
      </c>
      <c r="AC617" s="48">
        <v>0.14891147699881391</v>
      </c>
      <c r="AD617" s="48">
        <v>0.36994477674756732</v>
      </c>
      <c r="AE617" s="47">
        <v>0.12</v>
      </c>
      <c r="AF617" s="48">
        <v>0.33778399999999997</v>
      </c>
      <c r="AG617" s="48">
        <v>0.22777800000000001</v>
      </c>
      <c r="AH617" s="48">
        <v>0.30238100000000001</v>
      </c>
      <c r="AI617" s="48">
        <v>0.109556717</v>
      </c>
      <c r="AJ617" s="48">
        <v>0.18080470100000001</v>
      </c>
      <c r="AK617" s="48">
        <v>0.70205388700000004</v>
      </c>
      <c r="AM617" s="48"/>
      <c r="AN617" s="48"/>
      <c r="AO617" s="48"/>
      <c r="AP617" s="48"/>
      <c r="AQ617" s="48"/>
      <c r="AR617" s="48"/>
      <c r="AS617" s="48"/>
      <c r="AT617" s="48"/>
      <c r="AU617" s="48"/>
      <c r="AV617" s="48"/>
      <c r="AW617" s="48"/>
      <c r="AX617" s="52"/>
      <c r="AY617" s="52"/>
      <c r="AZ617" s="52"/>
      <c r="BA617" s="52"/>
      <c r="BB617" s="52"/>
      <c r="BC617" s="52"/>
      <c r="BD617" s="52"/>
      <c r="BE617" s="52"/>
      <c r="BF617" s="52"/>
      <c r="BG617" s="52"/>
      <c r="BH617" s="52"/>
      <c r="BI617" s="52"/>
      <c r="BJ617" s="52"/>
      <c r="BK617" s="52"/>
      <c r="BL617" s="52"/>
      <c r="BM617" s="52"/>
    </row>
    <row r="618" spans="2:65">
      <c r="B618" t="s">
        <v>851</v>
      </c>
      <c r="C618">
        <v>0</v>
      </c>
      <c r="D618">
        <v>5.9</v>
      </c>
      <c r="E618" s="64">
        <v>3.2118948000000001E-2</v>
      </c>
      <c r="F618" s="48">
        <v>0.94982045900000001</v>
      </c>
      <c r="G618" s="48">
        <v>1.9327047E-2</v>
      </c>
      <c r="H618" s="48">
        <v>7.0579969999999999E-3</v>
      </c>
      <c r="I618" s="48">
        <v>0.88067525199999996</v>
      </c>
      <c r="J618" s="49">
        <v>6.9145207000000042E-2</v>
      </c>
      <c r="K618" s="48">
        <v>6.2118210000000002E-3</v>
      </c>
      <c r="L618" s="48">
        <v>8.6700000000000004E-4</v>
      </c>
      <c r="M618" s="48">
        <v>3.0955919999999999E-3</v>
      </c>
      <c r="N618" s="48">
        <v>3.7559849999999999E-3</v>
      </c>
      <c r="O618" s="48">
        <v>1.496203E-3</v>
      </c>
      <c r="P618" s="48">
        <v>1.6520140999999999E-2</v>
      </c>
      <c r="Q618" s="48">
        <v>7.2746410000000001E-3</v>
      </c>
      <c r="R618" s="48">
        <v>0.44586493300000002</v>
      </c>
      <c r="S618" s="48">
        <v>0.46633648</v>
      </c>
      <c r="T618" s="48">
        <v>8.4300680000000006E-3</v>
      </c>
      <c r="U618" s="48">
        <v>2.3216220000000002E-3</v>
      </c>
      <c r="V618" s="48">
        <v>6.8099999999999996E-4</v>
      </c>
      <c r="W618" s="48">
        <v>4.3300000000000001E-4</v>
      </c>
      <c r="X618" s="48">
        <v>3.2296339999999999E-3</v>
      </c>
      <c r="Y618" s="48">
        <v>9.8506632037844294E-2</v>
      </c>
      <c r="Z618" s="48">
        <v>0.19744754445427301</v>
      </c>
      <c r="AA618" s="48">
        <v>8.3609927672644288E-2</v>
      </c>
      <c r="AB618" s="48">
        <v>0.26709105320519039</v>
      </c>
      <c r="AC618" s="48">
        <v>0.1751084476317043</v>
      </c>
      <c r="AD618" s="48">
        <v>0.27289937564253652</v>
      </c>
      <c r="AE618" s="47">
        <v>0.2</v>
      </c>
      <c r="AF618" s="48">
        <v>0.29674699999999998</v>
      </c>
      <c r="AG618" s="48">
        <v>0.188745</v>
      </c>
      <c r="AH618" s="48">
        <v>0.35560700000000001</v>
      </c>
      <c r="AI618" s="48">
        <v>0.109199267</v>
      </c>
      <c r="AJ618" s="48">
        <v>0.24047492000000001</v>
      </c>
      <c r="AK618" s="48">
        <v>0.64227906199999996</v>
      </c>
      <c r="AM618" s="48"/>
      <c r="AN618" s="48"/>
      <c r="AO618" s="48"/>
      <c r="AP618" s="48"/>
      <c r="AQ618" s="48"/>
      <c r="AR618" s="48"/>
      <c r="AS618" s="48"/>
      <c r="AT618" s="48"/>
      <c r="AU618" s="48"/>
      <c r="AV618" s="48"/>
      <c r="AW618" s="48"/>
      <c r="AX618" s="52"/>
      <c r="AY618" s="52"/>
      <c r="AZ618" s="52"/>
      <c r="BA618" s="52"/>
      <c r="BB618" s="52"/>
      <c r="BC618" s="52"/>
      <c r="BD618" s="52"/>
      <c r="BE618" s="52"/>
      <c r="BF618" s="52"/>
      <c r="BG618" s="52"/>
      <c r="BH618" s="52"/>
      <c r="BI618" s="52"/>
      <c r="BJ618" s="52"/>
      <c r="BK618" s="52"/>
      <c r="BL618" s="52"/>
      <c r="BM618" s="52"/>
    </row>
    <row r="619" spans="2:65">
      <c r="B619" t="s">
        <v>852</v>
      </c>
      <c r="C619">
        <v>0</v>
      </c>
      <c r="D619">
        <v>41.6</v>
      </c>
      <c r="E619" s="64">
        <v>2.2342603999999999E-2</v>
      </c>
      <c r="F619" s="48">
        <v>0.98188919600000002</v>
      </c>
      <c r="G619" s="48">
        <v>7.1583319999999999E-3</v>
      </c>
      <c r="H619" s="48">
        <v>1.9886890000000001E-3</v>
      </c>
      <c r="I619" s="48">
        <v>0.96919538299999997</v>
      </c>
      <c r="J619" s="49">
        <v>1.269381300000005E-2</v>
      </c>
      <c r="K619" s="48">
        <v>1.5907479999999999E-3</v>
      </c>
      <c r="L619" s="48">
        <v>5.4799999999999998E-4</v>
      </c>
      <c r="M619" s="48">
        <v>8.1700000000000002E-4</v>
      </c>
      <c r="N619" s="48">
        <v>1.601496E-3</v>
      </c>
      <c r="O619" s="48">
        <v>7.6300000000000001E-4</v>
      </c>
      <c r="P619" s="48">
        <v>6.1908900000000001E-3</v>
      </c>
      <c r="Q619" s="48">
        <v>2.7729310000000002E-3</v>
      </c>
      <c r="R619" s="48">
        <v>0.63861301000000004</v>
      </c>
      <c r="S619" s="48">
        <v>0.29805666600000003</v>
      </c>
      <c r="T619" s="48">
        <v>3.8264760000000001E-3</v>
      </c>
      <c r="U619" s="48">
        <v>7.0899999999999999E-4</v>
      </c>
      <c r="V619" s="48">
        <v>3.01E-4</v>
      </c>
      <c r="W619" s="48">
        <v>3.1199999999999999E-4</v>
      </c>
      <c r="X619" s="48">
        <v>1.9884780000000001E-3</v>
      </c>
      <c r="Y619" s="48">
        <v>8.9582800102380303E-2</v>
      </c>
      <c r="Z619" s="48">
        <v>0.19037824610256701</v>
      </c>
      <c r="AA619" s="48">
        <v>7.8455385176596226E-2</v>
      </c>
      <c r="AB619" s="48">
        <v>0.28730930078038452</v>
      </c>
      <c r="AC619" s="48">
        <v>0.21610098104013581</v>
      </c>
      <c r="AD619" s="48">
        <v>0.2514806319090756</v>
      </c>
      <c r="AE619" s="47">
        <v>0.43</v>
      </c>
      <c r="AF619" s="48">
        <v>0.276418</v>
      </c>
      <c r="AG619" s="48">
        <v>0.14765300000000001</v>
      </c>
      <c r="AH619" s="48">
        <v>0.407053</v>
      </c>
      <c r="AI619" s="48">
        <v>0.20243385999999999</v>
      </c>
      <c r="AJ619" s="48">
        <v>0.107336483</v>
      </c>
      <c r="AK619" s="48">
        <v>0.68615771199999998</v>
      </c>
      <c r="AM619" s="48"/>
      <c r="AN619" s="48"/>
      <c r="AO619" s="48"/>
      <c r="AP619" s="48"/>
      <c r="AQ619" s="48"/>
      <c r="AR619" s="48"/>
      <c r="AS619" s="48"/>
      <c r="AT619" s="48"/>
      <c r="AU619" s="48"/>
      <c r="AV619" s="48"/>
      <c r="AW619" s="48"/>
      <c r="AX619" s="52"/>
      <c r="AY619" s="52"/>
      <c r="AZ619" s="52"/>
      <c r="BA619" s="52"/>
      <c r="BB619" s="52"/>
      <c r="BC619" s="52"/>
      <c r="BD619" s="52"/>
      <c r="BE619" s="52"/>
      <c r="BF619" s="52"/>
      <c r="BG619" s="52"/>
      <c r="BH619" s="52"/>
      <c r="BI619" s="52"/>
      <c r="BJ619" s="52"/>
      <c r="BK619" s="52"/>
      <c r="BL619" s="52"/>
      <c r="BM619" s="52"/>
    </row>
    <row r="620" spans="2:65">
      <c r="B620" t="s">
        <v>853</v>
      </c>
      <c r="C620">
        <v>0</v>
      </c>
      <c r="D620">
        <v>0.7</v>
      </c>
      <c r="E620" s="64">
        <v>2.3506692999999999E-2</v>
      </c>
      <c r="F620" s="48">
        <v>0.96111888400000001</v>
      </c>
      <c r="G620" s="48">
        <v>1.3216426E-2</v>
      </c>
      <c r="H620" s="48">
        <v>4.459897E-3</v>
      </c>
      <c r="I620" s="48">
        <v>0.93404630700000002</v>
      </c>
      <c r="J620" s="49">
        <v>2.707257699999999E-2</v>
      </c>
      <c r="K620" s="48">
        <v>3.6045589999999998E-3</v>
      </c>
      <c r="L620" s="48">
        <v>9.3099999999999997E-4</v>
      </c>
      <c r="M620" s="48">
        <v>3.4600000000000001E-4</v>
      </c>
      <c r="N620" s="48">
        <v>4.4380460000000002E-3</v>
      </c>
      <c r="O620" s="48">
        <v>2.0350059999999998E-3</v>
      </c>
      <c r="P620" s="48">
        <v>1.6182630999999999E-2</v>
      </c>
      <c r="Q620" s="48">
        <v>5.0225689999999898E-3</v>
      </c>
      <c r="R620" s="48">
        <v>0.64808520800000002</v>
      </c>
      <c r="S620" s="48">
        <v>0.28913471699999999</v>
      </c>
      <c r="T620" s="48">
        <v>5.834217E-3</v>
      </c>
      <c r="U620" s="48">
        <v>3.1498279999999999E-3</v>
      </c>
      <c r="V620" s="48">
        <v>3.68E-4</v>
      </c>
      <c r="W620" s="48">
        <v>8.5499999999999997E-4</v>
      </c>
      <c r="X620" s="48">
        <v>2.154006E-3</v>
      </c>
      <c r="Y620" s="48">
        <v>7.8449620202223402E-2</v>
      </c>
      <c r="Z620" s="48">
        <v>0.20822257289007901</v>
      </c>
      <c r="AA620" s="48">
        <v>9.0487145876247191E-2</v>
      </c>
      <c r="AB620" s="48">
        <v>0.24710414381637591</v>
      </c>
      <c r="AC620" s="48">
        <v>0.21293201038822671</v>
      </c>
      <c r="AD620" s="48">
        <v>0.25244722647665979</v>
      </c>
      <c r="AE620" s="47">
        <v>0.16</v>
      </c>
      <c r="AF620" s="48">
        <v>0.27093499999999998</v>
      </c>
      <c r="AG620" s="48">
        <v>0.17064099999999999</v>
      </c>
      <c r="AH620" s="48">
        <v>0.36462600000000001</v>
      </c>
      <c r="AI620" s="48">
        <v>0.20825997299999999</v>
      </c>
      <c r="AJ620" s="48">
        <v>0.13577141700000001</v>
      </c>
      <c r="AK620" s="48">
        <v>0.64771869800000004</v>
      </c>
      <c r="AM620" s="48"/>
      <c r="AN620" s="48"/>
      <c r="AO620" s="48"/>
      <c r="AP620" s="48"/>
      <c r="AQ620" s="48"/>
      <c r="AR620" s="48"/>
      <c r="AS620" s="48"/>
      <c r="AT620" s="48"/>
      <c r="AU620" s="48"/>
      <c r="AV620" s="48"/>
      <c r="AW620" s="48"/>
      <c r="AX620" s="52"/>
      <c r="AY620" s="52"/>
      <c r="AZ620" s="52"/>
      <c r="BA620" s="52"/>
      <c r="BB620" s="52"/>
      <c r="BC620" s="52"/>
      <c r="BD620" s="52"/>
      <c r="BE620" s="52"/>
      <c r="BF620" s="52"/>
      <c r="BG620" s="52"/>
      <c r="BH620" s="52"/>
      <c r="BI620" s="52"/>
      <c r="BJ620" s="52"/>
      <c r="BK620" s="52"/>
      <c r="BL620" s="52"/>
      <c r="BM620" s="52"/>
    </row>
    <row r="621" spans="2:65">
      <c r="B621" t="s">
        <v>854</v>
      </c>
      <c r="C621">
        <v>0</v>
      </c>
      <c r="D621">
        <v>5.7</v>
      </c>
      <c r="E621" s="64">
        <v>2.6079336000000002E-2</v>
      </c>
      <c r="F621" s="48">
        <v>0.94684496799999995</v>
      </c>
      <c r="G621" s="48">
        <v>1.9164787999999999E-2</v>
      </c>
      <c r="H621" s="48">
        <v>1.2194290999999999E-2</v>
      </c>
      <c r="I621" s="48">
        <v>0.90769626800000003</v>
      </c>
      <c r="J621" s="49">
        <v>3.9148699999999932E-2</v>
      </c>
      <c r="K621" s="48">
        <v>7.1699620000000002E-3</v>
      </c>
      <c r="L621" s="48">
        <v>2.7840809999999999E-3</v>
      </c>
      <c r="M621" s="48">
        <v>5.8200000000000005E-4</v>
      </c>
      <c r="N621" s="48">
        <v>3.0319790000000002E-3</v>
      </c>
      <c r="O621" s="48">
        <v>3.0701169999999998E-3</v>
      </c>
      <c r="P621" s="48">
        <v>1.2661848999999999E-2</v>
      </c>
      <c r="Q621" s="48">
        <v>9.1340750000000002E-3</v>
      </c>
      <c r="R621" s="48">
        <v>0.63784917500000005</v>
      </c>
      <c r="S621" s="48">
        <v>0.289083802</v>
      </c>
      <c r="T621" s="48">
        <v>1.4872724E-2</v>
      </c>
      <c r="U621" s="48">
        <v>3.813519E-3</v>
      </c>
      <c r="V621" s="48">
        <v>2.4800000000000001E-4</v>
      </c>
      <c r="W621" s="48">
        <v>4.5800000000000002E-4</v>
      </c>
      <c r="X621" s="48">
        <v>2.4787870000000001E-3</v>
      </c>
      <c r="Y621" s="48">
        <v>6.5009143951928902E-2</v>
      </c>
      <c r="Z621" s="48">
        <v>0.20803026694270901</v>
      </c>
      <c r="AA621" s="48">
        <v>8.9516847304315583E-2</v>
      </c>
      <c r="AB621" s="48">
        <v>0.23995697083964651</v>
      </c>
      <c r="AC621" s="48">
        <v>0.2170006426359759</v>
      </c>
      <c r="AD621" s="48">
        <v>0.26730151311561612</v>
      </c>
      <c r="AE621" s="47">
        <v>0.28000000000000003</v>
      </c>
      <c r="AF621" s="48">
        <v>0.27701300000000001</v>
      </c>
      <c r="AG621" s="48">
        <v>0.16635</v>
      </c>
      <c r="AH621" s="48">
        <v>0.36694399999999999</v>
      </c>
      <c r="AI621" s="48">
        <v>0.20637028700000001</v>
      </c>
      <c r="AJ621" s="48">
        <v>0.16404685199999999</v>
      </c>
      <c r="AK621" s="48">
        <v>0.62287729700000005</v>
      </c>
      <c r="AM621" s="48"/>
      <c r="AN621" s="48"/>
      <c r="AO621" s="48"/>
      <c r="AP621" s="48"/>
      <c r="AQ621" s="48"/>
      <c r="AR621" s="48"/>
      <c r="AS621" s="48"/>
      <c r="AT621" s="48"/>
      <c r="AU621" s="48"/>
      <c r="AV621" s="48"/>
      <c r="AW621" s="48"/>
      <c r="AX621" s="52"/>
      <c r="AY621" s="52"/>
      <c r="AZ621" s="52"/>
      <c r="BA621" s="52"/>
      <c r="BB621" s="52"/>
      <c r="BC621" s="52"/>
      <c r="BD621" s="52"/>
      <c r="BE621" s="52"/>
      <c r="BF621" s="52"/>
      <c r="BG621" s="52"/>
      <c r="BH621" s="52"/>
      <c r="BI621" s="52"/>
      <c r="BJ621" s="52"/>
      <c r="BK621" s="52"/>
      <c r="BL621" s="52"/>
      <c r="BM621" s="52"/>
    </row>
    <row r="622" spans="2:65">
      <c r="B622" t="s">
        <v>855</v>
      </c>
      <c r="C622">
        <v>0</v>
      </c>
      <c r="D622">
        <v>1.6</v>
      </c>
      <c r="E622" s="64">
        <v>1.8455806000000002E-2</v>
      </c>
      <c r="F622" s="48">
        <v>0.96242623599999999</v>
      </c>
      <c r="G622" s="48">
        <v>1.6796208E-2</v>
      </c>
      <c r="H622" s="48">
        <v>3.0043520000000001E-3</v>
      </c>
      <c r="I622" s="48">
        <v>0.93865498400000003</v>
      </c>
      <c r="J622" s="49">
        <v>2.3771251999999961E-2</v>
      </c>
      <c r="K622" s="48">
        <v>6.1333639999999997E-3</v>
      </c>
      <c r="L622" s="48">
        <v>9.7900000000000005E-4</v>
      </c>
      <c r="M622" s="48">
        <v>8.6499999999999999E-4</v>
      </c>
      <c r="N622" s="48">
        <v>4.0623580000000003E-3</v>
      </c>
      <c r="O622" s="48">
        <v>8.9899999999999995E-4</v>
      </c>
      <c r="P622" s="48">
        <v>1.38142919999999E-2</v>
      </c>
      <c r="Q622" s="48">
        <v>3.9599919999999999E-3</v>
      </c>
      <c r="R622" s="48">
        <v>0.60933730799999997</v>
      </c>
      <c r="S622" s="48">
        <v>0.32162850999999998</v>
      </c>
      <c r="T622" s="48">
        <v>4.6424830000000002E-3</v>
      </c>
      <c r="U622" s="48">
        <v>4.3580169999999996E-3</v>
      </c>
      <c r="V622" s="48">
        <v>1.0582129999999999E-3</v>
      </c>
      <c r="W622" s="48">
        <v>4.8899999999999996E-4</v>
      </c>
      <c r="X622" s="48">
        <v>2.8446589999999998E-3</v>
      </c>
      <c r="Y622" s="48">
        <v>9.3087581429014493E-2</v>
      </c>
      <c r="Z622" s="48">
        <v>0.182001886029907</v>
      </c>
      <c r="AA622" s="48">
        <v>6.8538647342995071E-2</v>
      </c>
      <c r="AB622" s="48">
        <v>0.3557175010979346</v>
      </c>
      <c r="AC622" s="48">
        <v>0.1364668761135365</v>
      </c>
      <c r="AD622" s="48">
        <v>0.40712935384280602</v>
      </c>
      <c r="AE622" s="47">
        <v>0.4</v>
      </c>
      <c r="AF622" s="48">
        <v>0.42670000000000002</v>
      </c>
      <c r="AG622" s="48">
        <v>0.19344600000000001</v>
      </c>
      <c r="AH622" s="48">
        <v>0.22326499999999999</v>
      </c>
      <c r="AI622" s="48">
        <v>8.2900348999999998E-2</v>
      </c>
      <c r="AJ622" s="48">
        <v>0.114695618</v>
      </c>
      <c r="AK622" s="48">
        <v>0.798164663</v>
      </c>
      <c r="AM622" s="48"/>
      <c r="AN622" s="48"/>
      <c r="AO622" s="48"/>
      <c r="AP622" s="48"/>
      <c r="AQ622" s="48"/>
      <c r="AR622" s="48"/>
      <c r="AS622" s="48"/>
      <c r="AT622" s="48"/>
      <c r="AU622" s="48"/>
      <c r="AV622" s="48"/>
      <c r="AW622" s="48"/>
      <c r="AX622" s="52"/>
      <c r="AY622" s="52"/>
      <c r="AZ622" s="52"/>
      <c r="BA622" s="52"/>
      <c r="BB622" s="52"/>
      <c r="BC622" s="52"/>
      <c r="BD622" s="52"/>
      <c r="BE622" s="52"/>
      <c r="BF622" s="52"/>
      <c r="BG622" s="52"/>
      <c r="BH622" s="52"/>
      <c r="BI622" s="52"/>
      <c r="BJ622" s="52"/>
      <c r="BK622" s="52"/>
      <c r="BL622" s="52"/>
      <c r="BM622" s="52"/>
    </row>
    <row r="623" spans="2:65">
      <c r="B623" t="s">
        <v>856</v>
      </c>
      <c r="C623">
        <v>0</v>
      </c>
      <c r="D623">
        <v>57.5</v>
      </c>
      <c r="E623" s="64">
        <v>1.9947474999999999E-2</v>
      </c>
      <c r="F623" s="48">
        <v>0.94436879100000004</v>
      </c>
      <c r="G623" s="48">
        <v>1.8097647000000001E-2</v>
      </c>
      <c r="H623" s="48">
        <v>1.300921E-2</v>
      </c>
      <c r="I623" s="48">
        <v>0.90885739700000001</v>
      </c>
      <c r="J623" s="49">
        <v>3.5511394000000029E-2</v>
      </c>
      <c r="K623" s="48">
        <v>6.5632049999999999E-3</v>
      </c>
      <c r="L623" s="48">
        <v>1.2013010000000001E-3</v>
      </c>
      <c r="M623" s="48">
        <v>2.334235E-3</v>
      </c>
      <c r="N623" s="48">
        <v>2.8030350000000002E-3</v>
      </c>
      <c r="O623" s="48">
        <v>9.5699999999999995E-4</v>
      </c>
      <c r="P623" s="48">
        <v>1.8908280999999999E-2</v>
      </c>
      <c r="Q623" s="48">
        <v>5.6157039999999896E-3</v>
      </c>
      <c r="R623" s="48">
        <v>0.48741539499999997</v>
      </c>
      <c r="S623" s="48">
        <v>0.43442038500000002</v>
      </c>
      <c r="T623" s="48">
        <v>5.9382539999999996E-3</v>
      </c>
      <c r="U623" s="48">
        <v>5.0787699999999998E-3</v>
      </c>
      <c r="V623" s="48">
        <v>1.8068699999999999E-3</v>
      </c>
      <c r="W623" s="48">
        <v>7.2300000000000001E-4</v>
      </c>
      <c r="X623" s="48">
        <v>3.1546970000000001E-3</v>
      </c>
      <c r="Y623" s="48">
        <v>7.3055828997328001E-2</v>
      </c>
      <c r="Z623" s="48">
        <v>0.208288888071504</v>
      </c>
      <c r="AA623" s="48">
        <v>7.5298790898637488E-2</v>
      </c>
      <c r="AB623" s="48">
        <v>0.27831399468041768</v>
      </c>
      <c r="AC623" s="48">
        <v>0.17753372328996059</v>
      </c>
      <c r="AD623" s="48">
        <v>0.27632804106482028</v>
      </c>
      <c r="AE623" s="47">
        <v>0.08</v>
      </c>
      <c r="AF623" s="48">
        <v>0.358732</v>
      </c>
      <c r="AG623" s="48">
        <v>0.21063200000000001</v>
      </c>
      <c r="AH623" s="48">
        <v>0.276555</v>
      </c>
      <c r="AI623" s="48">
        <v>0.14022875400000001</v>
      </c>
      <c r="AJ623" s="48">
        <v>0.13158018099999999</v>
      </c>
      <c r="AK623" s="48">
        <v>0.72090189000000005</v>
      </c>
      <c r="AM623" s="48"/>
      <c r="AN623" s="48"/>
      <c r="AO623" s="48"/>
      <c r="AP623" s="48"/>
      <c r="AQ623" s="48"/>
      <c r="AR623" s="48"/>
      <c r="AS623" s="48"/>
      <c r="AT623" s="48"/>
      <c r="AU623" s="48"/>
      <c r="AV623" s="48"/>
      <c r="AW623" s="48"/>
      <c r="AX623" s="52"/>
      <c r="AY623" s="52"/>
      <c r="AZ623" s="52"/>
      <c r="BA623" s="52"/>
      <c r="BB623" s="52"/>
      <c r="BC623" s="52"/>
      <c r="BD623" s="52"/>
      <c r="BE623" s="52"/>
      <c r="BF623" s="52"/>
      <c r="BG623" s="52"/>
      <c r="BH623" s="52"/>
      <c r="BI623" s="52"/>
      <c r="BJ623" s="52"/>
      <c r="BK623" s="52"/>
      <c r="BL623" s="52"/>
      <c r="BM623" s="52"/>
    </row>
    <row r="624" spans="2:65">
      <c r="B624" t="s">
        <v>857</v>
      </c>
      <c r="C624">
        <v>0</v>
      </c>
      <c r="D624">
        <v>0</v>
      </c>
      <c r="E624" s="64">
        <v>2.3747569E-2</v>
      </c>
      <c r="F624" s="48">
        <v>0.72444026399999994</v>
      </c>
      <c r="G624" s="48">
        <v>0.11520248</v>
      </c>
      <c r="H624" s="48">
        <v>8.6731911999999994E-2</v>
      </c>
      <c r="I624" s="48">
        <v>0.67771623199999997</v>
      </c>
      <c r="J624" s="49">
        <v>4.6724031999999971E-2</v>
      </c>
      <c r="K624" s="48">
        <v>8.5756105999999999E-2</v>
      </c>
      <c r="L624" s="48">
        <v>9.6049900000000007E-3</v>
      </c>
      <c r="M624" s="48">
        <v>1.1480068E-2</v>
      </c>
      <c r="N624" s="48">
        <v>2.9465509999999999E-3</v>
      </c>
      <c r="O624" s="48">
        <v>2.3916810000000001E-3</v>
      </c>
      <c r="P624" s="48">
        <v>5.0033962000000001E-2</v>
      </c>
      <c r="Q624" s="48">
        <v>2.3591538999999901E-2</v>
      </c>
      <c r="R624" s="48">
        <v>0.48614645699999998</v>
      </c>
      <c r="S624" s="48">
        <v>0.32738562199999999</v>
      </c>
      <c r="T624" s="48">
        <v>3.0864315999999999E-2</v>
      </c>
      <c r="U624" s="48">
        <v>1.4972924E-2</v>
      </c>
      <c r="V624" s="48">
        <v>2.4899999999999998E-4</v>
      </c>
      <c r="W624" s="48">
        <v>7.5209047000000001E-2</v>
      </c>
      <c r="X624" s="48">
        <v>2.334437E-3</v>
      </c>
      <c r="Y624" s="48">
        <v>5.8460446967009499E-2</v>
      </c>
      <c r="Z624" s="48">
        <v>0.24831722276075099</v>
      </c>
      <c r="AA624" s="48">
        <v>0.10370843527412529</v>
      </c>
      <c r="AB624" s="48">
        <v>0.22095139382690629</v>
      </c>
      <c r="AC624" s="48">
        <v>0.26679880347284712</v>
      </c>
      <c r="AD624" s="48">
        <v>0.21961866776915781</v>
      </c>
      <c r="AE624" s="47">
        <v>0.4</v>
      </c>
      <c r="AF624" s="48">
        <v>0.20972099999999999</v>
      </c>
      <c r="AG624" s="48">
        <v>0.14780699999999999</v>
      </c>
      <c r="AH624" s="48">
        <v>0.40493400000000002</v>
      </c>
      <c r="AI624" s="48">
        <v>0.277947263</v>
      </c>
      <c r="AJ624" s="48">
        <v>0.15054984099999999</v>
      </c>
      <c r="AK624" s="48">
        <v>0.56452642799999997</v>
      </c>
      <c r="AM624" s="48"/>
      <c r="AN624" s="48"/>
      <c r="AO624" s="48"/>
      <c r="AP624" s="48"/>
      <c r="AQ624" s="48"/>
      <c r="AR624" s="48"/>
      <c r="AS624" s="48"/>
      <c r="AT624" s="48"/>
      <c r="AU624" s="48"/>
      <c r="AV624" s="48"/>
      <c r="AW624" s="48"/>
      <c r="AX624" s="52"/>
      <c r="AY624" s="52"/>
      <c r="AZ624" s="52"/>
      <c r="BA624" s="52"/>
      <c r="BB624" s="52"/>
      <c r="BC624" s="52"/>
      <c r="BD624" s="52"/>
      <c r="BE624" s="52"/>
      <c r="BF624" s="52"/>
      <c r="BG624" s="52"/>
      <c r="BH624" s="52"/>
      <c r="BI624" s="52"/>
      <c r="BJ624" s="52"/>
      <c r="BK624" s="52"/>
      <c r="BL624" s="52"/>
      <c r="BM624" s="52"/>
    </row>
    <row r="625" spans="2:65">
      <c r="B625" t="s">
        <v>858</v>
      </c>
      <c r="C625">
        <v>0</v>
      </c>
      <c r="D625">
        <v>0</v>
      </c>
      <c r="E625" s="64">
        <v>2.4320441000000002E-2</v>
      </c>
      <c r="F625" s="48">
        <v>0.63181233599999997</v>
      </c>
      <c r="G625" s="48">
        <v>0.20703823099999999</v>
      </c>
      <c r="H625" s="48">
        <v>7.9668632000000003E-2</v>
      </c>
      <c r="I625" s="48">
        <v>0.57980224800000002</v>
      </c>
      <c r="J625" s="49">
        <v>5.2010087999999947E-2</v>
      </c>
      <c r="K625" s="48">
        <v>0.153583418</v>
      </c>
      <c r="L625" s="48">
        <v>2.3090541999999999E-2</v>
      </c>
      <c r="M625" s="48">
        <v>3.2067876999999988E-2</v>
      </c>
      <c r="N625" s="48">
        <v>2.6305679999999998E-3</v>
      </c>
      <c r="O625" s="48">
        <v>2.1545599999999998E-3</v>
      </c>
      <c r="P625" s="48">
        <v>5.3488216999999998E-2</v>
      </c>
      <c r="Q625" s="48">
        <v>2.7992584000000001E-2</v>
      </c>
      <c r="R625" s="48">
        <v>0.41740502899999998</v>
      </c>
      <c r="S625" s="48">
        <v>0.30867579099999998</v>
      </c>
      <c r="T625" s="48">
        <v>5.3688193000000002E-2</v>
      </c>
      <c r="U625" s="48">
        <v>3.5266019000000003E-2</v>
      </c>
      <c r="V625" s="48">
        <v>3.4200000000000002E-4</v>
      </c>
      <c r="W625" s="48">
        <v>0.116069714</v>
      </c>
      <c r="X625" s="48">
        <v>2.66395E-3</v>
      </c>
      <c r="Y625" s="48">
        <v>4.5056052129552202E-2</v>
      </c>
      <c r="Z625" s="48">
        <v>0.26087972883469002</v>
      </c>
      <c r="AA625" s="48">
        <v>0.1114332402087397</v>
      </c>
      <c r="AB625" s="48">
        <v>0.19015339201939671</v>
      </c>
      <c r="AC625" s="48">
        <v>0.29254173104964198</v>
      </c>
      <c r="AD625" s="48">
        <v>0.2079697055431021</v>
      </c>
      <c r="AE625" s="47">
        <v>0.12</v>
      </c>
      <c r="AF625" s="48">
        <v>0.178263</v>
      </c>
      <c r="AG625" s="48">
        <v>0.13172300000000001</v>
      </c>
      <c r="AH625" s="48">
        <v>0.42847499999999999</v>
      </c>
      <c r="AI625" s="48">
        <v>0.313112259</v>
      </c>
      <c r="AJ625" s="48">
        <v>0.18552657</v>
      </c>
      <c r="AK625" s="48">
        <v>0.49360142299999998</v>
      </c>
      <c r="AM625" s="48"/>
      <c r="AN625" s="48"/>
      <c r="AO625" s="48"/>
      <c r="AP625" s="48"/>
      <c r="AQ625" s="48"/>
      <c r="AR625" s="48"/>
      <c r="AS625" s="48"/>
      <c r="AT625" s="48"/>
      <c r="AU625" s="48"/>
      <c r="AV625" s="48"/>
      <c r="AW625" s="48"/>
      <c r="AX625" s="52"/>
      <c r="AY625" s="52"/>
      <c r="AZ625" s="52"/>
      <c r="BA625" s="52"/>
      <c r="BB625" s="52"/>
      <c r="BC625" s="52"/>
      <c r="BD625" s="52"/>
      <c r="BE625" s="52"/>
      <c r="BF625" s="52"/>
      <c r="BG625" s="52"/>
      <c r="BH625" s="52"/>
      <c r="BI625" s="52"/>
      <c r="BJ625" s="52"/>
      <c r="BK625" s="52"/>
      <c r="BL625" s="52"/>
      <c r="BM625" s="52"/>
    </row>
    <row r="626" spans="2:65">
      <c r="B626" t="s">
        <v>859</v>
      </c>
      <c r="C626">
        <v>0</v>
      </c>
      <c r="D626">
        <v>0</v>
      </c>
      <c r="E626" s="64">
        <v>2.5553906000000001E-2</v>
      </c>
      <c r="F626" s="48">
        <v>0.55268786699999894</v>
      </c>
      <c r="G626" s="48">
        <v>0.26944210199999902</v>
      </c>
      <c r="H626" s="48">
        <v>8.4239492999999999E-2</v>
      </c>
      <c r="I626" s="48">
        <v>0.48878434199999998</v>
      </c>
      <c r="J626" s="49">
        <v>6.3903524999998962E-2</v>
      </c>
      <c r="K626" s="48">
        <v>0.19432781499999999</v>
      </c>
      <c r="L626" s="48">
        <v>4.4427676999999999E-2</v>
      </c>
      <c r="M626" s="48">
        <v>4.7028538000000002E-2</v>
      </c>
      <c r="N626" s="48">
        <v>3.097954E-3</v>
      </c>
      <c r="O626" s="48">
        <v>4.8732860000000001E-3</v>
      </c>
      <c r="P626" s="48">
        <v>4.8999157000000002E-2</v>
      </c>
      <c r="Q626" s="48">
        <v>4.4631840999999998E-2</v>
      </c>
      <c r="R626" s="48">
        <v>0.41651058499999999</v>
      </c>
      <c r="S626" s="48">
        <v>0.24013137500000001</v>
      </c>
      <c r="T626" s="48">
        <v>8.1967068000000004E-2</v>
      </c>
      <c r="U626" s="48">
        <v>4.6859881999999999E-2</v>
      </c>
      <c r="V626" s="48">
        <v>3.9899999999999999E-4</v>
      </c>
      <c r="W626" s="48">
        <v>0.14381074999999999</v>
      </c>
      <c r="X626" s="48">
        <v>4.1010159999999999E-3</v>
      </c>
      <c r="Y626" s="48">
        <v>4.8680598600903201E-2</v>
      </c>
      <c r="Z626" s="48">
        <v>0.22578885532057699</v>
      </c>
      <c r="AA626" s="48">
        <v>0.1052625873936371</v>
      </c>
      <c r="AB626" s="48">
        <v>0.2271746788791926</v>
      </c>
      <c r="AC626" s="48">
        <v>0.22027599098356149</v>
      </c>
      <c r="AD626" s="48">
        <v>0.31605915663312989</v>
      </c>
      <c r="AE626" s="47">
        <v>0.2</v>
      </c>
      <c r="AF626" s="48">
        <v>0.279532</v>
      </c>
      <c r="AG626" s="48">
        <v>0.15767500000000001</v>
      </c>
      <c r="AH626" s="48">
        <v>0.31747799999999998</v>
      </c>
      <c r="AI626" s="48">
        <v>0.17645886799999999</v>
      </c>
      <c r="AJ626" s="48">
        <v>0.221110422</v>
      </c>
      <c r="AK626" s="48">
        <v>0.59386345500000004</v>
      </c>
      <c r="AM626" s="48"/>
      <c r="AN626" s="48"/>
      <c r="AO626" s="48"/>
      <c r="AP626" s="48"/>
      <c r="AQ626" s="48"/>
      <c r="AR626" s="48"/>
      <c r="AS626" s="48"/>
      <c r="AT626" s="48"/>
      <c r="AU626" s="48"/>
      <c r="AV626" s="48"/>
      <c r="AW626" s="48"/>
      <c r="AX626" s="52"/>
      <c r="AY626" s="52"/>
      <c r="AZ626" s="52"/>
      <c r="BA626" s="52"/>
      <c r="BB626" s="52"/>
      <c r="BC626" s="52"/>
      <c r="BD626" s="52"/>
      <c r="BE626" s="52"/>
      <c r="BF626" s="52"/>
      <c r="BG626" s="52"/>
      <c r="BH626" s="52"/>
      <c r="BI626" s="52"/>
      <c r="BJ626" s="52"/>
      <c r="BK626" s="52"/>
      <c r="BL626" s="52"/>
      <c r="BM626" s="52"/>
    </row>
    <row r="627" spans="2:65">
      <c r="B627" t="s">
        <v>860</v>
      </c>
      <c r="C627">
        <v>0</v>
      </c>
      <c r="D627">
        <v>0</v>
      </c>
      <c r="E627" s="64">
        <v>3.5172357000000001E-2</v>
      </c>
      <c r="F627" s="48">
        <v>0.899960914</v>
      </c>
      <c r="G627" s="48">
        <v>5.6417216999999999E-2</v>
      </c>
      <c r="H627" s="48">
        <v>1.1668543999999999E-2</v>
      </c>
      <c r="I627" s="48">
        <v>0.82669516399999998</v>
      </c>
      <c r="J627" s="49">
        <v>7.3265750000000018E-2</v>
      </c>
      <c r="K627" s="48">
        <v>1.2862355000000001E-2</v>
      </c>
      <c r="L627" s="48">
        <v>2.4819725000000001E-2</v>
      </c>
      <c r="M627" s="48">
        <v>3.0037835999999998E-2</v>
      </c>
      <c r="N627" s="48">
        <v>3.7354739999999999E-3</v>
      </c>
      <c r="O627" s="48">
        <v>1.540402E-3</v>
      </c>
      <c r="P627" s="48">
        <v>2.1979608000000001E-2</v>
      </c>
      <c r="Q627" s="48">
        <v>9.9741020000000003E-3</v>
      </c>
      <c r="R627" s="48">
        <v>0.48863494099999999</v>
      </c>
      <c r="S627" s="48">
        <v>0.39552906999999998</v>
      </c>
      <c r="T627" s="48">
        <v>4.0694708000000003E-2</v>
      </c>
      <c r="U627" s="48">
        <v>4.1686320000000002E-3</v>
      </c>
      <c r="V627" s="48">
        <v>4.9100000000000001E-4</v>
      </c>
      <c r="W627" s="48">
        <v>1.6173909999999999E-3</v>
      </c>
      <c r="X627" s="48">
        <v>3.5332290000000001E-3</v>
      </c>
      <c r="Y627" s="48">
        <v>7.2425204597289905E-2</v>
      </c>
      <c r="Z627" s="48">
        <v>0.194954579970188</v>
      </c>
      <c r="AA627" s="48">
        <v>0.1196040756914117</v>
      </c>
      <c r="AB627" s="48">
        <v>0.22604949053857229</v>
      </c>
      <c r="AC627" s="48">
        <v>0.1736890674827993</v>
      </c>
      <c r="AD627" s="48">
        <v>0.33726213977828923</v>
      </c>
      <c r="AE627" s="47">
        <v>0.26</v>
      </c>
      <c r="AF627" s="48">
        <v>0.32697100000000001</v>
      </c>
      <c r="AG627" s="48">
        <v>0.16928499999999999</v>
      </c>
      <c r="AH627" s="48">
        <v>0.313023</v>
      </c>
      <c r="AI627" s="48">
        <v>0.16253018499999999</v>
      </c>
      <c r="AJ627" s="48">
        <v>0.21227976000000001</v>
      </c>
      <c r="AK627" s="48">
        <v>0.61403273400000002</v>
      </c>
      <c r="AM627" s="48"/>
      <c r="AN627" s="48"/>
      <c r="AO627" s="48"/>
      <c r="AP627" s="48"/>
      <c r="AQ627" s="48"/>
      <c r="AR627" s="48"/>
      <c r="AS627" s="48"/>
      <c r="AT627" s="48"/>
      <c r="AU627" s="48"/>
      <c r="AV627" s="48"/>
      <c r="AW627" s="48"/>
      <c r="AX627" s="52"/>
      <c r="AY627" s="52"/>
      <c r="AZ627" s="52"/>
      <c r="BA627" s="52"/>
      <c r="BB627" s="52"/>
      <c r="BC627" s="52"/>
      <c r="BD627" s="52"/>
      <c r="BE627" s="52"/>
      <c r="BF627" s="52"/>
      <c r="BG627" s="52"/>
      <c r="BH627" s="52"/>
      <c r="BI627" s="52"/>
      <c r="BJ627" s="52"/>
      <c r="BK627" s="52"/>
      <c r="BL627" s="52"/>
      <c r="BM627" s="52"/>
    </row>
    <row r="628" spans="2:65">
      <c r="B628" t="s">
        <v>861</v>
      </c>
      <c r="C628">
        <v>0</v>
      </c>
      <c r="D628">
        <v>0.3</v>
      </c>
      <c r="E628" s="64">
        <v>3.3719877000000002E-2</v>
      </c>
      <c r="F628" s="48">
        <v>0.88898281499999998</v>
      </c>
      <c r="G628" s="48">
        <v>4.2988972E-2</v>
      </c>
      <c r="H628" s="48">
        <v>2.5283217E-2</v>
      </c>
      <c r="I628" s="48">
        <v>0.83387725999999995</v>
      </c>
      <c r="J628" s="49">
        <v>5.5105555000000028E-2</v>
      </c>
      <c r="K628" s="48">
        <v>1.1478731000000001E-2</v>
      </c>
      <c r="L628" s="48">
        <v>1.0109536000000001E-2</v>
      </c>
      <c r="M628" s="48">
        <v>1.5023633E-2</v>
      </c>
      <c r="N628" s="48">
        <v>8.7778530000000004E-3</v>
      </c>
      <c r="O628" s="48">
        <v>1.0193938E-2</v>
      </c>
      <c r="P628" s="48">
        <v>2.4476703999999998E-2</v>
      </c>
      <c r="Q628" s="48">
        <v>1.8268436999999998E-2</v>
      </c>
      <c r="R628" s="48">
        <v>0.54480488400000004</v>
      </c>
      <c r="S628" s="48">
        <v>0.35533485300000001</v>
      </c>
      <c r="T628" s="48">
        <v>3.6959925999999997E-2</v>
      </c>
      <c r="U628" s="48">
        <v>6.9493289999999997E-3</v>
      </c>
      <c r="V628" s="48">
        <v>2.3914689999999998E-3</v>
      </c>
      <c r="W628" s="48">
        <v>2.1663899999999998E-3</v>
      </c>
      <c r="X628" s="48">
        <v>2.860385E-3</v>
      </c>
      <c r="Y628" s="48">
        <v>6.28475842891901E-2</v>
      </c>
      <c r="Z628" s="48">
        <v>0.21923506320452299</v>
      </c>
      <c r="AA628" s="48">
        <v>9.3798288705920344E-2</v>
      </c>
      <c r="AB628" s="48">
        <v>0.21821305841924299</v>
      </c>
      <c r="AC628" s="48">
        <v>0.1902930445492784</v>
      </c>
      <c r="AD628" s="48">
        <v>0.31407589877065373</v>
      </c>
      <c r="AE628" s="47">
        <v>0.12</v>
      </c>
      <c r="AF628" s="48">
        <v>0.32805400000000001</v>
      </c>
      <c r="AG628" s="48">
        <v>0.178983</v>
      </c>
      <c r="AH628" s="48">
        <v>0.30084100000000003</v>
      </c>
      <c r="AI628" s="48">
        <v>0.19668926</v>
      </c>
      <c r="AJ628" s="48">
        <v>0.167057699</v>
      </c>
      <c r="AK628" s="48">
        <v>0.62780239800000004</v>
      </c>
      <c r="AM628" s="48"/>
      <c r="AN628" s="48"/>
      <c r="AO628" s="48"/>
      <c r="AP628" s="48"/>
      <c r="AQ628" s="48"/>
      <c r="AR628" s="48"/>
      <c r="AS628" s="48"/>
      <c r="AT628" s="48"/>
      <c r="AU628" s="48"/>
      <c r="AV628" s="48"/>
      <c r="AW628" s="48"/>
      <c r="AX628" s="52"/>
      <c r="AY628" s="52"/>
      <c r="AZ628" s="52"/>
      <c r="BA628" s="52"/>
      <c r="BB628" s="52"/>
      <c r="BC628" s="52"/>
      <c r="BD628" s="52"/>
      <c r="BE628" s="52"/>
      <c r="BF628" s="52"/>
      <c r="BG628" s="52"/>
      <c r="BH628" s="52"/>
      <c r="BI628" s="52"/>
      <c r="BJ628" s="52"/>
      <c r="BK628" s="52"/>
      <c r="BL628" s="52"/>
      <c r="BM628" s="52"/>
    </row>
    <row r="629" spans="2:65">
      <c r="B629" t="s">
        <v>862</v>
      </c>
      <c r="C629">
        <v>0</v>
      </c>
      <c r="D629">
        <v>33</v>
      </c>
      <c r="E629" s="64">
        <v>2.5150484000000001E-2</v>
      </c>
      <c r="F629" s="48">
        <v>0.95380483699999996</v>
      </c>
      <c r="G629" s="48">
        <v>2.0114854000000001E-2</v>
      </c>
      <c r="H629" s="48">
        <v>7.2567320000000001E-3</v>
      </c>
      <c r="I629" s="48">
        <v>0.89192680700000004</v>
      </c>
      <c r="J629" s="49">
        <v>6.1878029999999917E-2</v>
      </c>
      <c r="K629" s="48">
        <v>4.874799E-3</v>
      </c>
      <c r="L629" s="48">
        <v>2.6846719999999999E-3</v>
      </c>
      <c r="M629" s="48">
        <v>5.1170249999999999E-3</v>
      </c>
      <c r="N629" s="48">
        <v>2.6342079999999999E-3</v>
      </c>
      <c r="O629" s="48">
        <v>1.5240060000000001E-3</v>
      </c>
      <c r="P629" s="48">
        <v>1.2525105999999999E-2</v>
      </c>
      <c r="Q629" s="48">
        <v>6.2978779999999998E-3</v>
      </c>
      <c r="R629" s="48">
        <v>0.50842753299999999</v>
      </c>
      <c r="S629" s="48">
        <v>0.40203875700000002</v>
      </c>
      <c r="T629" s="48">
        <v>1.3352846E-2</v>
      </c>
      <c r="U629" s="48">
        <v>2.9773920000000001E-3</v>
      </c>
      <c r="V629" s="48">
        <v>3.9399999999999998E-4</v>
      </c>
      <c r="W629" s="48">
        <v>6.96E-4</v>
      </c>
      <c r="X629" s="48">
        <v>3.2498990000000001E-3</v>
      </c>
      <c r="Y629" s="48">
        <v>8.1550644131899303E-2</v>
      </c>
      <c r="Z629" s="48">
        <v>0.20091467912466099</v>
      </c>
      <c r="AA629" s="48">
        <v>8.8569424101812844E-2</v>
      </c>
      <c r="AB629" s="48">
        <v>0.25863108791709138</v>
      </c>
      <c r="AC629" s="48">
        <v>0.2042777318646618</v>
      </c>
      <c r="AD629" s="48">
        <v>0.30176018551639922</v>
      </c>
      <c r="AE629" s="47">
        <v>0.28000000000000003</v>
      </c>
      <c r="AF629" s="48">
        <v>0.28286299999999998</v>
      </c>
      <c r="AG629" s="48">
        <v>0.17280200000000001</v>
      </c>
      <c r="AH629" s="48">
        <v>0.36260799999999999</v>
      </c>
      <c r="AI629" s="48">
        <v>0.196076114</v>
      </c>
      <c r="AJ629" s="48">
        <v>0.16563053999999999</v>
      </c>
      <c r="AK629" s="48">
        <v>0.63198203500000005</v>
      </c>
      <c r="AM629" s="48"/>
      <c r="AN629" s="48"/>
      <c r="AO629" s="48"/>
      <c r="AP629" s="48"/>
      <c r="AQ629" s="48"/>
      <c r="AR629" s="48"/>
      <c r="AS629" s="48"/>
      <c r="AT629" s="48"/>
      <c r="AU629" s="48"/>
      <c r="AV629" s="48"/>
      <c r="AW629" s="48"/>
      <c r="AX629" s="52"/>
      <c r="AY629" s="52"/>
      <c r="AZ629" s="52"/>
      <c r="BA629" s="52"/>
      <c r="BB629" s="52"/>
      <c r="BC629" s="52"/>
      <c r="BD629" s="52"/>
      <c r="BE629" s="52"/>
      <c r="BF629" s="52"/>
      <c r="BG629" s="52"/>
      <c r="BH629" s="52"/>
      <c r="BI629" s="52"/>
      <c r="BJ629" s="52"/>
      <c r="BK629" s="52"/>
      <c r="BL629" s="52"/>
      <c r="BM629" s="52"/>
    </row>
    <row r="630" spans="2:65">
      <c r="B630" t="s">
        <v>863</v>
      </c>
      <c r="C630">
        <v>0</v>
      </c>
      <c r="D630">
        <v>21.3</v>
      </c>
      <c r="E630" s="64">
        <v>2.2716791E-2</v>
      </c>
      <c r="F630" s="48">
        <v>0.95880262100000002</v>
      </c>
      <c r="G630" s="48">
        <v>1.9082955999999901E-2</v>
      </c>
      <c r="H630" s="48">
        <v>3.8870599999999999E-3</v>
      </c>
      <c r="I630" s="48">
        <v>0.92473107700000001</v>
      </c>
      <c r="J630" s="49">
        <v>3.4071544000000009E-2</v>
      </c>
      <c r="K630" s="48">
        <v>4.3007999999999996E-3</v>
      </c>
      <c r="L630" s="48">
        <v>1.3778309999999999E-3</v>
      </c>
      <c r="M630" s="48">
        <v>8.7393839999999993E-3</v>
      </c>
      <c r="N630" s="48">
        <v>2.4013620000000002E-3</v>
      </c>
      <c r="O630" s="48">
        <v>6.3000000000000003E-4</v>
      </c>
      <c r="P630" s="48">
        <v>1.4467223E-2</v>
      </c>
      <c r="Q630" s="48">
        <v>3.7596439999999999E-3</v>
      </c>
      <c r="R630" s="48">
        <v>0.53323097799999997</v>
      </c>
      <c r="S630" s="48">
        <v>0.38635133399999999</v>
      </c>
      <c r="T630" s="48">
        <v>1.0392985E-2</v>
      </c>
      <c r="U630" s="48">
        <v>1.240072E-3</v>
      </c>
      <c r="V630" s="48">
        <v>4.1300000000000001E-4</v>
      </c>
      <c r="W630" s="48">
        <v>2.5195109999999999E-3</v>
      </c>
      <c r="X630" s="48">
        <v>2.3029909999999999E-3</v>
      </c>
      <c r="Y630" s="48">
        <v>7.7405119152691895E-2</v>
      </c>
      <c r="Z630" s="48">
        <v>0.18539547506086701</v>
      </c>
      <c r="AA630" s="48">
        <v>7.6268783668840115E-2</v>
      </c>
      <c r="AB630" s="48">
        <v>0.31219875248086137</v>
      </c>
      <c r="AC630" s="48">
        <v>0.21781393753769379</v>
      </c>
      <c r="AD630" s="48">
        <v>0.26083511701335099</v>
      </c>
      <c r="AE630" s="47">
        <v>0.14000000000000001</v>
      </c>
      <c r="AF630" s="48">
        <v>0.297987</v>
      </c>
      <c r="AG630" s="48">
        <v>0.193548</v>
      </c>
      <c r="AH630" s="48">
        <v>0.346022</v>
      </c>
      <c r="AI630" s="48">
        <v>0.14146072400000001</v>
      </c>
      <c r="AJ630" s="48">
        <v>0.159730804</v>
      </c>
      <c r="AK630" s="48">
        <v>0.68751103199999997</v>
      </c>
      <c r="AM630" s="48"/>
      <c r="AN630" s="48"/>
      <c r="AO630" s="48"/>
      <c r="AP630" s="48"/>
      <c r="AQ630" s="48"/>
      <c r="AR630" s="48"/>
      <c r="AS630" s="48"/>
      <c r="AT630" s="48"/>
      <c r="AU630" s="48"/>
      <c r="AV630" s="48"/>
      <c r="AW630" s="48"/>
      <c r="AX630" s="52"/>
      <c r="AY630" s="52"/>
      <c r="AZ630" s="52"/>
      <c r="BA630" s="52"/>
      <c r="BB630" s="52"/>
      <c r="BC630" s="52"/>
      <c r="BD630" s="52"/>
      <c r="BE630" s="52"/>
      <c r="BF630" s="52"/>
      <c r="BG630" s="52"/>
      <c r="BH630" s="52"/>
      <c r="BI630" s="52"/>
      <c r="BJ630" s="52"/>
      <c r="BK630" s="52"/>
      <c r="BL630" s="52"/>
      <c r="BM630" s="52"/>
    </row>
    <row r="631" spans="2:65">
      <c r="B631" t="s">
        <v>864</v>
      </c>
      <c r="C631">
        <v>0</v>
      </c>
      <c r="D631">
        <v>82.5</v>
      </c>
      <c r="E631" s="64">
        <v>2.0420305E-2</v>
      </c>
      <c r="F631" s="48">
        <v>0.98124238399999997</v>
      </c>
      <c r="G631" s="48">
        <v>6.2427020000000001E-3</v>
      </c>
      <c r="H631" s="48">
        <v>1.5100000000000001E-3</v>
      </c>
      <c r="I631" s="48">
        <v>0.96312373900000003</v>
      </c>
      <c r="J631" s="49">
        <v>1.811864499999993E-2</v>
      </c>
      <c r="K631" s="48">
        <v>1.3647119999999999E-3</v>
      </c>
      <c r="L631" s="48">
        <v>3.19E-4</v>
      </c>
      <c r="M631" s="48">
        <v>8.9999999999999998E-4</v>
      </c>
      <c r="N631" s="48">
        <v>1.567967E-3</v>
      </c>
      <c r="O631" s="48">
        <v>8.4199999999999998E-4</v>
      </c>
      <c r="P631" s="48">
        <v>8.6818920000000001E-3</v>
      </c>
      <c r="Q631" s="48">
        <v>2.3228580000000001E-3</v>
      </c>
      <c r="R631" s="48">
        <v>0.51517879200000005</v>
      </c>
      <c r="S631" s="48">
        <v>0.40746816899999999</v>
      </c>
      <c r="T631" s="48">
        <v>4.7619740000000004E-3</v>
      </c>
      <c r="U631" s="48">
        <v>8.9999999999999998E-4</v>
      </c>
      <c r="V631" s="48">
        <v>4.3600000000000003E-4</v>
      </c>
      <c r="W631" s="48">
        <v>4.3600000000000003E-4</v>
      </c>
      <c r="X631" s="48">
        <v>2.235805E-3</v>
      </c>
      <c r="Y631" s="48">
        <v>9.8987736032703902E-2</v>
      </c>
      <c r="Z631" s="48">
        <v>0.18708482278535901</v>
      </c>
      <c r="AA631" s="48">
        <v>7.0927541392202031E-2</v>
      </c>
      <c r="AB631" s="48">
        <v>0.33735089905643462</v>
      </c>
      <c r="AC631" s="48">
        <v>0.17971197088211099</v>
      </c>
      <c r="AD631" s="48">
        <v>0.3227640996027788</v>
      </c>
      <c r="AE631" s="47">
        <v>0.23</v>
      </c>
      <c r="AF631" s="48">
        <v>0.30309000000000003</v>
      </c>
      <c r="AG631" s="48">
        <v>0.19839100000000001</v>
      </c>
      <c r="AH631" s="48">
        <v>0.32436799999999999</v>
      </c>
      <c r="AI631" s="48">
        <v>0.156371658</v>
      </c>
      <c r="AJ631" s="48">
        <v>0.15569037099999999</v>
      </c>
      <c r="AK631" s="48">
        <v>0.68193615299999999</v>
      </c>
      <c r="AM631" s="48"/>
      <c r="AN631" s="48"/>
      <c r="AO631" s="48"/>
      <c r="AP631" s="48"/>
      <c r="AQ631" s="48"/>
      <c r="AR631" s="48"/>
      <c r="AS631" s="48"/>
      <c r="AT631" s="48"/>
      <c r="AU631" s="48"/>
      <c r="AV631" s="48"/>
      <c r="AW631" s="48"/>
      <c r="AX631" s="52"/>
      <c r="AY631" s="52"/>
      <c r="AZ631" s="52"/>
      <c r="BA631" s="52"/>
      <c r="BB631" s="52"/>
      <c r="BC631" s="52"/>
      <c r="BD631" s="52"/>
      <c r="BE631" s="52"/>
      <c r="BF631" s="52"/>
      <c r="BG631" s="52"/>
      <c r="BH631" s="52"/>
      <c r="BI631" s="52"/>
      <c r="BJ631" s="52"/>
      <c r="BK631" s="52"/>
      <c r="BL631" s="52"/>
      <c r="BM631" s="52"/>
    </row>
    <row r="632" spans="2:65">
      <c r="B632" t="s">
        <v>866</v>
      </c>
      <c r="C632">
        <v>0</v>
      </c>
      <c r="D632">
        <v>0</v>
      </c>
      <c r="E632" s="64">
        <v>7.9114496000000006E-2</v>
      </c>
      <c r="F632" s="48">
        <v>0.90262562999999996</v>
      </c>
      <c r="G632" s="48">
        <v>5.2604123999999898E-2</v>
      </c>
      <c r="H632" s="48">
        <v>8.9322159999999998E-3</v>
      </c>
      <c r="I632" s="48">
        <v>0.82969552199999996</v>
      </c>
      <c r="J632" s="49">
        <v>7.2930107999999993E-2</v>
      </c>
      <c r="K632" s="48">
        <v>1.1732513E-2</v>
      </c>
      <c r="L632" s="48">
        <v>3.477656E-3</v>
      </c>
      <c r="M632" s="48">
        <v>6.1316570000000004E-3</v>
      </c>
      <c r="N632" s="48">
        <v>2.1680439999999999E-2</v>
      </c>
      <c r="O632" s="48">
        <v>4.0816699999999999E-3</v>
      </c>
      <c r="P632" s="48">
        <v>2.2989137E-2</v>
      </c>
      <c r="Q632" s="48">
        <v>1.2849024000000001E-2</v>
      </c>
      <c r="R632" s="48">
        <v>0.37495195399999998</v>
      </c>
      <c r="S632" s="48">
        <v>0.51080809000000005</v>
      </c>
      <c r="T632" s="48">
        <v>1.6280771999999999E-2</v>
      </c>
      <c r="U632" s="48">
        <v>6.2688750000000001E-3</v>
      </c>
      <c r="V632" s="48">
        <v>1.5008689999999999E-3</v>
      </c>
      <c r="W632" s="48">
        <v>1.1073490000000001E-3</v>
      </c>
      <c r="X632" s="48">
        <v>6.5525760000000001E-3</v>
      </c>
      <c r="Y632" s="48">
        <v>6.3536216526480699E-2</v>
      </c>
      <c r="Z632" s="48">
        <v>0.15587559315220501</v>
      </c>
      <c r="AA632" s="48">
        <v>0.26963372466198648</v>
      </c>
      <c r="AB632" s="48">
        <v>0.16033086941217789</v>
      </c>
      <c r="AC632" s="48">
        <v>0.12672999797878789</v>
      </c>
      <c r="AD632" s="48">
        <v>0.38476431603246702</v>
      </c>
      <c r="AE632" s="47">
        <v>0.31</v>
      </c>
      <c r="AF632" s="48">
        <v>0.30025600000000002</v>
      </c>
      <c r="AG632" s="48">
        <v>0.13725599999999999</v>
      </c>
      <c r="AH632" s="48">
        <v>0.256268</v>
      </c>
      <c r="AI632" s="48">
        <v>0.18723920999999999</v>
      </c>
      <c r="AJ632" s="48">
        <v>0.279280274</v>
      </c>
      <c r="AK632" s="48">
        <v>0.52381057499999994</v>
      </c>
      <c r="AM632" s="48"/>
      <c r="AN632" s="48"/>
      <c r="AO632" s="48"/>
      <c r="AP632" s="48"/>
      <c r="AQ632" s="48"/>
      <c r="AR632" s="48"/>
      <c r="AS632" s="48"/>
      <c r="AT632" s="48"/>
      <c r="AU632" s="48"/>
      <c r="AV632" s="48"/>
      <c r="AW632" s="48"/>
      <c r="AX632" s="52"/>
      <c r="AY632" s="52"/>
      <c r="AZ632" s="52"/>
      <c r="BA632" s="52"/>
      <c r="BB632" s="52"/>
      <c r="BC632" s="52"/>
      <c r="BD632" s="52"/>
      <c r="BE632" s="52"/>
      <c r="BF632" s="52"/>
      <c r="BG632" s="52"/>
      <c r="BH632" s="52"/>
      <c r="BI632" s="52"/>
      <c r="BJ632" s="52"/>
      <c r="BK632" s="52"/>
      <c r="BL632" s="52"/>
      <c r="BM632" s="52"/>
    </row>
    <row r="633" spans="2:65">
      <c r="B633" t="s">
        <v>867</v>
      </c>
      <c r="C633">
        <v>0</v>
      </c>
      <c r="D633">
        <v>29.8</v>
      </c>
      <c r="E633" s="64">
        <v>2.7087602999999998E-2</v>
      </c>
      <c r="F633" s="48">
        <v>0.95710401499999997</v>
      </c>
      <c r="G633" s="48">
        <v>2.0149222000000001E-2</v>
      </c>
      <c r="H633" s="48">
        <v>3.7205809999999902E-3</v>
      </c>
      <c r="I633" s="48">
        <v>0.92251368199999995</v>
      </c>
      <c r="J633" s="49">
        <v>3.4590333000000029E-2</v>
      </c>
      <c r="K633" s="48">
        <v>6.1035569999999999E-3</v>
      </c>
      <c r="L633" s="48">
        <v>6.1035569999999999E-3</v>
      </c>
      <c r="M633" s="48">
        <v>7.407645E-3</v>
      </c>
      <c r="N633" s="48">
        <v>5.5584060000000001E-3</v>
      </c>
      <c r="O633" s="48">
        <v>1.891996E-3</v>
      </c>
      <c r="P633" s="48">
        <v>1.3147766999999999E-2</v>
      </c>
      <c r="Q633" s="48">
        <v>2.6830570000000442E-3</v>
      </c>
      <c r="R633" s="48">
        <v>0.51361867699999997</v>
      </c>
      <c r="S633" s="48">
        <v>0.40365373900000001</v>
      </c>
      <c r="T633" s="48">
        <v>7.557617E-3</v>
      </c>
      <c r="U633" s="48">
        <v>3.8482920000000001E-3</v>
      </c>
      <c r="V633" s="48">
        <v>1.1651770000000001E-3</v>
      </c>
      <c r="W633" s="48">
        <v>6.2E-4</v>
      </c>
      <c r="X633" s="48">
        <v>3.495532E-3</v>
      </c>
      <c r="Y633" s="48">
        <v>0.100866490712613</v>
      </c>
      <c r="Z633" s="48">
        <v>0.17835986086223199</v>
      </c>
      <c r="AA633" s="48">
        <v>9.0520725089481474E-2</v>
      </c>
      <c r="AB633" s="48">
        <v>0.31727154934636681</v>
      </c>
      <c r="AC633" s="48">
        <v>0.14139344262295081</v>
      </c>
      <c r="AD633" s="48">
        <v>0.39164959016393441</v>
      </c>
      <c r="AE633" s="47">
        <v>0.12</v>
      </c>
      <c r="AF633" s="48">
        <v>0.40265600000000001</v>
      </c>
      <c r="AG633" s="48">
        <v>0.18756800000000001</v>
      </c>
      <c r="AH633" s="48">
        <v>0.25561299999999998</v>
      </c>
      <c r="AI633" s="48">
        <v>8.5702902999999997E-2</v>
      </c>
      <c r="AJ633" s="48">
        <v>0.110402868</v>
      </c>
      <c r="AK633" s="48">
        <v>0.79448234699999998</v>
      </c>
      <c r="AM633" s="48"/>
      <c r="AN633" s="48"/>
      <c r="AO633" s="48"/>
      <c r="AP633" s="48"/>
      <c r="AQ633" s="48"/>
      <c r="AR633" s="48"/>
      <c r="AS633" s="48"/>
      <c r="AT633" s="48"/>
      <c r="AU633" s="48"/>
      <c r="AV633" s="48"/>
      <c r="AW633" s="48"/>
      <c r="AX633" s="52"/>
      <c r="AY633" s="52"/>
      <c r="AZ633" s="52"/>
      <c r="BA633" s="52"/>
      <c r="BB633" s="52"/>
      <c r="BC633" s="52"/>
      <c r="BD633" s="52"/>
      <c r="BE633" s="52"/>
      <c r="BF633" s="52"/>
      <c r="BG633" s="52"/>
      <c r="BH633" s="52"/>
      <c r="BI633" s="52"/>
      <c r="BJ633" s="52"/>
      <c r="BK633" s="52"/>
      <c r="BL633" s="52"/>
      <c r="BM633" s="52"/>
    </row>
    <row r="634" spans="2:65">
      <c r="F634" s="49"/>
      <c r="G634" s="49"/>
      <c r="I634" s="49"/>
      <c r="J634" s="49"/>
      <c r="L634" s="49"/>
      <c r="P634" s="49"/>
      <c r="Q634" s="49"/>
      <c r="Y634" s="49"/>
      <c r="Z634" s="49"/>
      <c r="AA634" s="49"/>
      <c r="AB634" s="49"/>
      <c r="AC634" s="49"/>
      <c r="AD634" s="49"/>
      <c r="AE634" s="53"/>
      <c r="AF634" s="49"/>
      <c r="AG634" s="49"/>
      <c r="AH634" s="49"/>
      <c r="AI634" s="49"/>
      <c r="AJ634" s="49"/>
      <c r="AK634" s="49"/>
      <c r="AM634" s="49"/>
      <c r="AN634" s="49"/>
      <c r="AO634" s="49"/>
      <c r="AP634" s="49"/>
      <c r="AQ634" s="49"/>
      <c r="AR634" s="49"/>
      <c r="AS634" s="49"/>
      <c r="AT634" s="49"/>
      <c r="AU634" s="49"/>
      <c r="AV634" s="49"/>
      <c r="AW634" s="49"/>
    </row>
    <row r="635" spans="2:65">
      <c r="F635" s="48"/>
      <c r="G635" s="48"/>
      <c r="I635" s="48"/>
      <c r="J635" s="49"/>
      <c r="L635" s="48"/>
      <c r="P635" s="48"/>
      <c r="Q635" s="48"/>
    </row>
    <row r="636" spans="2:65">
      <c r="F636" s="48"/>
      <c r="G636" s="48"/>
      <c r="I636" s="48"/>
      <c r="J636" s="49"/>
      <c r="L636" s="48"/>
      <c r="P636" s="48"/>
      <c r="Q636" s="48"/>
    </row>
    <row r="637" spans="2:65">
      <c r="F637" s="48"/>
      <c r="G637" s="48"/>
      <c r="I637" s="48"/>
      <c r="J637" s="49"/>
      <c r="L637" s="48"/>
      <c r="P637" s="48"/>
      <c r="Q637" s="48"/>
    </row>
    <row r="638" spans="2:65">
      <c r="F638" s="48"/>
      <c r="G638" s="48"/>
      <c r="I638" s="48"/>
      <c r="J638" s="49"/>
      <c r="L638" s="48"/>
      <c r="P638" s="48"/>
      <c r="Q638" s="48"/>
      <c r="AO638" t="s">
        <v>868</v>
      </c>
      <c r="AP638" t="s">
        <v>869</v>
      </c>
      <c r="AQ638" t="s">
        <v>870</v>
      </c>
      <c r="AR638" t="s">
        <v>871</v>
      </c>
      <c r="AS638" t="s">
        <v>38</v>
      </c>
      <c r="AT638" t="s">
        <v>47</v>
      </c>
    </row>
    <row r="639" spans="2:65">
      <c r="F639" s="48"/>
      <c r="G639" s="48"/>
      <c r="I639" s="48"/>
      <c r="J639" s="49"/>
      <c r="L639" s="48"/>
      <c r="P639" s="48"/>
      <c r="Q639" s="48"/>
      <c r="AO639" t="s">
        <v>868</v>
      </c>
      <c r="AP639" s="54">
        <v>45</v>
      </c>
      <c r="AQ639" s="7">
        <v>4</v>
      </c>
      <c r="AR639">
        <f>100-Table20[[#This Row],[Rep]]-Table20[[#This Row],[Dem]]</f>
        <v>51</v>
      </c>
      <c r="AS639" s="55">
        <f>Table20[[#This Row],[Dem]]/(100-Table20[[#This Row],[Not Voting]])</f>
        <v>0.91836734693877553</v>
      </c>
      <c r="AT639" s="15">
        <f>1-Table20[[#This Row],[Column1]]</f>
        <v>8.1632653061224469E-2</v>
      </c>
    </row>
    <row r="640" spans="2:65">
      <c r="F640" s="48"/>
      <c r="G640" s="48"/>
      <c r="I640" s="48"/>
      <c r="J640" s="49"/>
      <c r="L640" s="48"/>
      <c r="P640" s="48"/>
      <c r="Q640" s="48"/>
      <c r="AO640" t="s">
        <v>39</v>
      </c>
      <c r="AP640" s="54">
        <v>42</v>
      </c>
      <c r="AQ640" s="7">
        <v>0</v>
      </c>
      <c r="AR640">
        <f>100-Table20[[#This Row],[Rep]]-Table20[[#This Row],[Dem]]</f>
        <v>58</v>
      </c>
      <c r="AS640" s="55">
        <f>Table20[[#This Row],[Dem]]/(100-Table20[[#This Row],[Not Voting]])</f>
        <v>1</v>
      </c>
      <c r="AT640" s="15">
        <f>1-Table20[[#This Row],[Column1]]</f>
        <v>0</v>
      </c>
    </row>
    <row r="641" spans="6:46">
      <c r="F641" s="48"/>
      <c r="G641" s="48"/>
      <c r="I641" s="48"/>
      <c r="J641" s="49"/>
      <c r="L641" s="48"/>
      <c r="P641" s="48"/>
      <c r="Q641" s="48"/>
      <c r="AO641" t="s">
        <v>872</v>
      </c>
      <c r="AP641" s="54">
        <v>40</v>
      </c>
      <c r="AQ641" s="7">
        <v>13</v>
      </c>
      <c r="AR641">
        <f>100-Table20[[#This Row],[Rep]]-Table20[[#This Row],[Dem]]</f>
        <v>47</v>
      </c>
      <c r="AS641" s="55">
        <f>Table20[[#This Row],[Dem]]/(100-Table20[[#This Row],[Not Voting]])</f>
        <v>0.75471698113207553</v>
      </c>
      <c r="AT641" s="15">
        <f>1-Table20[[#This Row],[Column1]]</f>
        <v>0.24528301886792447</v>
      </c>
    </row>
    <row r="642" spans="6:46">
      <c r="F642" s="48"/>
      <c r="G642" s="48"/>
      <c r="I642" s="48"/>
      <c r="J642" s="49"/>
      <c r="L642" s="48"/>
      <c r="P642" s="48"/>
      <c r="Q642" s="48"/>
      <c r="AO642" t="s">
        <v>41</v>
      </c>
      <c r="AP642" s="54">
        <v>26</v>
      </c>
      <c r="AQ642" s="7">
        <v>32</v>
      </c>
      <c r="AR642">
        <f>100-Table20[[#This Row],[Rep]]-Table20[[#This Row],[Dem]]</f>
        <v>42</v>
      </c>
      <c r="AS642" s="55">
        <f>Table20[[#This Row],[Dem]]/(100-Table20[[#This Row],[Not Voting]])</f>
        <v>0.44827586206896552</v>
      </c>
      <c r="AT642" s="15">
        <f>1-Table20[[#This Row],[Column1]]</f>
        <v>0.55172413793103448</v>
      </c>
    </row>
    <row r="643" spans="6:46">
      <c r="F643" s="48"/>
      <c r="G643" s="48"/>
      <c r="I643" s="48"/>
      <c r="J643" s="49"/>
      <c r="L643" s="48"/>
      <c r="P643" s="48"/>
      <c r="Q643" s="48"/>
      <c r="AO643" t="s">
        <v>42</v>
      </c>
      <c r="AP643" s="54">
        <v>35</v>
      </c>
      <c r="AQ643" s="7">
        <v>51</v>
      </c>
      <c r="AR643">
        <f>100-Table20[[#This Row],[Rep]]-Table20[[#This Row],[Dem]]</f>
        <v>14</v>
      </c>
      <c r="AS643" s="55">
        <f>Table20[[#This Row],[Dem]]/(100-Table20[[#This Row],[Not Voting]])</f>
        <v>0.40697674418604651</v>
      </c>
      <c r="AT643" s="15">
        <f>1-Table20[[#This Row],[Column1]]</f>
        <v>0.59302325581395343</v>
      </c>
    </row>
    <row r="644" spans="6:46">
      <c r="F644" s="48"/>
      <c r="G644" s="48"/>
      <c r="I644" s="48"/>
      <c r="J644" s="49"/>
      <c r="L644" s="48"/>
      <c r="P644" s="48"/>
      <c r="Q644" s="48"/>
      <c r="AO644" t="s">
        <v>43</v>
      </c>
      <c r="AP644" s="54">
        <v>20</v>
      </c>
      <c r="AQ644" s="7">
        <v>57</v>
      </c>
      <c r="AR644">
        <f>100-Table20[[#This Row],[Rep]]-Table20[[#This Row],[Dem]]</f>
        <v>23</v>
      </c>
      <c r="AS644" s="55">
        <f>Table20[[#This Row],[Dem]]/(100-Table20[[#This Row],[Not Voting]])</f>
        <v>0.25974025974025972</v>
      </c>
      <c r="AT644" s="15">
        <f>1-Table20[[#This Row],[Column1]]</f>
        <v>0.74025974025974028</v>
      </c>
    </row>
    <row r="645" spans="6:46">
      <c r="F645" s="48"/>
      <c r="G645" s="48"/>
      <c r="I645" s="48"/>
      <c r="J645" s="49"/>
      <c r="L645" s="48"/>
      <c r="P645" s="48"/>
      <c r="Q645" s="48"/>
      <c r="AO645" t="s">
        <v>873</v>
      </c>
      <c r="AP645" s="54">
        <v>15</v>
      </c>
      <c r="AQ645" s="7">
        <v>31</v>
      </c>
      <c r="AR645">
        <f>100-Table20[[#This Row],[Rep]]-Table20[[#This Row],[Dem]]</f>
        <v>54</v>
      </c>
      <c r="AS645" s="55">
        <f>Table20[[#This Row],[Dem]]/(100-Table20[[#This Row],[Not Voting]])</f>
        <v>0.32608695652173914</v>
      </c>
      <c r="AT645" s="15">
        <f>1-Table20[[#This Row],[Column1]]</f>
        <v>0.67391304347826086</v>
      </c>
    </row>
    <row r="646" spans="6:46">
      <c r="F646" s="48"/>
      <c r="G646" s="48"/>
      <c r="I646" s="48"/>
      <c r="J646" s="49"/>
      <c r="L646" s="48"/>
      <c r="P646" s="48"/>
      <c r="Q646" s="48"/>
    </row>
    <row r="647" spans="6:46">
      <c r="F647" s="48"/>
      <c r="G647" s="48"/>
      <c r="I647" s="48"/>
      <c r="J647" s="49"/>
      <c r="L647" s="48"/>
      <c r="P647" s="48"/>
      <c r="Q647" s="48"/>
    </row>
    <row r="648" spans="6:46">
      <c r="F648" s="48"/>
      <c r="G648" s="48"/>
      <c r="I648" s="48"/>
      <c r="J648" s="49"/>
      <c r="L648" s="48"/>
      <c r="P648" s="48"/>
      <c r="Q648" s="48"/>
    </row>
    <row r="649" spans="6:46">
      <c r="F649" s="48"/>
      <c r="G649" s="48"/>
      <c r="I649" s="48"/>
      <c r="J649" s="49"/>
      <c r="L649" s="48"/>
      <c r="P649" s="48"/>
      <c r="Q649" s="48"/>
    </row>
    <row r="650" spans="6:46">
      <c r="F650" s="48"/>
      <c r="G650" s="48"/>
      <c r="I650" s="48"/>
      <c r="J650" s="49"/>
      <c r="L650" s="48"/>
      <c r="P650" s="48"/>
      <c r="Q650" s="48"/>
    </row>
  </sheetData>
  <phoneticPr fontId="4" type="noConversion"/>
  <pageMargins left="0.7" right="0.7" top="0.75" bottom="0.75" header="0.3" footer="0.3"/>
  <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76"/>
  <sheetViews>
    <sheetView workbookViewId="0">
      <selection sqref="A1:B276"/>
    </sheetView>
  </sheetViews>
  <sheetFormatPr defaultRowHeight="14.4"/>
  <cols>
    <col min="1" max="1" width="30.5546875" bestFit="1" customWidth="1"/>
    <col min="2" max="2" width="10.33203125" customWidth="1"/>
  </cols>
  <sheetData>
    <row r="1" spans="1:2">
      <c r="A1" t="s">
        <v>38</v>
      </c>
      <c r="B1" t="s">
        <v>47</v>
      </c>
    </row>
    <row r="2" spans="1:2">
      <c r="A2" t="s">
        <v>384</v>
      </c>
      <c r="B2" t="s">
        <v>873</v>
      </c>
    </row>
    <row r="3" spans="1:2">
      <c r="A3" t="s">
        <v>310</v>
      </c>
      <c r="B3" t="s">
        <v>874</v>
      </c>
    </row>
    <row r="4" spans="1:2">
      <c r="A4" t="s">
        <v>247</v>
      </c>
      <c r="B4" t="s">
        <v>874</v>
      </c>
    </row>
    <row r="5" spans="1:2">
      <c r="A5" t="s">
        <v>181</v>
      </c>
      <c r="B5" t="s">
        <v>874</v>
      </c>
    </row>
    <row r="6" spans="1:2">
      <c r="A6" t="s">
        <v>129</v>
      </c>
      <c r="B6" t="s">
        <v>875</v>
      </c>
    </row>
    <row r="7" spans="1:2">
      <c r="A7" t="s">
        <v>236</v>
      </c>
      <c r="B7" t="s">
        <v>874</v>
      </c>
    </row>
    <row r="8" spans="1:2">
      <c r="A8" t="s">
        <v>237</v>
      </c>
      <c r="B8" t="s">
        <v>874</v>
      </c>
    </row>
    <row r="9" spans="1:2">
      <c r="A9" t="s">
        <v>231</v>
      </c>
      <c r="B9" t="s">
        <v>874</v>
      </c>
    </row>
    <row r="10" spans="1:2">
      <c r="A10" t="s">
        <v>233</v>
      </c>
      <c r="B10" t="s">
        <v>874</v>
      </c>
    </row>
    <row r="11" spans="1:2">
      <c r="A11" t="s">
        <v>235</v>
      </c>
      <c r="B11" t="s">
        <v>874</v>
      </c>
    </row>
    <row r="12" spans="1:2">
      <c r="A12" t="s">
        <v>245</v>
      </c>
      <c r="B12" t="s">
        <v>874</v>
      </c>
    </row>
    <row r="13" spans="1:2">
      <c r="A13" t="s">
        <v>355</v>
      </c>
      <c r="B13" t="s">
        <v>873</v>
      </c>
    </row>
    <row r="14" spans="1:2">
      <c r="A14" t="s">
        <v>411</v>
      </c>
      <c r="B14" t="s">
        <v>873</v>
      </c>
    </row>
    <row r="15" spans="1:2">
      <c r="A15" t="s">
        <v>358</v>
      </c>
      <c r="B15" t="s">
        <v>873</v>
      </c>
    </row>
    <row r="16" spans="1:2">
      <c r="A16" t="s">
        <v>401</v>
      </c>
      <c r="B16" t="s">
        <v>873</v>
      </c>
    </row>
    <row r="17" spans="1:2">
      <c r="A17" t="s">
        <v>431</v>
      </c>
      <c r="B17" t="s">
        <v>873</v>
      </c>
    </row>
    <row r="18" spans="1:2">
      <c r="A18" t="s">
        <v>353</v>
      </c>
      <c r="B18" t="s">
        <v>873</v>
      </c>
    </row>
    <row r="19" spans="1:2">
      <c r="A19" t="s">
        <v>333</v>
      </c>
      <c r="B19" t="s">
        <v>873</v>
      </c>
    </row>
    <row r="20" spans="1:2">
      <c r="A20" t="s">
        <v>212</v>
      </c>
      <c r="B20" t="s">
        <v>874</v>
      </c>
    </row>
    <row r="21" spans="1:2">
      <c r="A21" t="s">
        <v>209</v>
      </c>
      <c r="B21" t="s">
        <v>874</v>
      </c>
    </row>
    <row r="22" spans="1:2">
      <c r="A22" t="s">
        <v>275</v>
      </c>
      <c r="B22" t="s">
        <v>874</v>
      </c>
    </row>
    <row r="23" spans="1:2">
      <c r="A23" t="s">
        <v>132</v>
      </c>
      <c r="B23" t="s">
        <v>875</v>
      </c>
    </row>
    <row r="24" spans="1:2">
      <c r="A24" t="s">
        <v>177</v>
      </c>
      <c r="B24" t="s">
        <v>875</v>
      </c>
    </row>
    <row r="25" spans="1:2">
      <c r="A25" t="s">
        <v>291</v>
      </c>
      <c r="B25" t="s">
        <v>874</v>
      </c>
    </row>
    <row r="26" spans="1:2">
      <c r="A26" t="s">
        <v>371</v>
      </c>
      <c r="B26" t="s">
        <v>873</v>
      </c>
    </row>
    <row r="27" spans="1:2">
      <c r="A27" t="s">
        <v>424</v>
      </c>
      <c r="B27" t="s">
        <v>873</v>
      </c>
    </row>
    <row r="28" spans="1:2">
      <c r="A28" t="s">
        <v>326</v>
      </c>
      <c r="B28" t="s">
        <v>873</v>
      </c>
    </row>
    <row r="29" spans="1:2">
      <c r="A29" t="s">
        <v>434</v>
      </c>
      <c r="B29" t="s">
        <v>873</v>
      </c>
    </row>
    <row r="30" spans="1:2">
      <c r="A30" t="s">
        <v>274</v>
      </c>
      <c r="B30" t="s">
        <v>874</v>
      </c>
    </row>
    <row r="31" spans="1:2">
      <c r="A31" t="s">
        <v>400</v>
      </c>
      <c r="B31" t="s">
        <v>873</v>
      </c>
    </row>
    <row r="32" spans="1:2">
      <c r="A32" t="s">
        <v>249</v>
      </c>
      <c r="B32" t="s">
        <v>874</v>
      </c>
    </row>
    <row r="33" spans="1:2">
      <c r="A33" t="s">
        <v>390</v>
      </c>
      <c r="B33" t="s">
        <v>873</v>
      </c>
    </row>
    <row r="34" spans="1:2">
      <c r="A34" t="s">
        <v>394</v>
      </c>
      <c r="B34" t="s">
        <v>873</v>
      </c>
    </row>
    <row r="35" spans="1:2">
      <c r="A35" t="s">
        <v>342</v>
      </c>
      <c r="B35" t="s">
        <v>873</v>
      </c>
    </row>
    <row r="36" spans="1:2">
      <c r="A36" t="s">
        <v>402</v>
      </c>
      <c r="B36" t="s">
        <v>873</v>
      </c>
    </row>
    <row r="37" spans="1:2">
      <c r="A37" t="s">
        <v>340</v>
      </c>
      <c r="B37" t="s">
        <v>873</v>
      </c>
    </row>
    <row r="38" spans="1:2">
      <c r="A38" t="s">
        <v>392</v>
      </c>
      <c r="B38" t="s">
        <v>873</v>
      </c>
    </row>
    <row r="39" spans="1:2">
      <c r="A39" t="s">
        <v>398</v>
      </c>
      <c r="B39" t="s">
        <v>873</v>
      </c>
    </row>
    <row r="40" spans="1:2">
      <c r="A40" t="s">
        <v>289</v>
      </c>
      <c r="B40" t="s">
        <v>874</v>
      </c>
    </row>
    <row r="41" spans="1:2">
      <c r="A41" t="s">
        <v>374</v>
      </c>
      <c r="B41" t="s">
        <v>873</v>
      </c>
    </row>
    <row r="42" spans="1:2">
      <c r="A42" t="s">
        <v>377</v>
      </c>
      <c r="B42" t="s">
        <v>873</v>
      </c>
    </row>
    <row r="43" spans="1:2">
      <c r="A43" t="s">
        <v>420</v>
      </c>
      <c r="B43" t="s">
        <v>873</v>
      </c>
    </row>
    <row r="44" spans="1:2">
      <c r="A44" t="s">
        <v>329</v>
      </c>
      <c r="B44" t="s">
        <v>873</v>
      </c>
    </row>
    <row r="45" spans="1:2">
      <c r="A45" t="s">
        <v>403</v>
      </c>
      <c r="B45" t="s">
        <v>873</v>
      </c>
    </row>
    <row r="46" spans="1:2">
      <c r="A46" t="s">
        <v>428</v>
      </c>
      <c r="B46" t="s">
        <v>873</v>
      </c>
    </row>
    <row r="47" spans="1:2">
      <c r="A47" t="s">
        <v>352</v>
      </c>
      <c r="B47" t="s">
        <v>873</v>
      </c>
    </row>
    <row r="48" spans="1:2">
      <c r="A48" t="s">
        <v>356</v>
      </c>
      <c r="B48" t="s">
        <v>873</v>
      </c>
    </row>
    <row r="49" spans="1:2">
      <c r="A49" t="s">
        <v>416</v>
      </c>
      <c r="B49" t="s">
        <v>873</v>
      </c>
    </row>
    <row r="50" spans="1:2">
      <c r="A50" t="s">
        <v>435</v>
      </c>
      <c r="B50" t="s">
        <v>873</v>
      </c>
    </row>
    <row r="51" spans="1:2">
      <c r="A51" t="s">
        <v>363</v>
      </c>
      <c r="B51" t="s">
        <v>873</v>
      </c>
    </row>
    <row r="52" spans="1:2">
      <c r="A52" t="s">
        <v>347</v>
      </c>
      <c r="B52" t="s">
        <v>873</v>
      </c>
    </row>
    <row r="53" spans="1:2">
      <c r="A53" t="s">
        <v>346</v>
      </c>
      <c r="B53" t="s">
        <v>873</v>
      </c>
    </row>
    <row r="54" spans="1:2">
      <c r="A54" t="s">
        <v>322</v>
      </c>
      <c r="B54" t="s">
        <v>873</v>
      </c>
    </row>
    <row r="55" spans="1:2">
      <c r="A55" t="s">
        <v>324</v>
      </c>
      <c r="B55" t="s">
        <v>873</v>
      </c>
    </row>
    <row r="56" spans="1:2">
      <c r="A56" t="s">
        <v>395</v>
      </c>
      <c r="B56" t="s">
        <v>873</v>
      </c>
    </row>
    <row r="57" spans="1:2">
      <c r="A57" t="s">
        <v>430</v>
      </c>
      <c r="B57" t="s">
        <v>873</v>
      </c>
    </row>
    <row r="58" spans="1:2">
      <c r="A58" t="s">
        <v>383</v>
      </c>
      <c r="B58" t="s">
        <v>873</v>
      </c>
    </row>
    <row r="59" spans="1:2">
      <c r="A59" t="s">
        <v>367</v>
      </c>
      <c r="B59" t="s">
        <v>873</v>
      </c>
    </row>
    <row r="60" spans="1:2">
      <c r="A60" t="s">
        <v>365</v>
      </c>
      <c r="B60" t="s">
        <v>873</v>
      </c>
    </row>
    <row r="61" spans="1:2">
      <c r="A61" t="s">
        <v>380</v>
      </c>
      <c r="B61" t="s">
        <v>873</v>
      </c>
    </row>
    <row r="62" spans="1:2">
      <c r="A62" t="s">
        <v>381</v>
      </c>
      <c r="B62" t="s">
        <v>873</v>
      </c>
    </row>
    <row r="63" spans="1:2">
      <c r="A63" t="s">
        <v>399</v>
      </c>
      <c r="B63" t="s">
        <v>873</v>
      </c>
    </row>
    <row r="64" spans="1:2">
      <c r="A64" t="s">
        <v>407</v>
      </c>
      <c r="B64" t="s">
        <v>873</v>
      </c>
    </row>
    <row r="65" spans="1:2">
      <c r="A65" t="s">
        <v>373</v>
      </c>
      <c r="B65" t="s">
        <v>873</v>
      </c>
    </row>
    <row r="66" spans="1:2">
      <c r="A66" t="s">
        <v>187</v>
      </c>
      <c r="B66" t="s">
        <v>874</v>
      </c>
    </row>
    <row r="67" spans="1:2">
      <c r="A67" t="s">
        <v>216</v>
      </c>
      <c r="B67" t="s">
        <v>874</v>
      </c>
    </row>
    <row r="68" spans="1:2">
      <c r="A68" t="s">
        <v>295</v>
      </c>
      <c r="B68" t="s">
        <v>874</v>
      </c>
    </row>
    <row r="69" spans="1:2">
      <c r="A69" t="s">
        <v>278</v>
      </c>
      <c r="B69" t="s">
        <v>874</v>
      </c>
    </row>
    <row r="70" spans="1:2">
      <c r="A70" t="s">
        <v>204</v>
      </c>
      <c r="B70" t="s">
        <v>874</v>
      </c>
    </row>
    <row r="71" spans="1:2">
      <c r="A71" t="s">
        <v>205</v>
      </c>
      <c r="B71" t="s">
        <v>874</v>
      </c>
    </row>
    <row r="72" spans="1:2">
      <c r="A72" t="s">
        <v>417</v>
      </c>
      <c r="B72" t="s">
        <v>873</v>
      </c>
    </row>
    <row r="73" spans="1:2">
      <c r="A73" t="s">
        <v>414</v>
      </c>
      <c r="B73" t="s">
        <v>873</v>
      </c>
    </row>
    <row r="74" spans="1:2">
      <c r="A74" t="s">
        <v>210</v>
      </c>
      <c r="B74" t="s">
        <v>874</v>
      </c>
    </row>
    <row r="75" spans="1:2">
      <c r="A75" t="s">
        <v>350</v>
      </c>
      <c r="B75" t="s">
        <v>873</v>
      </c>
    </row>
    <row r="76" spans="1:2">
      <c r="A76" t="s">
        <v>389</v>
      </c>
      <c r="B76" t="s">
        <v>873</v>
      </c>
    </row>
    <row r="77" spans="1:2">
      <c r="A77" t="s">
        <v>387</v>
      </c>
      <c r="B77" t="s">
        <v>873</v>
      </c>
    </row>
    <row r="78" spans="1:2">
      <c r="A78" t="s">
        <v>230</v>
      </c>
      <c r="B78" t="s">
        <v>874</v>
      </c>
    </row>
    <row r="79" spans="1:2">
      <c r="A79" t="s">
        <v>302</v>
      </c>
      <c r="B79" t="s">
        <v>874</v>
      </c>
    </row>
    <row r="80" spans="1:2">
      <c r="A80" t="s">
        <v>303</v>
      </c>
      <c r="B80" t="s">
        <v>874</v>
      </c>
    </row>
    <row r="81" spans="1:2">
      <c r="A81" t="s">
        <v>313</v>
      </c>
      <c r="B81" t="s">
        <v>874</v>
      </c>
    </row>
    <row r="82" spans="1:2">
      <c r="A82" t="s">
        <v>288</v>
      </c>
      <c r="B82" t="s">
        <v>874</v>
      </c>
    </row>
    <row r="83" spans="1:2">
      <c r="A83" t="s">
        <v>279</v>
      </c>
      <c r="B83" t="s">
        <v>874</v>
      </c>
    </row>
    <row r="84" spans="1:2">
      <c r="A84" t="s">
        <v>186</v>
      </c>
      <c r="B84" t="s">
        <v>874</v>
      </c>
    </row>
    <row r="85" spans="1:2">
      <c r="A85" t="s">
        <v>228</v>
      </c>
      <c r="B85" t="s">
        <v>874</v>
      </c>
    </row>
    <row r="86" spans="1:2">
      <c r="A86" t="s">
        <v>147</v>
      </c>
      <c r="B86" t="s">
        <v>875</v>
      </c>
    </row>
    <row r="87" spans="1:2">
      <c r="A87" t="s">
        <v>182</v>
      </c>
      <c r="B87" t="s">
        <v>874</v>
      </c>
    </row>
    <row r="88" spans="1:2">
      <c r="A88" t="s">
        <v>408</v>
      </c>
      <c r="B88" t="s">
        <v>873</v>
      </c>
    </row>
    <row r="89" spans="1:2">
      <c r="A89" t="s">
        <v>409</v>
      </c>
      <c r="B89" t="s">
        <v>873</v>
      </c>
    </row>
    <row r="90" spans="1:2">
      <c r="A90" t="s">
        <v>357</v>
      </c>
      <c r="B90" t="s">
        <v>873</v>
      </c>
    </row>
    <row r="91" spans="1:2">
      <c r="A91" t="s">
        <v>348</v>
      </c>
      <c r="B91" t="s">
        <v>873</v>
      </c>
    </row>
    <row r="92" spans="1:2">
      <c r="A92" t="s">
        <v>396</v>
      </c>
      <c r="B92" t="s">
        <v>873</v>
      </c>
    </row>
    <row r="93" spans="1:2">
      <c r="A93" t="s">
        <v>397</v>
      </c>
      <c r="B93" t="s">
        <v>873</v>
      </c>
    </row>
    <row r="94" spans="1:2">
      <c r="A94" t="s">
        <v>391</v>
      </c>
      <c r="B94" t="s">
        <v>873</v>
      </c>
    </row>
    <row r="95" spans="1:2">
      <c r="A95" t="s">
        <v>149</v>
      </c>
      <c r="B95" t="s">
        <v>875</v>
      </c>
    </row>
    <row r="96" spans="1:2">
      <c r="A96" t="s">
        <v>161</v>
      </c>
      <c r="B96" t="s">
        <v>875</v>
      </c>
    </row>
    <row r="97" spans="1:2">
      <c r="A97" t="s">
        <v>179</v>
      </c>
      <c r="B97" t="s">
        <v>875</v>
      </c>
    </row>
    <row r="98" spans="1:2">
      <c r="A98" t="s">
        <v>145</v>
      </c>
      <c r="B98" t="s">
        <v>875</v>
      </c>
    </row>
    <row r="99" spans="1:2">
      <c r="A99" t="s">
        <v>285</v>
      </c>
      <c r="B99" t="s">
        <v>874</v>
      </c>
    </row>
    <row r="100" spans="1:2">
      <c r="A100" t="s">
        <v>286</v>
      </c>
      <c r="B100" t="s">
        <v>874</v>
      </c>
    </row>
    <row r="101" spans="1:2">
      <c r="A101" t="s">
        <v>294</v>
      </c>
      <c r="B101" t="s">
        <v>874</v>
      </c>
    </row>
    <row r="102" spans="1:2">
      <c r="A102" t="s">
        <v>108</v>
      </c>
      <c r="B102" t="s">
        <v>876</v>
      </c>
    </row>
    <row r="103" spans="1:2">
      <c r="A103" t="s">
        <v>111</v>
      </c>
      <c r="B103" t="s">
        <v>876</v>
      </c>
    </row>
    <row r="104" spans="1:2">
      <c r="A104" t="s">
        <v>123</v>
      </c>
      <c r="B104" t="s">
        <v>876</v>
      </c>
    </row>
    <row r="105" spans="1:2">
      <c r="A105" t="s">
        <v>86</v>
      </c>
      <c r="B105" t="s">
        <v>876</v>
      </c>
    </row>
    <row r="106" spans="1:2">
      <c r="A106" t="s">
        <v>195</v>
      </c>
      <c r="B106" t="s">
        <v>874</v>
      </c>
    </row>
    <row r="107" spans="1:2">
      <c r="A107" t="s">
        <v>125</v>
      </c>
      <c r="B107" t="s">
        <v>876</v>
      </c>
    </row>
    <row r="108" spans="1:2">
      <c r="A108" t="s">
        <v>96</v>
      </c>
      <c r="B108" t="s">
        <v>876</v>
      </c>
    </row>
    <row r="109" spans="1:2">
      <c r="A109" t="s">
        <v>74</v>
      </c>
      <c r="B109" t="s">
        <v>877</v>
      </c>
    </row>
    <row r="110" spans="1:2">
      <c r="A110" t="s">
        <v>71</v>
      </c>
      <c r="B110" t="s">
        <v>877</v>
      </c>
    </row>
    <row r="111" spans="1:2">
      <c r="A111" t="s">
        <v>171</v>
      </c>
      <c r="B111" t="s">
        <v>875</v>
      </c>
    </row>
    <row r="112" spans="1:2">
      <c r="A112" t="s">
        <v>299</v>
      </c>
      <c r="B112" t="s">
        <v>874</v>
      </c>
    </row>
    <row r="113" spans="1:2">
      <c r="A113" t="s">
        <v>229</v>
      </c>
      <c r="B113" t="s">
        <v>874</v>
      </c>
    </row>
    <row r="114" spans="1:2">
      <c r="A114" t="s">
        <v>144</v>
      </c>
      <c r="B114" t="s">
        <v>875</v>
      </c>
    </row>
    <row r="115" spans="1:2">
      <c r="A115" t="s">
        <v>167</v>
      </c>
      <c r="B115" t="s">
        <v>875</v>
      </c>
    </row>
    <row r="116" spans="1:2">
      <c r="A116" t="s">
        <v>146</v>
      </c>
      <c r="B116" t="s">
        <v>875</v>
      </c>
    </row>
    <row r="117" spans="1:2">
      <c r="A117" t="s">
        <v>152</v>
      </c>
      <c r="B117" t="s">
        <v>875</v>
      </c>
    </row>
    <row r="118" spans="1:2">
      <c r="A118" t="s">
        <v>220</v>
      </c>
      <c r="B118" t="s">
        <v>874</v>
      </c>
    </row>
    <row r="119" spans="1:2">
      <c r="A119" t="s">
        <v>283</v>
      </c>
      <c r="B119" t="s">
        <v>874</v>
      </c>
    </row>
    <row r="120" spans="1:2">
      <c r="A120" t="s">
        <v>314</v>
      </c>
      <c r="B120" t="s">
        <v>874</v>
      </c>
    </row>
    <row r="121" spans="1:2">
      <c r="A121" t="s">
        <v>191</v>
      </c>
      <c r="B121" t="s">
        <v>874</v>
      </c>
    </row>
    <row r="122" spans="1:2">
      <c r="A122" t="s">
        <v>185</v>
      </c>
      <c r="B122" t="s">
        <v>874</v>
      </c>
    </row>
    <row r="123" spans="1:2">
      <c r="A123" t="s">
        <v>265</v>
      </c>
      <c r="B123" t="s">
        <v>874</v>
      </c>
    </row>
    <row r="124" spans="1:2">
      <c r="A124" t="s">
        <v>281</v>
      </c>
      <c r="B124" t="s">
        <v>874</v>
      </c>
    </row>
    <row r="125" spans="1:2">
      <c r="A125" t="s">
        <v>404</v>
      </c>
      <c r="B125" t="s">
        <v>873</v>
      </c>
    </row>
    <row r="126" spans="1:2">
      <c r="A126" t="s">
        <v>425</v>
      </c>
      <c r="B126" t="s">
        <v>873</v>
      </c>
    </row>
    <row r="127" spans="1:2">
      <c r="A127" t="s">
        <v>331</v>
      </c>
      <c r="B127" t="s">
        <v>873</v>
      </c>
    </row>
    <row r="128" spans="1:2">
      <c r="A128" t="s">
        <v>415</v>
      </c>
      <c r="B128" t="s">
        <v>873</v>
      </c>
    </row>
    <row r="129" spans="1:2">
      <c r="A129" t="s">
        <v>327</v>
      </c>
      <c r="B129" t="s">
        <v>873</v>
      </c>
    </row>
    <row r="130" spans="1:2">
      <c r="A130" t="s">
        <v>406</v>
      </c>
      <c r="B130" t="s">
        <v>873</v>
      </c>
    </row>
    <row r="131" spans="1:2">
      <c r="A131" t="s">
        <v>89</v>
      </c>
      <c r="B131" t="s">
        <v>876</v>
      </c>
    </row>
    <row r="132" spans="1:2">
      <c r="A132" t="s">
        <v>170</v>
      </c>
      <c r="B132" t="s">
        <v>875</v>
      </c>
    </row>
    <row r="133" spans="1:2">
      <c r="A133" t="s">
        <v>297</v>
      </c>
      <c r="B133" t="s">
        <v>874</v>
      </c>
    </row>
    <row r="134" spans="1:2">
      <c r="A134" t="s">
        <v>241</v>
      </c>
      <c r="B134" t="s">
        <v>874</v>
      </c>
    </row>
    <row r="135" spans="1:2">
      <c r="A135" t="s">
        <v>364</v>
      </c>
      <c r="B135" t="s">
        <v>873</v>
      </c>
    </row>
    <row r="136" spans="1:2">
      <c r="A136" t="s">
        <v>312</v>
      </c>
      <c r="B136" t="s">
        <v>874</v>
      </c>
    </row>
    <row r="137" spans="1:2">
      <c r="A137" t="s">
        <v>334</v>
      </c>
      <c r="B137" t="s">
        <v>873</v>
      </c>
    </row>
    <row r="138" spans="1:2">
      <c r="A138" t="s">
        <v>319</v>
      </c>
      <c r="B138" t="s">
        <v>873</v>
      </c>
    </row>
    <row r="139" spans="1:2">
      <c r="A139" t="s">
        <v>332</v>
      </c>
      <c r="B139" t="s">
        <v>873</v>
      </c>
    </row>
    <row r="140" spans="1:2">
      <c r="A140" t="s">
        <v>242</v>
      </c>
      <c r="B140" t="s">
        <v>874</v>
      </c>
    </row>
    <row r="141" spans="1:2">
      <c r="A141" t="s">
        <v>199</v>
      </c>
      <c r="B141" t="s">
        <v>874</v>
      </c>
    </row>
    <row r="142" spans="1:2">
      <c r="A142" t="s">
        <v>254</v>
      </c>
      <c r="B142" t="s">
        <v>874</v>
      </c>
    </row>
    <row r="143" spans="1:2">
      <c r="A143" t="s">
        <v>280</v>
      </c>
      <c r="B143" t="s">
        <v>874</v>
      </c>
    </row>
    <row r="144" spans="1:2">
      <c r="A144" t="s">
        <v>368</v>
      </c>
      <c r="B144" t="s">
        <v>873</v>
      </c>
    </row>
    <row r="145" spans="1:2">
      <c r="A145" t="s">
        <v>343</v>
      </c>
      <c r="B145" t="s">
        <v>873</v>
      </c>
    </row>
    <row r="146" spans="1:2">
      <c r="A146" t="s">
        <v>267</v>
      </c>
      <c r="B146" t="s">
        <v>874</v>
      </c>
    </row>
    <row r="147" spans="1:2">
      <c r="A147" t="s">
        <v>335</v>
      </c>
      <c r="B147" t="s">
        <v>873</v>
      </c>
    </row>
    <row r="148" spans="1:2">
      <c r="A148" t="s">
        <v>375</v>
      </c>
      <c r="B148" t="s">
        <v>873</v>
      </c>
    </row>
    <row r="149" spans="1:2">
      <c r="A149" t="s">
        <v>301</v>
      </c>
      <c r="B149" t="s">
        <v>874</v>
      </c>
    </row>
    <row r="150" spans="1:2">
      <c r="A150" t="s">
        <v>218</v>
      </c>
      <c r="B150" t="s">
        <v>874</v>
      </c>
    </row>
    <row r="151" spans="1:2">
      <c r="A151" t="s">
        <v>307</v>
      </c>
      <c r="B151" t="s">
        <v>874</v>
      </c>
    </row>
    <row r="152" spans="1:2">
      <c r="A152" t="s">
        <v>298</v>
      </c>
      <c r="B152" t="s">
        <v>874</v>
      </c>
    </row>
    <row r="153" spans="1:2">
      <c r="A153" t="s">
        <v>192</v>
      </c>
      <c r="B153" t="s">
        <v>874</v>
      </c>
    </row>
    <row r="154" spans="1:2">
      <c r="A154" t="s">
        <v>194</v>
      </c>
      <c r="B154" t="s">
        <v>874</v>
      </c>
    </row>
    <row r="155" spans="1:2">
      <c r="A155" t="s">
        <v>338</v>
      </c>
      <c r="B155" t="s">
        <v>873</v>
      </c>
    </row>
    <row r="156" spans="1:2">
      <c r="A156" t="s">
        <v>405</v>
      </c>
      <c r="B156" t="s">
        <v>873</v>
      </c>
    </row>
    <row r="157" spans="1:2">
      <c r="A157" t="s">
        <v>382</v>
      </c>
      <c r="B157" t="s">
        <v>873</v>
      </c>
    </row>
    <row r="158" spans="1:2">
      <c r="A158" t="s">
        <v>376</v>
      </c>
      <c r="B158" t="s">
        <v>873</v>
      </c>
    </row>
    <row r="159" spans="1:2">
      <c r="A159" t="s">
        <v>160</v>
      </c>
      <c r="B159" t="s">
        <v>875</v>
      </c>
    </row>
    <row r="160" spans="1:2">
      <c r="A160" t="s">
        <v>277</v>
      </c>
      <c r="B160" t="s">
        <v>874</v>
      </c>
    </row>
    <row r="161" spans="1:2">
      <c r="A161" t="s">
        <v>207</v>
      </c>
      <c r="B161" t="s">
        <v>874</v>
      </c>
    </row>
    <row r="162" spans="1:2">
      <c r="A162" t="s">
        <v>184</v>
      </c>
      <c r="B162" t="s">
        <v>874</v>
      </c>
    </row>
    <row r="163" spans="1:2">
      <c r="A163" t="s">
        <v>110</v>
      </c>
      <c r="B163" t="s">
        <v>876</v>
      </c>
    </row>
    <row r="164" spans="1:2">
      <c r="A164" t="s">
        <v>315</v>
      </c>
      <c r="B164" t="s">
        <v>874</v>
      </c>
    </row>
    <row r="165" spans="1:2">
      <c r="A165" t="s">
        <v>92</v>
      </c>
      <c r="B165" t="s">
        <v>876</v>
      </c>
    </row>
    <row r="166" spans="1:2">
      <c r="A166" t="s">
        <v>386</v>
      </c>
      <c r="B166" t="s">
        <v>873</v>
      </c>
    </row>
    <row r="167" spans="1:2">
      <c r="A167" t="s">
        <v>410</v>
      </c>
      <c r="B167" t="s">
        <v>873</v>
      </c>
    </row>
    <row r="168" spans="1:2">
      <c r="A168" t="s">
        <v>369</v>
      </c>
      <c r="B168" t="s">
        <v>873</v>
      </c>
    </row>
    <row r="169" spans="1:2">
      <c r="A169" t="s">
        <v>255</v>
      </c>
      <c r="B169" t="s">
        <v>874</v>
      </c>
    </row>
    <row r="170" spans="1:2">
      <c r="A170" t="s">
        <v>97</v>
      </c>
      <c r="B170" t="s">
        <v>876</v>
      </c>
    </row>
    <row r="171" spans="1:2">
      <c r="A171" t="s">
        <v>115</v>
      </c>
      <c r="B171" t="s">
        <v>876</v>
      </c>
    </row>
    <row r="172" spans="1:2">
      <c r="A172" t="s">
        <v>361</v>
      </c>
      <c r="B172" t="s">
        <v>873</v>
      </c>
    </row>
    <row r="173" spans="1:2">
      <c r="A173" t="s">
        <v>172</v>
      </c>
      <c r="B173" t="s">
        <v>875</v>
      </c>
    </row>
    <row r="174" spans="1:2">
      <c r="A174" t="s">
        <v>153</v>
      </c>
      <c r="B174" t="s">
        <v>875</v>
      </c>
    </row>
    <row r="175" spans="1:2">
      <c r="A175" t="s">
        <v>309</v>
      </c>
      <c r="B175" t="s">
        <v>874</v>
      </c>
    </row>
    <row r="176" spans="1:2">
      <c r="A176" t="s">
        <v>325</v>
      </c>
      <c r="B176" t="s">
        <v>873</v>
      </c>
    </row>
    <row r="177" spans="1:2">
      <c r="A177" t="s">
        <v>308</v>
      </c>
      <c r="B177" t="s">
        <v>874</v>
      </c>
    </row>
    <row r="178" spans="1:2">
      <c r="A178" t="s">
        <v>135</v>
      </c>
      <c r="B178" t="s">
        <v>875</v>
      </c>
    </row>
    <row r="179" spans="1:2">
      <c r="A179" t="s">
        <v>213</v>
      </c>
      <c r="B179" t="s">
        <v>874</v>
      </c>
    </row>
    <row r="180" spans="1:2">
      <c r="A180" t="s">
        <v>259</v>
      </c>
      <c r="B180" t="s">
        <v>874</v>
      </c>
    </row>
    <row r="181" spans="1:2">
      <c r="A181" t="s">
        <v>276</v>
      </c>
      <c r="B181" t="s">
        <v>874</v>
      </c>
    </row>
    <row r="182" spans="1:2">
      <c r="A182" t="s">
        <v>224</v>
      </c>
      <c r="B182" t="s">
        <v>874</v>
      </c>
    </row>
    <row r="183" spans="1:2">
      <c r="A183" t="s">
        <v>260</v>
      </c>
      <c r="B183" t="s">
        <v>874</v>
      </c>
    </row>
    <row r="184" spans="1:2">
      <c r="A184" t="s">
        <v>203</v>
      </c>
      <c r="B184" t="s">
        <v>874</v>
      </c>
    </row>
    <row r="185" spans="1:2">
      <c r="A185" t="s">
        <v>201</v>
      </c>
      <c r="B185" t="s">
        <v>874</v>
      </c>
    </row>
    <row r="186" spans="1:2">
      <c r="A186" t="s">
        <v>269</v>
      </c>
      <c r="B186" t="s">
        <v>874</v>
      </c>
    </row>
    <row r="187" spans="1:2">
      <c r="A187" t="s">
        <v>300</v>
      </c>
      <c r="B187" t="s">
        <v>874</v>
      </c>
    </row>
    <row r="188" spans="1:2">
      <c r="A188" t="s">
        <v>304</v>
      </c>
      <c r="B188" t="s">
        <v>874</v>
      </c>
    </row>
    <row r="189" spans="1:2">
      <c r="A189" t="s">
        <v>305</v>
      </c>
      <c r="B189" t="s">
        <v>874</v>
      </c>
    </row>
    <row r="190" spans="1:2">
      <c r="A190" t="s">
        <v>219</v>
      </c>
      <c r="B190" t="s">
        <v>874</v>
      </c>
    </row>
    <row r="191" spans="1:2">
      <c r="A191" t="s">
        <v>168</v>
      </c>
      <c r="B191" t="s">
        <v>875</v>
      </c>
    </row>
    <row r="192" spans="1:2">
      <c r="A192" t="s">
        <v>433</v>
      </c>
      <c r="B192" t="s">
        <v>873</v>
      </c>
    </row>
    <row r="193" spans="1:2">
      <c r="A193" t="s">
        <v>345</v>
      </c>
      <c r="B193" t="s">
        <v>873</v>
      </c>
    </row>
    <row r="194" spans="1:2">
      <c r="A194" t="s">
        <v>360</v>
      </c>
      <c r="B194" t="s">
        <v>873</v>
      </c>
    </row>
    <row r="195" spans="1:2">
      <c r="A195" t="s">
        <v>320</v>
      </c>
      <c r="B195" t="s">
        <v>873</v>
      </c>
    </row>
    <row r="196" spans="1:2">
      <c r="A196" t="s">
        <v>362</v>
      </c>
      <c r="B196" t="s">
        <v>873</v>
      </c>
    </row>
    <row r="197" spans="1:2">
      <c r="A197" t="s">
        <v>328</v>
      </c>
      <c r="B197" t="s">
        <v>873</v>
      </c>
    </row>
    <row r="198" spans="1:2">
      <c r="A198" t="s">
        <v>351</v>
      </c>
      <c r="B198" t="s">
        <v>873</v>
      </c>
    </row>
    <row r="199" spans="1:2">
      <c r="A199" t="s">
        <v>316</v>
      </c>
      <c r="B199" t="s">
        <v>873</v>
      </c>
    </row>
    <row r="200" spans="1:2">
      <c r="A200" t="s">
        <v>427</v>
      </c>
      <c r="B200" t="s">
        <v>873</v>
      </c>
    </row>
    <row r="201" spans="1:2">
      <c r="A201" t="s">
        <v>349</v>
      </c>
      <c r="B201" t="s">
        <v>873</v>
      </c>
    </row>
    <row r="202" spans="1:2">
      <c r="A202" t="s">
        <v>372</v>
      </c>
      <c r="B202" t="s">
        <v>873</v>
      </c>
    </row>
    <row r="203" spans="1:2">
      <c r="A203" t="s">
        <v>337</v>
      </c>
      <c r="B203" t="s">
        <v>873</v>
      </c>
    </row>
    <row r="204" spans="1:2">
      <c r="A204" t="s">
        <v>61</v>
      </c>
      <c r="B204" t="s">
        <v>877</v>
      </c>
    </row>
    <row r="205" spans="1:2">
      <c r="A205" t="s">
        <v>63</v>
      </c>
      <c r="B205" t="s">
        <v>877</v>
      </c>
    </row>
    <row r="206" spans="1:2">
      <c r="A206" t="s">
        <v>76</v>
      </c>
      <c r="B206" t="s">
        <v>877</v>
      </c>
    </row>
    <row r="207" spans="1:2">
      <c r="A207" t="s">
        <v>101</v>
      </c>
      <c r="B207" t="s">
        <v>876</v>
      </c>
    </row>
    <row r="208" spans="1:2">
      <c r="A208" t="s">
        <v>113</v>
      </c>
      <c r="B208" t="s">
        <v>876</v>
      </c>
    </row>
    <row r="209" spans="1:2">
      <c r="A209" t="s">
        <v>99</v>
      </c>
      <c r="B209" t="s">
        <v>876</v>
      </c>
    </row>
    <row r="210" spans="1:2">
      <c r="A210" t="s">
        <v>103</v>
      </c>
      <c r="B210" t="s">
        <v>876</v>
      </c>
    </row>
    <row r="211" spans="1:2">
      <c r="A211" t="s">
        <v>93</v>
      </c>
      <c r="B211" t="s">
        <v>876</v>
      </c>
    </row>
    <row r="212" spans="1:2">
      <c r="A212" t="s">
        <v>116</v>
      </c>
      <c r="B212" t="s">
        <v>876</v>
      </c>
    </row>
    <row r="213" spans="1:2">
      <c r="A213" t="s">
        <v>94</v>
      </c>
      <c r="B213" t="s">
        <v>876</v>
      </c>
    </row>
    <row r="214" spans="1:2">
      <c r="A214" t="s">
        <v>418</v>
      </c>
      <c r="B214" t="s">
        <v>873</v>
      </c>
    </row>
    <row r="215" spans="1:2">
      <c r="A215" t="s">
        <v>422</v>
      </c>
      <c r="B215" t="s">
        <v>873</v>
      </c>
    </row>
    <row r="216" spans="1:2">
      <c r="A216" t="s">
        <v>257</v>
      </c>
      <c r="B216" t="s">
        <v>874</v>
      </c>
    </row>
    <row r="217" spans="1:2">
      <c r="A217" t="s">
        <v>287</v>
      </c>
      <c r="B217" t="s">
        <v>874</v>
      </c>
    </row>
    <row r="218" spans="1:2">
      <c r="A218" t="s">
        <v>214</v>
      </c>
      <c r="B218" t="s">
        <v>874</v>
      </c>
    </row>
    <row r="219" spans="1:2">
      <c r="A219" t="s">
        <v>261</v>
      </c>
      <c r="B219" t="s">
        <v>874</v>
      </c>
    </row>
    <row r="220" spans="1:2">
      <c r="A220" t="s">
        <v>263</v>
      </c>
      <c r="B220" t="s">
        <v>874</v>
      </c>
    </row>
    <row r="221" spans="1:2">
      <c r="A221" t="s">
        <v>238</v>
      </c>
      <c r="B221" t="s">
        <v>874</v>
      </c>
    </row>
    <row r="222" spans="1:2">
      <c r="A222" t="s">
        <v>252</v>
      </c>
      <c r="B222" t="s">
        <v>874</v>
      </c>
    </row>
    <row r="223" spans="1:2">
      <c r="A223" t="s">
        <v>306</v>
      </c>
      <c r="B223" t="s">
        <v>874</v>
      </c>
    </row>
    <row r="224" spans="1:2">
      <c r="A224" t="s">
        <v>243</v>
      </c>
      <c r="B224" t="s">
        <v>874</v>
      </c>
    </row>
    <row r="225" spans="1:2">
      <c r="A225" t="s">
        <v>223</v>
      </c>
      <c r="B225" t="s">
        <v>874</v>
      </c>
    </row>
    <row r="226" spans="1:2">
      <c r="A226" t="s">
        <v>221</v>
      </c>
      <c r="B226" t="s">
        <v>874</v>
      </c>
    </row>
    <row r="227" spans="1:2">
      <c r="A227" t="s">
        <v>196</v>
      </c>
      <c r="B227" t="s">
        <v>874</v>
      </c>
    </row>
    <row r="228" spans="1:2">
      <c r="A228" t="s">
        <v>198</v>
      </c>
      <c r="B228" t="s">
        <v>874</v>
      </c>
    </row>
    <row r="229" spans="1:2">
      <c r="A229" t="s">
        <v>164</v>
      </c>
      <c r="B229" t="s">
        <v>875</v>
      </c>
    </row>
    <row r="230" spans="1:2">
      <c r="A230" t="s">
        <v>162</v>
      </c>
      <c r="B230" t="s">
        <v>875</v>
      </c>
    </row>
    <row r="231" spans="1:2">
      <c r="A231" t="s">
        <v>139</v>
      </c>
      <c r="B231" t="s">
        <v>875</v>
      </c>
    </row>
    <row r="232" spans="1:2">
      <c r="A232" t="s">
        <v>141</v>
      </c>
      <c r="B232" t="s">
        <v>875</v>
      </c>
    </row>
    <row r="233" spans="1:2">
      <c r="A233" t="s">
        <v>143</v>
      </c>
      <c r="B233" t="s">
        <v>875</v>
      </c>
    </row>
    <row r="234" spans="1:2">
      <c r="A234" t="s">
        <v>190</v>
      </c>
      <c r="B234" t="s">
        <v>874</v>
      </c>
    </row>
    <row r="235" spans="1:2">
      <c r="A235" t="s">
        <v>239</v>
      </c>
      <c r="B235" t="s">
        <v>874</v>
      </c>
    </row>
    <row r="236" spans="1:2">
      <c r="A236" t="s">
        <v>321</v>
      </c>
      <c r="B236" t="s">
        <v>873</v>
      </c>
    </row>
    <row r="237" spans="1:2">
      <c r="A237" t="s">
        <v>273</v>
      </c>
      <c r="B237" t="s">
        <v>874</v>
      </c>
    </row>
    <row r="238" spans="1:2">
      <c r="A238" t="s">
        <v>317</v>
      </c>
      <c r="B238" t="s">
        <v>873</v>
      </c>
    </row>
    <row r="239" spans="1:2">
      <c r="A239" t="s">
        <v>226</v>
      </c>
      <c r="B239" t="s">
        <v>874</v>
      </c>
    </row>
    <row r="240" spans="1:2">
      <c r="A240" t="s">
        <v>311</v>
      </c>
      <c r="B240" t="s">
        <v>874</v>
      </c>
    </row>
    <row r="241" spans="1:2">
      <c r="A241" t="s">
        <v>173</v>
      </c>
      <c r="B241" t="s">
        <v>875</v>
      </c>
    </row>
    <row r="242" spans="1:2">
      <c r="A242" t="s">
        <v>50</v>
      </c>
      <c r="B242" t="s">
        <v>877</v>
      </c>
    </row>
    <row r="243" spans="1:2">
      <c r="A243" t="s">
        <v>53</v>
      </c>
      <c r="B243" t="s">
        <v>877</v>
      </c>
    </row>
    <row r="244" spans="1:2">
      <c r="A244" t="s">
        <v>55</v>
      </c>
      <c r="B244" t="s">
        <v>877</v>
      </c>
    </row>
    <row r="245" spans="1:2">
      <c r="A245" t="s">
        <v>69</v>
      </c>
      <c r="B245" t="s">
        <v>877</v>
      </c>
    </row>
    <row r="246" spans="1:2">
      <c r="A246" t="s">
        <v>65</v>
      </c>
      <c r="B246" t="s">
        <v>877</v>
      </c>
    </row>
    <row r="247" spans="1:2">
      <c r="A247" t="s">
        <v>75</v>
      </c>
      <c r="B247" t="s">
        <v>877</v>
      </c>
    </row>
    <row r="248" spans="1:2">
      <c r="A248" t="s">
        <v>67</v>
      </c>
      <c r="B248" t="s">
        <v>877</v>
      </c>
    </row>
    <row r="249" spans="1:2">
      <c r="A249" t="s">
        <v>120</v>
      </c>
      <c r="B249" t="s">
        <v>876</v>
      </c>
    </row>
    <row r="250" spans="1:2">
      <c r="A250" t="s">
        <v>128</v>
      </c>
      <c r="B250" t="s">
        <v>877</v>
      </c>
    </row>
    <row r="251" spans="1:2">
      <c r="A251" t="s">
        <v>80</v>
      </c>
      <c r="B251" t="s">
        <v>877</v>
      </c>
    </row>
    <row r="252" spans="1:2">
      <c r="A252" t="s">
        <v>82</v>
      </c>
      <c r="B252" t="s">
        <v>877</v>
      </c>
    </row>
    <row r="253" spans="1:2">
      <c r="A253" t="s">
        <v>118</v>
      </c>
      <c r="B253" t="s">
        <v>876</v>
      </c>
    </row>
    <row r="254" spans="1:2">
      <c r="A254" t="s">
        <v>378</v>
      </c>
      <c r="B254" t="s">
        <v>873</v>
      </c>
    </row>
    <row r="255" spans="1:2">
      <c r="A255" t="s">
        <v>208</v>
      </c>
      <c r="B255" t="s">
        <v>874</v>
      </c>
    </row>
    <row r="256" spans="1:2">
      <c r="A256" t="s">
        <v>175</v>
      </c>
      <c r="B256" t="s">
        <v>875</v>
      </c>
    </row>
    <row r="257" spans="1:2">
      <c r="A257" t="s">
        <v>336</v>
      </c>
      <c r="B257" t="s">
        <v>873</v>
      </c>
    </row>
    <row r="258" spans="1:2">
      <c r="A258" t="s">
        <v>121</v>
      </c>
      <c r="B258" t="s">
        <v>876</v>
      </c>
    </row>
    <row r="259" spans="1:2">
      <c r="A259" t="s">
        <v>156</v>
      </c>
      <c r="B259" t="s">
        <v>875</v>
      </c>
    </row>
    <row r="260" spans="1:2">
      <c r="A260" t="s">
        <v>150</v>
      </c>
      <c r="B260" t="s">
        <v>875</v>
      </c>
    </row>
    <row r="261" spans="1:2">
      <c r="A261" t="s">
        <v>270</v>
      </c>
      <c r="B261" t="s">
        <v>874</v>
      </c>
    </row>
    <row r="262" spans="1:2">
      <c r="A262" t="s">
        <v>272</v>
      </c>
      <c r="B262" t="s">
        <v>874</v>
      </c>
    </row>
    <row r="263" spans="1:2">
      <c r="A263" t="s">
        <v>284</v>
      </c>
      <c r="B263" t="s">
        <v>874</v>
      </c>
    </row>
    <row r="264" spans="1:2">
      <c r="A264" t="s">
        <v>137</v>
      </c>
      <c r="B264" t="s">
        <v>875</v>
      </c>
    </row>
    <row r="265" spans="1:2">
      <c r="A265" t="s">
        <v>158</v>
      </c>
      <c r="B265" t="s">
        <v>875</v>
      </c>
    </row>
    <row r="266" spans="1:2">
      <c r="A266" t="s">
        <v>59</v>
      </c>
      <c r="B266" t="s">
        <v>877</v>
      </c>
    </row>
    <row r="267" spans="1:2">
      <c r="A267" t="s">
        <v>57</v>
      </c>
      <c r="B267" t="s">
        <v>877</v>
      </c>
    </row>
    <row r="268" spans="1:2">
      <c r="A268" t="s">
        <v>104</v>
      </c>
      <c r="B268" t="s">
        <v>876</v>
      </c>
    </row>
    <row r="269" spans="1:2">
      <c r="A269" t="s">
        <v>180</v>
      </c>
      <c r="B269" t="s">
        <v>876</v>
      </c>
    </row>
    <row r="270" spans="1:2">
      <c r="A270" t="s">
        <v>106</v>
      </c>
      <c r="B270" t="s">
        <v>876</v>
      </c>
    </row>
    <row r="271" spans="1:2">
      <c r="A271" t="s">
        <v>84</v>
      </c>
      <c r="B271" t="s">
        <v>877</v>
      </c>
    </row>
    <row r="272" spans="1:2">
      <c r="A272" t="s">
        <v>154</v>
      </c>
      <c r="B272" t="s">
        <v>875</v>
      </c>
    </row>
    <row r="273" spans="1:2">
      <c r="A273" t="s">
        <v>126</v>
      </c>
      <c r="B273" t="s">
        <v>877</v>
      </c>
    </row>
    <row r="274" spans="1:2">
      <c r="A274" t="s">
        <v>78</v>
      </c>
      <c r="B274" t="s">
        <v>877</v>
      </c>
    </row>
    <row r="275" spans="1:2">
      <c r="A275" t="s">
        <v>88</v>
      </c>
      <c r="B275" t="s">
        <v>876</v>
      </c>
    </row>
    <row r="276" spans="1:2">
      <c r="A276" t="s">
        <v>165</v>
      </c>
      <c r="B276" t="s">
        <v>875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Q646"/>
  <sheetViews>
    <sheetView topLeftCell="A110" workbookViewId="0">
      <selection activeCell="D120" sqref="D120:E120"/>
    </sheetView>
  </sheetViews>
  <sheetFormatPr defaultRowHeight="14.4"/>
  <cols>
    <col min="1" max="1" width="35" bestFit="1" customWidth="1"/>
    <col min="2" max="3" width="10.33203125" customWidth="1"/>
    <col min="4" max="4" width="168.77734375" customWidth="1"/>
    <col min="5" max="11" width="10.33203125" customWidth="1"/>
    <col min="12" max="19" width="11.33203125" customWidth="1"/>
  </cols>
  <sheetData>
    <row r="1" spans="1:69">
      <c r="A1" t="s">
        <v>0</v>
      </c>
      <c r="B1" t="s">
        <v>4</v>
      </c>
      <c r="C1" t="s">
        <v>5</v>
      </c>
      <c r="D1" t="s">
        <v>878</v>
      </c>
      <c r="E1" t="s">
        <v>1569</v>
      </c>
      <c r="F1" t="s">
        <v>20</v>
      </c>
      <c r="G1" t="s">
        <v>39</v>
      </c>
      <c r="H1" t="s">
        <v>40</v>
      </c>
      <c r="I1" t="s">
        <v>41</v>
      </c>
      <c r="J1" t="s">
        <v>42</v>
      </c>
      <c r="K1" t="s">
        <v>43</v>
      </c>
      <c r="L1" t="s">
        <v>44</v>
      </c>
      <c r="M1" t="s">
        <v>879</v>
      </c>
      <c r="N1" t="s">
        <v>880</v>
      </c>
      <c r="O1" t="s">
        <v>881</v>
      </c>
      <c r="P1" t="s">
        <v>882</v>
      </c>
      <c r="Q1" t="s">
        <v>883</v>
      </c>
      <c r="R1" t="s">
        <v>884</v>
      </c>
      <c r="S1" t="s">
        <v>885</v>
      </c>
      <c r="T1" s="7" t="s">
        <v>886</v>
      </c>
      <c r="U1" s="8" t="s">
        <v>887</v>
      </c>
      <c r="V1" s="10" t="s">
        <v>873</v>
      </c>
      <c r="W1" s="9" t="s">
        <v>888</v>
      </c>
      <c r="X1" s="11" t="s">
        <v>889</v>
      </c>
      <c r="Y1" s="13" t="s">
        <v>890</v>
      </c>
      <c r="Z1" s="12" t="s">
        <v>891</v>
      </c>
      <c r="AA1" s="14" t="s">
        <v>892</v>
      </c>
      <c r="AB1" t="s">
        <v>38</v>
      </c>
      <c r="AC1" t="s">
        <v>47</v>
      </c>
      <c r="AD1" t="s">
        <v>48</v>
      </c>
      <c r="AE1" t="s">
        <v>49</v>
      </c>
      <c r="AF1" t="s">
        <v>1</v>
      </c>
      <c r="AG1" t="s">
        <v>45</v>
      </c>
      <c r="AH1" t="s">
        <v>46</v>
      </c>
      <c r="AI1" t="s">
        <v>893</v>
      </c>
      <c r="AJ1" t="s">
        <v>894</v>
      </c>
      <c r="AK1" t="s">
        <v>895</v>
      </c>
      <c r="AL1" t="s">
        <v>896</v>
      </c>
      <c r="AM1" t="s">
        <v>897</v>
      </c>
      <c r="AN1" t="s">
        <v>898</v>
      </c>
      <c r="AO1" t="s">
        <v>899</v>
      </c>
      <c r="AP1" t="s">
        <v>900</v>
      </c>
      <c r="AQ1" t="s">
        <v>901</v>
      </c>
      <c r="AR1" t="s">
        <v>902</v>
      </c>
      <c r="AS1" t="s">
        <v>903</v>
      </c>
      <c r="AT1" t="s">
        <v>904</v>
      </c>
      <c r="AU1" t="s">
        <v>905</v>
      </c>
      <c r="AV1" t="s">
        <v>906</v>
      </c>
      <c r="AW1" t="s">
        <v>907</v>
      </c>
      <c r="AX1" t="s">
        <v>908</v>
      </c>
      <c r="AY1" t="s">
        <v>909</v>
      </c>
      <c r="AZ1" t="s">
        <v>910</v>
      </c>
      <c r="BA1" t="s">
        <v>911</v>
      </c>
      <c r="BB1" t="s">
        <v>912</v>
      </c>
      <c r="BC1" t="s">
        <v>913</v>
      </c>
      <c r="BD1" t="s">
        <v>914</v>
      </c>
      <c r="BE1" t="s">
        <v>915</v>
      </c>
      <c r="BF1" t="s">
        <v>916</v>
      </c>
      <c r="BG1" t="s">
        <v>917</v>
      </c>
      <c r="BH1" t="s">
        <v>918</v>
      </c>
      <c r="BI1" t="s">
        <v>919</v>
      </c>
      <c r="BJ1" t="s">
        <v>920</v>
      </c>
      <c r="BK1" t="s">
        <v>921</v>
      </c>
      <c r="BL1" t="s">
        <v>922</v>
      </c>
      <c r="BM1" t="s">
        <v>923</v>
      </c>
      <c r="BN1" t="s">
        <v>924</v>
      </c>
      <c r="BO1" t="s">
        <v>925</v>
      </c>
      <c r="BP1" t="s">
        <v>926</v>
      </c>
      <c r="BQ1" t="s">
        <v>927</v>
      </c>
    </row>
    <row r="2" spans="1:69" ht="28.8" customHeight="1">
      <c r="A2" s="2" t="s">
        <v>448</v>
      </c>
      <c r="B2" s="3" t="s">
        <v>341</v>
      </c>
      <c r="C2" s="3" t="s">
        <v>251</v>
      </c>
      <c r="D2" s="50" t="s">
        <v>928</v>
      </c>
      <c r="E2">
        <v>0</v>
      </c>
      <c r="F2">
        <v>0.24199999999999999</v>
      </c>
      <c r="G2">
        <v>7.6970000000000001</v>
      </c>
      <c r="H2">
        <v>5.3369999999999997</v>
      </c>
      <c r="I2">
        <v>30.75</v>
      </c>
      <c r="J2">
        <v>18.515999999999998</v>
      </c>
      <c r="K2">
        <v>3.9510000000000001</v>
      </c>
      <c r="L2">
        <v>33.506999999999998</v>
      </c>
      <c r="M2" s="7">
        <f>Table11[[#This Row],[Progressives]]*0.67+Table11[[#This Row],[Muslim]]*0.64+Table11[[#This Row],[Left]]*0.35+Table11[[#This Row],[Average]]*0.52+Table11[[#This Row],[Reforms]]*0.2</f>
        <v>29.116019999999999</v>
      </c>
      <c r="N2" s="58">
        <f>Table11[[#This Row],[Average]]*0.34+Table11[[#This Row],[Liberal]]*0.45+Table11[[#This Row],[Blues]]+Table11[[#This Row],[Reforms]]*0.6</f>
        <v>42.842399999999998</v>
      </c>
      <c r="O2" s="9">
        <f>Table11[[#This Row],[Liberal]]*0.55+Table11[[#This Row],[Progressives]]*0.07+Table11[[#This Row],[Average]]*0.14</f>
        <v>14.862390000000001</v>
      </c>
      <c r="P2" s="11">
        <f>Table11[[#This Row],[Muslim]]*0.06+Table11[[#This Row],[Left]]*0.44+Table11[[#This Row],[Progressives]]*0.26</f>
        <v>4.7888200000000003</v>
      </c>
      <c r="Q2" s="59"/>
      <c r="R2" s="57">
        <f>Table11[[#This Row],[Muslim]]*0.3+Table11[[#This Row],[Left]]*0.21+Table11[[#This Row],[Reforms]]*0.2</f>
        <v>8.390369999999999</v>
      </c>
      <c r="T2" s="7">
        <v>37</v>
      </c>
      <c r="U2" s="8">
        <v>25.2</v>
      </c>
      <c r="V2" s="10">
        <v>28.7</v>
      </c>
      <c r="W2" s="9">
        <v>3.7</v>
      </c>
      <c r="X2" s="11">
        <v>5.4</v>
      </c>
      <c r="Y2" s="13">
        <v>0</v>
      </c>
      <c r="Z2" s="12">
        <v>0</v>
      </c>
      <c r="AA2" s="14">
        <v>0</v>
      </c>
      <c r="AB2">
        <f t="shared" ref="AB2:AB65" ca="1" si="0">RAND()</f>
        <v>5.5966959203029631E-2</v>
      </c>
      <c r="AC2">
        <v>42531</v>
      </c>
      <c r="AD2" s="17">
        <v>22.701779999999999</v>
      </c>
      <c r="AE2" s="18">
        <v>17.99776</v>
      </c>
      <c r="AF2" s="19">
        <v>41.669240000000002</v>
      </c>
      <c r="AG2" s="20">
        <v>4.8292199999999896</v>
      </c>
      <c r="AH2" s="21">
        <v>12.802</v>
      </c>
      <c r="AI2" s="22">
        <v>0</v>
      </c>
      <c r="AJ2" s="23">
        <v>0</v>
      </c>
      <c r="AK2" s="24">
        <v>0</v>
      </c>
      <c r="AL2" s="2" t="s">
        <v>448</v>
      </c>
      <c r="AM2" s="17">
        <f>Table11[[#This Row],[Column3]]-Table11[[#This Row],[Labour]]</f>
        <v>-14.298220000000001</v>
      </c>
      <c r="AN2" s="18">
        <f>Table11[[#This Row],[Column4]]-Table11[[#This Row],[Conservative]]</f>
        <v>-7.2022399999999998</v>
      </c>
      <c r="AO2" s="19">
        <f>Table11[[#This Row],[Column5]]-Table11[[#This Row],[Reform]]</f>
        <v>12.969240000000003</v>
      </c>
      <c r="AP2" s="20">
        <f>Table11[[#This Row],[Column6]]-Table11[[#This Row],[LibDem]]</f>
        <v>1.1292199999999895</v>
      </c>
      <c r="AQ2" s="21">
        <f>Table11[[#This Row],[Column7]]-Table11[[#This Row],[Green]]</f>
        <v>7.4019999999999992</v>
      </c>
      <c r="AR2" s="22">
        <f>Table11[[#This Row],[Column8]]-Table11[[#This Row],[Oth]]</f>
        <v>0</v>
      </c>
      <c r="AS2" s="23">
        <f>Table11[[#This Row],[Column9]]-Table11[[#This Row],[SNP]]</f>
        <v>0</v>
      </c>
      <c r="AT2" s="24">
        <f>Table11[[#This Row],[Column10]]-Table11[[#This Row],[PD]]</f>
        <v>0</v>
      </c>
      <c r="AU2" s="24">
        <f>MAX(Table11[[#This Row],[Column3]:[Column10]])-LARGE(Table11[[#This Row],[Column3]:[Column10]],2)</f>
        <v>18.967460000000003</v>
      </c>
      <c r="AV2">
        <f>Table11[[#This Row],[Column3]]*Table11[[#This Row],[Column2]]</f>
        <v>965529.40518</v>
      </c>
      <c r="AW2" s="25">
        <f>TRUNC(Table11[[#This Row],[Column3]]*Table11[[#This Row],[Column28]]/100)</f>
        <v>9655</v>
      </c>
      <c r="AX2" s="26">
        <f>TRUNC(Table11[[#This Row],[Column4]]*Table11[[#This Row],[Column29]]/100)</f>
        <v>7654</v>
      </c>
      <c r="AY2" s="27">
        <f>TRUNC(Table11[[#This Row],[Column5]]*Table11[[#This Row],[Column30]]/100)</f>
        <v>17722</v>
      </c>
      <c r="AZ2" s="28">
        <f>TRUNC(Table11[[#This Row],[Column6]]*Table11[[#This Row],[Column31]]/100)</f>
        <v>2053</v>
      </c>
      <c r="BA2" s="29">
        <f>TRUNC(Table11[[#This Row],[Column7]]*Table11[[#This Row],[Column312]]/100)</f>
        <v>5444</v>
      </c>
      <c r="BB2" s="30">
        <f>TRUNC(Table11[[#This Row],[Column8]]*Table11[[#This Row],[Column313]]/100)</f>
        <v>0</v>
      </c>
      <c r="BC2" s="31">
        <f>TRUNC(Table11[[#This Row],[Column9]]*Table11[[#This Row],[Column314]]/100)</f>
        <v>0</v>
      </c>
      <c r="BD2" s="32">
        <f>TRUNC(Table11[[#This Row],[Column10]]*Table11[[#This Row],[Column30]]/100)</f>
        <v>0</v>
      </c>
      <c r="BE2">
        <f>Table11[[#This Row],[Column2]]</f>
        <v>42531</v>
      </c>
      <c r="BF2">
        <f>Table11[[#This Row],[Column28]]</f>
        <v>42531</v>
      </c>
      <c r="BG2">
        <f>Table11[[#This Row],[Column29]]</f>
        <v>42531</v>
      </c>
      <c r="BH2">
        <f>Table11[[#This Row],[Column30]]</f>
        <v>42531</v>
      </c>
      <c r="BI2">
        <f>Table11[[#This Row],[Column31]]</f>
        <v>42531</v>
      </c>
      <c r="BJ2">
        <f>Table11[[#This Row],[Column312]]</f>
        <v>42531</v>
      </c>
      <c r="BK2">
        <f>Table11[[#This Row],[Column313]]</f>
        <v>42531</v>
      </c>
      <c r="BL2">
        <f>Table11[[#This Row],[Column314]]</f>
        <v>42531</v>
      </c>
      <c r="BM2">
        <f>Table11[[#This Row],[Column315]]</f>
        <v>42531</v>
      </c>
      <c r="BN2">
        <f>Table11[[#This Row],[Column31]]</f>
        <v>42531</v>
      </c>
      <c r="BO2">
        <f>Table11[[#This Row],[Column312]]</f>
        <v>42531</v>
      </c>
    </row>
    <row r="3" spans="1:69" ht="28.8" customHeight="1">
      <c r="A3" s="2" t="s">
        <v>455</v>
      </c>
      <c r="B3" s="3" t="s">
        <v>393</v>
      </c>
      <c r="C3" s="3" t="s">
        <v>251</v>
      </c>
      <c r="D3" s="56" t="s">
        <v>929</v>
      </c>
      <c r="E3" s="16">
        <v>0</v>
      </c>
      <c r="F3">
        <v>0.629</v>
      </c>
      <c r="G3">
        <v>8.516</v>
      </c>
      <c r="H3">
        <v>6.2060000000000004</v>
      </c>
      <c r="I3">
        <v>34.392000000000003</v>
      </c>
      <c r="J3">
        <v>13.699</v>
      </c>
      <c r="K3">
        <v>1.4350000000000001</v>
      </c>
      <c r="L3">
        <v>35.122999999999998</v>
      </c>
      <c r="M3" s="7">
        <f>Table11[[#This Row],[Progressives]]*0.67+Table11[[#This Row],[Muslim]]*0.64+Table11[[#This Row],[Left]]*0.35+Table11[[#This Row],[Average]]*0.52+Table11[[#This Row],[Reforms]]*0.2</f>
        <v>32.449620000000003</v>
      </c>
      <c r="N3" s="58">
        <f>Table11[[#This Row],[Average]]*0.34+Table11[[#This Row],[Liberal]]*0.45+Table11[[#This Row],[Blues]]+Table11[[#This Row],[Reforms]]*0.6</f>
        <v>40.366630000000001</v>
      </c>
      <c r="O3" s="9">
        <f>Table11[[#This Row],[Liberal]]*0.55+Table11[[#This Row],[Progressives]]*0.07+Table11[[#This Row],[Average]]*0.14</f>
        <v>12.783750000000001</v>
      </c>
      <c r="P3" s="11">
        <f>Table11[[#This Row],[Muslim]]*0.06+Table11[[#This Row],[Left]]*0.44+Table11[[#This Row],[Progressives]]*0.26</f>
        <v>5.3983400000000001</v>
      </c>
      <c r="Q3" s="59"/>
      <c r="R3" s="57">
        <f>Table11[[#This Row],[Muslim]]*0.3+Table11[[#This Row],[Left]]*0.21+Table11[[#This Row],[Reforms]]*0.2</f>
        <v>9.0016599999999993</v>
      </c>
      <c r="T3" s="7">
        <v>29</v>
      </c>
      <c r="U3" s="8">
        <v>8.1999999999999993</v>
      </c>
      <c r="V3" s="10">
        <v>42.8</v>
      </c>
      <c r="W3" s="9">
        <v>1.6</v>
      </c>
      <c r="X3" s="11">
        <v>2.8</v>
      </c>
      <c r="Y3" s="13">
        <v>15.7</v>
      </c>
      <c r="Z3" s="12">
        <v>0</v>
      </c>
      <c r="AA3" s="14">
        <v>0</v>
      </c>
      <c r="AB3">
        <f t="shared" ca="1" si="0"/>
        <v>0.12804724284204716</v>
      </c>
      <c r="AC3">
        <v>39882</v>
      </c>
      <c r="AD3" s="17">
        <v>19.11</v>
      </c>
      <c r="AE3" s="18">
        <v>8.75</v>
      </c>
      <c r="AF3" s="19">
        <v>49</v>
      </c>
      <c r="AG3" s="20">
        <v>3.2949999999999999</v>
      </c>
      <c r="AH3" s="21">
        <v>10.345000000000001</v>
      </c>
      <c r="AI3" s="22">
        <v>9.5</v>
      </c>
      <c r="AJ3" s="23">
        <v>0</v>
      </c>
      <c r="AK3" s="24">
        <v>0</v>
      </c>
      <c r="AL3" s="2" t="s">
        <v>455</v>
      </c>
      <c r="AM3" s="17">
        <f>Table11[[#This Row],[Column3]]-Table11[[#This Row],[Labour]]</f>
        <v>-9.89</v>
      </c>
      <c r="AN3" s="18">
        <f>Table11[[#This Row],[Column4]]-Table11[[#This Row],[Conservative]]</f>
        <v>0.55000000000000071</v>
      </c>
      <c r="AO3" s="19">
        <f>Table11[[#This Row],[Column5]]-Table11[[#This Row],[Reform]]</f>
        <v>6.2000000000000028</v>
      </c>
      <c r="AP3" s="20">
        <f>Table11[[#This Row],[Column6]]-Table11[[#This Row],[LibDem]]</f>
        <v>1.6949999999999998</v>
      </c>
      <c r="AQ3" s="21">
        <f>Table11[[#This Row],[Column7]]-Table11[[#This Row],[Green]]</f>
        <v>7.5450000000000008</v>
      </c>
      <c r="AR3" s="22">
        <f>Table11[[#This Row],[Column8]]-Table11[[#This Row],[Oth]]</f>
        <v>-6.1999999999999993</v>
      </c>
      <c r="AS3" s="23">
        <f>Table11[[#This Row],[Column9]]-Table11[[#This Row],[SNP]]</f>
        <v>0</v>
      </c>
      <c r="AT3" s="24">
        <f>Table11[[#This Row],[Column10]]-Table11[[#This Row],[PD]]</f>
        <v>0</v>
      </c>
      <c r="AU3" s="24">
        <f>MAX(Table11[[#This Row],[Column3]:[Column10]])-LARGE(Table11[[#This Row],[Column3]:[Column10]],2)</f>
        <v>29.89</v>
      </c>
      <c r="AV3">
        <f>Table11[[#This Row],[Column3]]*Table11[[#This Row],[Column2]]</f>
        <v>762145.02</v>
      </c>
      <c r="AW3" s="25">
        <f>TRUNC(Table11[[#This Row],[Column3]]*Table11[[#This Row],[Column28]]/100)</f>
        <v>7621</v>
      </c>
      <c r="AX3" s="26">
        <f>TRUNC(Table11[[#This Row],[Column4]]*Table11[[#This Row],[Column29]]/100)</f>
        <v>3489</v>
      </c>
      <c r="AY3" s="27">
        <f>TRUNC(Table11[[#This Row],[Column5]]*Table11[[#This Row],[Column30]]/100)</f>
        <v>19542</v>
      </c>
      <c r="AZ3" s="28">
        <f>TRUNC(Table11[[#This Row],[Column6]]*Table11[[#This Row],[Column31]]/100)</f>
        <v>1314</v>
      </c>
      <c r="BA3" s="29">
        <f>TRUNC(Table11[[#This Row],[Column7]]*Table11[[#This Row],[Column312]]/100)</f>
        <v>4125</v>
      </c>
      <c r="BB3" s="30">
        <f>TRUNC(Table11[[#This Row],[Column8]]*Table11[[#This Row],[Column313]]/100)</f>
        <v>3788</v>
      </c>
      <c r="BC3" s="31">
        <f>TRUNC(Table11[[#This Row],[Column9]]*Table11[[#This Row],[Column314]]/100)</f>
        <v>0</v>
      </c>
      <c r="BD3" s="32">
        <f>TRUNC(Table11[[#This Row],[Column10]]*Table11[[#This Row],[Column30]]/100)</f>
        <v>0</v>
      </c>
      <c r="BE3">
        <f>Table11[[#This Row],[Column2]]</f>
        <v>39882</v>
      </c>
      <c r="BF3">
        <f>Table11[[#This Row],[Column28]]</f>
        <v>39882</v>
      </c>
      <c r="BG3">
        <f>Table11[[#This Row],[Column29]]</f>
        <v>39882</v>
      </c>
      <c r="BH3">
        <f>Table11[[#This Row],[Column30]]</f>
        <v>39882</v>
      </c>
      <c r="BI3">
        <f>Table11[[#This Row],[Column31]]</f>
        <v>39882</v>
      </c>
      <c r="BJ3">
        <f>Table11[[#This Row],[Column312]]</f>
        <v>39882</v>
      </c>
      <c r="BK3">
        <f>Table11[[#This Row],[Column313]]</f>
        <v>39882</v>
      </c>
      <c r="BL3">
        <f>Table11[[#This Row],[Column314]]</f>
        <v>39882</v>
      </c>
      <c r="BM3">
        <f>Table11[[#This Row],[Column315]]</f>
        <v>39882</v>
      </c>
      <c r="BN3">
        <f>Table11[[#This Row],[Column31]]</f>
        <v>39882</v>
      </c>
      <c r="BO3">
        <f>Table11[[#This Row],[Column312]]</f>
        <v>39882</v>
      </c>
    </row>
    <row r="4" spans="1:69" ht="28.8" customHeight="1">
      <c r="A4" s="4" t="s">
        <v>465</v>
      </c>
      <c r="B4" s="5" t="s">
        <v>393</v>
      </c>
      <c r="C4" s="5" t="s">
        <v>251</v>
      </c>
      <c r="D4" s="56" t="s">
        <v>930</v>
      </c>
      <c r="E4" s="16">
        <v>0</v>
      </c>
      <c r="F4">
        <v>0.63100000000000001</v>
      </c>
      <c r="G4">
        <v>7.617</v>
      </c>
      <c r="H4">
        <v>6.5279999999999996</v>
      </c>
      <c r="I4">
        <v>27.666</v>
      </c>
      <c r="J4">
        <v>18.463000000000001</v>
      </c>
      <c r="K4">
        <v>6.8810000000000002</v>
      </c>
      <c r="L4">
        <v>32.213000000000001</v>
      </c>
      <c r="M4" s="7">
        <f>Table11[[#This Row],[Progressives]]*0.67+Table11[[#This Row],[Muslim]]*0.64+Table11[[#This Row],[Left]]*0.35+Table11[[#This Row],[Average]]*0.52+Table11[[#This Row],[Reforms]]*0.2</f>
        <v>28.272469999999998</v>
      </c>
      <c r="N4" s="58">
        <f>Table11[[#This Row],[Average]]*0.34+Table11[[#This Row],[Liberal]]*0.45+Table11[[#This Row],[Blues]]+Table11[[#This Row],[Reforms]]*0.6</f>
        <v>43.923590000000004</v>
      </c>
      <c r="O4" s="9">
        <f>Table11[[#This Row],[Liberal]]*0.55+Table11[[#This Row],[Progressives]]*0.07+Table11[[#This Row],[Average]]*0.14</f>
        <v>14.484850000000003</v>
      </c>
      <c r="P4" s="11">
        <f>Table11[[#This Row],[Muslim]]*0.06+Table11[[#This Row],[Left]]*0.44+Table11[[#This Row],[Progressives]]*0.26</f>
        <v>5.0866199999999999</v>
      </c>
      <c r="Q4" s="59"/>
      <c r="R4" s="57">
        <f>Table11[[#This Row],[Muslim]]*0.3+Table11[[#This Row],[Left]]*0.21+Table11[[#This Row],[Reforms]]*0.2</f>
        <v>8.2314699999999998</v>
      </c>
      <c r="T4" s="7">
        <v>41.2</v>
      </c>
      <c r="U4" s="8">
        <v>28.3</v>
      </c>
      <c r="V4" s="10">
        <v>21.7</v>
      </c>
      <c r="W4" s="9">
        <v>4.4000000000000004</v>
      </c>
      <c r="X4" s="11">
        <v>4.3</v>
      </c>
      <c r="Y4" s="13">
        <v>0</v>
      </c>
      <c r="Z4" s="12">
        <v>0</v>
      </c>
      <c r="AA4" s="14">
        <v>0</v>
      </c>
      <c r="AB4">
        <f t="shared" ca="1" si="0"/>
        <v>0.1253541517260518</v>
      </c>
      <c r="AC4">
        <v>44878</v>
      </c>
      <c r="AD4" s="17">
        <v>25.01023</v>
      </c>
      <c r="AE4" s="18">
        <v>17.12304</v>
      </c>
      <c r="AF4" s="19">
        <v>40.114960000000004</v>
      </c>
      <c r="AG4" s="20">
        <v>5.1167699999999998</v>
      </c>
      <c r="AH4" s="21">
        <v>12.535</v>
      </c>
      <c r="AI4" s="22">
        <v>0</v>
      </c>
      <c r="AJ4" s="23">
        <v>0</v>
      </c>
      <c r="AK4" s="24">
        <v>0</v>
      </c>
      <c r="AL4" s="4" t="s">
        <v>465</v>
      </c>
      <c r="AM4" s="17">
        <f>Table11[[#This Row],[Column3]]-Table11[[#This Row],[Labour]]</f>
        <v>-16.189770000000003</v>
      </c>
      <c r="AN4" s="18">
        <f>Table11[[#This Row],[Column4]]-Table11[[#This Row],[Conservative]]</f>
        <v>-11.176960000000001</v>
      </c>
      <c r="AO4" s="19">
        <f>Table11[[#This Row],[Column5]]-Table11[[#This Row],[Reform]]</f>
        <v>18.414960000000004</v>
      </c>
      <c r="AP4" s="20">
        <f>Table11[[#This Row],[Column6]]-Table11[[#This Row],[LibDem]]</f>
        <v>0.71676999999999946</v>
      </c>
      <c r="AQ4" s="21">
        <f>Table11[[#This Row],[Column7]]-Table11[[#This Row],[Green]]</f>
        <v>8.2349999999999994</v>
      </c>
      <c r="AR4" s="22">
        <f>Table11[[#This Row],[Column8]]-Table11[[#This Row],[Oth]]</f>
        <v>0</v>
      </c>
      <c r="AS4" s="23">
        <f>Table11[[#This Row],[Column9]]-Table11[[#This Row],[SNP]]</f>
        <v>0</v>
      </c>
      <c r="AT4" s="24">
        <f>Table11[[#This Row],[Column10]]-Table11[[#This Row],[PD]]</f>
        <v>0</v>
      </c>
      <c r="AU4" s="24">
        <f>MAX(Table11[[#This Row],[Column3]:[Column10]])-LARGE(Table11[[#This Row],[Column3]:[Column10]],2)</f>
        <v>15.104730000000004</v>
      </c>
      <c r="AV4">
        <f>Table11[[#This Row],[Column3]]*Table11[[#This Row],[Column2]]</f>
        <v>1122409.10194</v>
      </c>
      <c r="AW4" s="25">
        <f>TRUNC(Table11[[#This Row],[Column3]]*Table11[[#This Row],[Column28]]/100)</f>
        <v>11224</v>
      </c>
      <c r="AX4" s="26">
        <f>TRUNC(Table11[[#This Row],[Column4]]*Table11[[#This Row],[Column29]]/100)</f>
        <v>7684</v>
      </c>
      <c r="AY4" s="27">
        <f>TRUNC(Table11[[#This Row],[Column5]]*Table11[[#This Row],[Column30]]/100)</f>
        <v>18002</v>
      </c>
      <c r="AZ4" s="28">
        <f>TRUNC(Table11[[#This Row],[Column6]]*Table11[[#This Row],[Column31]]/100)</f>
        <v>2296</v>
      </c>
      <c r="BA4" s="29">
        <f>TRUNC(Table11[[#This Row],[Column7]]*Table11[[#This Row],[Column312]]/100)</f>
        <v>5625</v>
      </c>
      <c r="BB4" s="30">
        <f>TRUNC(Table11[[#This Row],[Column8]]*Table11[[#This Row],[Column313]]/100)</f>
        <v>0</v>
      </c>
      <c r="BC4" s="31">
        <f>TRUNC(Table11[[#This Row],[Column9]]*Table11[[#This Row],[Column314]]/100)</f>
        <v>0</v>
      </c>
      <c r="BD4" s="32">
        <f>TRUNC(Table11[[#This Row],[Column10]]*Table11[[#This Row],[Column30]]/100)</f>
        <v>0</v>
      </c>
      <c r="BE4">
        <f>Table11[[#This Row],[Column2]]</f>
        <v>44878</v>
      </c>
      <c r="BF4">
        <f>Table11[[#This Row],[Column28]]</f>
        <v>44878</v>
      </c>
      <c r="BG4">
        <f>Table11[[#This Row],[Column29]]</f>
        <v>44878</v>
      </c>
      <c r="BH4">
        <f>Table11[[#This Row],[Column30]]</f>
        <v>44878</v>
      </c>
      <c r="BI4">
        <f>Table11[[#This Row],[Column31]]</f>
        <v>44878</v>
      </c>
      <c r="BJ4">
        <f>Table11[[#This Row],[Column312]]</f>
        <v>44878</v>
      </c>
      <c r="BK4">
        <f>Table11[[#This Row],[Column313]]</f>
        <v>44878</v>
      </c>
      <c r="BL4">
        <f>Table11[[#This Row],[Column314]]</f>
        <v>44878</v>
      </c>
      <c r="BM4">
        <f>Table11[[#This Row],[Column315]]</f>
        <v>44878</v>
      </c>
      <c r="BN4">
        <f>Table11[[#This Row],[Column31]]</f>
        <v>44878</v>
      </c>
      <c r="BO4">
        <f>Table11[[#This Row],[Column312]]</f>
        <v>44878</v>
      </c>
    </row>
    <row r="5" spans="1:69" ht="28.8" customHeight="1">
      <c r="A5" s="4" t="s">
        <v>495</v>
      </c>
      <c r="B5" s="5" t="s">
        <v>341</v>
      </c>
      <c r="C5" s="5" t="s">
        <v>251</v>
      </c>
      <c r="D5" s="56" t="s">
        <v>931</v>
      </c>
      <c r="E5" s="16">
        <v>0</v>
      </c>
      <c r="F5">
        <v>0.29499999999999998</v>
      </c>
      <c r="G5">
        <v>7.7949999999999999</v>
      </c>
      <c r="H5">
        <v>5.6520000000000001</v>
      </c>
      <c r="I5">
        <v>22.292000000000002</v>
      </c>
      <c r="J5">
        <v>18.457000000000001</v>
      </c>
      <c r="K5">
        <v>10.449</v>
      </c>
      <c r="L5">
        <v>35.061</v>
      </c>
      <c r="M5" s="7">
        <f>Table11[[#This Row],[Progressives]]*0.67+Table11[[#This Row],[Muslim]]*0.64+Table11[[#This Row],[Left]]*0.35+Table11[[#This Row],[Average]]*0.52+Table11[[#This Row],[Reforms]]*0.2</f>
        <v>25.307929999999999</v>
      </c>
      <c r="N5" s="58">
        <f>Table11[[#This Row],[Average]]*0.34+Table11[[#This Row],[Liberal]]*0.45+Table11[[#This Row],[Blues]]+Table11[[#This Row],[Reforms]]*0.6</f>
        <v>47.370530000000002</v>
      </c>
      <c r="O5" s="9">
        <f>Table11[[#This Row],[Liberal]]*0.55+Table11[[#This Row],[Progressives]]*0.07+Table11[[#This Row],[Average]]*0.14</f>
        <v>13.667870000000001</v>
      </c>
      <c r="P5" s="11">
        <f>Table11[[#This Row],[Muslim]]*0.06+Table11[[#This Row],[Left]]*0.44+Table11[[#This Row],[Progressives]]*0.26</f>
        <v>4.9170200000000008</v>
      </c>
      <c r="Q5" s="59"/>
      <c r="R5" s="57">
        <f>Table11[[#This Row],[Muslim]]*0.3+Table11[[#This Row],[Left]]*0.21+Table11[[#This Row],[Reforms]]*0.2</f>
        <v>8.7376500000000004</v>
      </c>
      <c r="T5" s="7">
        <v>40.5</v>
      </c>
      <c r="U5" s="8">
        <v>25.6</v>
      </c>
      <c r="V5" s="10">
        <v>21.5</v>
      </c>
      <c r="W5" s="9">
        <v>3.5</v>
      </c>
      <c r="X5" s="11">
        <v>8.8000000000000007</v>
      </c>
      <c r="Y5" s="13">
        <v>0</v>
      </c>
      <c r="Z5" s="12">
        <v>0</v>
      </c>
      <c r="AA5" s="14">
        <v>0</v>
      </c>
      <c r="AB5">
        <f t="shared" ca="1" si="0"/>
        <v>0.72272503245389108</v>
      </c>
      <c r="AC5">
        <v>42434</v>
      </c>
      <c r="AD5" s="17">
        <v>24.18534</v>
      </c>
      <c r="AE5" s="18">
        <v>13.930400000000001</v>
      </c>
      <c r="AF5" s="19">
        <v>41.008600000000001</v>
      </c>
      <c r="AG5" s="20">
        <v>4.1358600000000001</v>
      </c>
      <c r="AH5" s="21">
        <v>16.632000000000001</v>
      </c>
      <c r="AI5" s="22">
        <v>7.7999999999999996E-3</v>
      </c>
      <c r="AJ5" s="23">
        <v>0</v>
      </c>
      <c r="AK5" s="24">
        <v>0</v>
      </c>
      <c r="AL5" s="4" t="s">
        <v>495</v>
      </c>
      <c r="AM5" s="17">
        <f>Table11[[#This Row],[Column3]]-Table11[[#This Row],[Labour]]</f>
        <v>-16.31466</v>
      </c>
      <c r="AN5" s="18">
        <f>Table11[[#This Row],[Column4]]-Table11[[#This Row],[Conservative]]</f>
        <v>-11.669600000000001</v>
      </c>
      <c r="AO5" s="19">
        <f>Table11[[#This Row],[Column5]]-Table11[[#This Row],[Reform]]</f>
        <v>19.508600000000001</v>
      </c>
      <c r="AP5" s="20">
        <f>Table11[[#This Row],[Column6]]-Table11[[#This Row],[LibDem]]</f>
        <v>0.63586000000000009</v>
      </c>
      <c r="AQ5" s="21">
        <f>Table11[[#This Row],[Column7]]-Table11[[#This Row],[Green]]</f>
        <v>7.8320000000000007</v>
      </c>
      <c r="AR5" s="22">
        <f>Table11[[#This Row],[Column8]]-Table11[[#This Row],[Oth]]</f>
        <v>7.7999999999999996E-3</v>
      </c>
      <c r="AS5" s="23">
        <f>Table11[[#This Row],[Column9]]-Table11[[#This Row],[SNP]]</f>
        <v>0</v>
      </c>
      <c r="AT5" s="24">
        <f>Table11[[#This Row],[Column10]]-Table11[[#This Row],[PD]]</f>
        <v>0</v>
      </c>
      <c r="AU5" s="24">
        <f>MAX(Table11[[#This Row],[Column3]:[Column10]])-LARGE(Table11[[#This Row],[Column3]:[Column10]],2)</f>
        <v>16.823260000000001</v>
      </c>
      <c r="AV5">
        <f>Table11[[#This Row],[Column3]]*Table11[[#This Row],[Column2]]</f>
        <v>1026280.71756</v>
      </c>
      <c r="AW5" s="25">
        <f>TRUNC(Table11[[#This Row],[Column3]]*Table11[[#This Row],[Column28]]/100)</f>
        <v>10262</v>
      </c>
      <c r="AX5" s="26">
        <f>TRUNC(Table11[[#This Row],[Column4]]*Table11[[#This Row],[Column29]]/100)</f>
        <v>5911</v>
      </c>
      <c r="AY5" s="27">
        <f>TRUNC(Table11[[#This Row],[Column5]]*Table11[[#This Row],[Column30]]/100)</f>
        <v>17401</v>
      </c>
      <c r="AZ5" s="28">
        <f>TRUNC(Table11[[#This Row],[Column6]]*Table11[[#This Row],[Column31]]/100)</f>
        <v>1755</v>
      </c>
      <c r="BA5" s="29">
        <f>TRUNC(Table11[[#This Row],[Column7]]*Table11[[#This Row],[Column312]]/100)</f>
        <v>7057</v>
      </c>
      <c r="BB5" s="30">
        <f>TRUNC(Table11[[#This Row],[Column8]]*Table11[[#This Row],[Column313]]/100)</f>
        <v>3</v>
      </c>
      <c r="BC5" s="31">
        <f>TRUNC(Table11[[#This Row],[Column9]]*Table11[[#This Row],[Column314]]/100)</f>
        <v>0</v>
      </c>
      <c r="BD5" s="32">
        <f>TRUNC(Table11[[#This Row],[Column10]]*Table11[[#This Row],[Column30]]/100)</f>
        <v>0</v>
      </c>
      <c r="BE5">
        <f>Table11[[#This Row],[Column2]]</f>
        <v>42434</v>
      </c>
      <c r="BF5">
        <f>Table11[[#This Row],[Column28]]</f>
        <v>42434</v>
      </c>
      <c r="BG5">
        <f>Table11[[#This Row],[Column29]]</f>
        <v>42434</v>
      </c>
      <c r="BH5">
        <f>Table11[[#This Row],[Column30]]</f>
        <v>42434</v>
      </c>
      <c r="BI5">
        <f>Table11[[#This Row],[Column31]]</f>
        <v>42434</v>
      </c>
      <c r="BJ5">
        <f>Table11[[#This Row],[Column312]]</f>
        <v>42434</v>
      </c>
      <c r="BK5">
        <f>Table11[[#This Row],[Column313]]</f>
        <v>42434</v>
      </c>
      <c r="BL5">
        <f>Table11[[#This Row],[Column314]]</f>
        <v>42434</v>
      </c>
      <c r="BM5">
        <f>Table11[[#This Row],[Column315]]</f>
        <v>42434</v>
      </c>
      <c r="BN5">
        <f>Table11[[#This Row],[Column31]]</f>
        <v>42434</v>
      </c>
      <c r="BO5">
        <f>Table11[[#This Row],[Column312]]</f>
        <v>42434</v>
      </c>
    </row>
    <row r="6" spans="1:69" ht="28.8" customHeight="1">
      <c r="A6" s="4" t="s">
        <v>500</v>
      </c>
      <c r="B6" s="5" t="s">
        <v>501</v>
      </c>
      <c r="C6" s="5" t="s">
        <v>251</v>
      </c>
      <c r="D6" s="56" t="s">
        <v>932</v>
      </c>
      <c r="E6">
        <v>0</v>
      </c>
      <c r="F6">
        <v>0.98699999999999999</v>
      </c>
      <c r="G6">
        <v>7.6319999999999997</v>
      </c>
      <c r="H6">
        <v>6.5309999999999997</v>
      </c>
      <c r="I6">
        <v>31.032</v>
      </c>
      <c r="J6">
        <v>12.233000000000001</v>
      </c>
      <c r="K6">
        <v>8.3320000000000007</v>
      </c>
      <c r="L6">
        <v>33.253</v>
      </c>
      <c r="M6" s="7">
        <f>Table11[[#This Row],[Progressives]]*0.67+Table11[[#This Row],[Muslim]]*0.64+Table11[[#This Row],[Left]]*0.35+Table11[[#This Row],[Average]]*0.52+Table11[[#This Row],[Reforms]]*0.2</f>
        <v>30.465890000000002</v>
      </c>
      <c r="N6" s="58">
        <f>Table11[[#This Row],[Average]]*0.34+Table11[[#This Row],[Liberal]]*0.45+Table11[[#This Row],[Blues]]+Table11[[#This Row],[Reforms]]*0.6</f>
        <v>44.339529999999996</v>
      </c>
      <c r="O6" s="9">
        <f>Table11[[#This Row],[Liberal]]*0.55+Table11[[#This Row],[Progressives]]*0.07+Table11[[#This Row],[Average]]*0.14</f>
        <v>11.529800000000002</v>
      </c>
      <c r="P6" s="11">
        <f>Table11[[#This Row],[Muslim]]*0.06+Table11[[#This Row],[Left]]*0.44+Table11[[#This Row],[Progressives]]*0.26</f>
        <v>5.115359999999999</v>
      </c>
      <c r="Q6" s="59"/>
      <c r="R6" s="57">
        <f>Table11[[#This Row],[Muslim]]*0.3+Table11[[#This Row],[Left]]*0.21+Table11[[#This Row],[Reforms]]*0.2</f>
        <v>8.5494200000000014</v>
      </c>
      <c r="T6" s="7">
        <v>18.899999999999999</v>
      </c>
      <c r="U6" s="8">
        <v>33.4</v>
      </c>
      <c r="V6" s="10">
        <v>38.4</v>
      </c>
      <c r="W6" s="9">
        <v>3.4</v>
      </c>
      <c r="X6" s="11">
        <v>3.7</v>
      </c>
      <c r="Y6" s="13">
        <v>2.2999999999999998</v>
      </c>
      <c r="Z6" s="12">
        <v>0</v>
      </c>
      <c r="AA6" s="14">
        <v>0</v>
      </c>
      <c r="AB6">
        <f t="shared" ca="1" si="0"/>
        <v>0.86761204733878483</v>
      </c>
      <c r="AC6">
        <v>40455</v>
      </c>
      <c r="AD6" s="17">
        <v>7.4265599999999896</v>
      </c>
      <c r="AE6" s="18">
        <v>31.4367599999999</v>
      </c>
      <c r="AF6" s="19">
        <v>48.192</v>
      </c>
      <c r="AG6" s="20">
        <v>4.71258</v>
      </c>
      <c r="AH6" s="21">
        <v>7.95</v>
      </c>
      <c r="AI6" s="22">
        <v>0.28210000000000002</v>
      </c>
      <c r="AJ6" s="23">
        <v>0</v>
      </c>
      <c r="AK6" s="24">
        <v>0</v>
      </c>
      <c r="AL6" s="4" t="s">
        <v>500</v>
      </c>
      <c r="AM6" s="17">
        <f>Table11[[#This Row],[Column3]]-Table11[[#This Row],[Labour]]</f>
        <v>-11.473440000000009</v>
      </c>
      <c r="AN6" s="18">
        <f>Table11[[#This Row],[Column4]]-Table11[[#This Row],[Conservative]]</f>
        <v>-1.9632400000000985</v>
      </c>
      <c r="AO6" s="19">
        <f>Table11[[#This Row],[Column5]]-Table11[[#This Row],[Reform]]</f>
        <v>9.7920000000000016</v>
      </c>
      <c r="AP6" s="20">
        <f>Table11[[#This Row],[Column6]]-Table11[[#This Row],[LibDem]]</f>
        <v>1.3125800000000001</v>
      </c>
      <c r="AQ6" s="21">
        <f>Table11[[#This Row],[Column7]]-Table11[[#This Row],[Green]]</f>
        <v>4.25</v>
      </c>
      <c r="AR6" s="22">
        <f>Table11[[#This Row],[Column8]]-Table11[[#This Row],[Oth]]</f>
        <v>-2.0179</v>
      </c>
      <c r="AS6" s="23">
        <f>Table11[[#This Row],[Column9]]-Table11[[#This Row],[SNP]]</f>
        <v>0</v>
      </c>
      <c r="AT6" s="24">
        <f>Table11[[#This Row],[Column10]]-Table11[[#This Row],[PD]]</f>
        <v>0</v>
      </c>
      <c r="AU6" s="24">
        <f>MAX(Table11[[#This Row],[Column3]:[Column10]])-LARGE(Table11[[#This Row],[Column3]:[Column10]],2)</f>
        <v>16.7552400000001</v>
      </c>
      <c r="AV6">
        <f>Table11[[#This Row],[Column3]]*Table11[[#This Row],[Column2]]</f>
        <v>300441.48479999957</v>
      </c>
      <c r="AW6" s="25">
        <f>TRUNC(Table11[[#This Row],[Column3]]*Table11[[#This Row],[Column28]]/100)</f>
        <v>3004</v>
      </c>
      <c r="AX6" s="26">
        <f>TRUNC(Table11[[#This Row],[Column4]]*Table11[[#This Row],[Column29]]/100)</f>
        <v>12717</v>
      </c>
      <c r="AY6" s="27">
        <f>TRUNC(Table11[[#This Row],[Column5]]*Table11[[#This Row],[Column30]]/100)</f>
        <v>19496</v>
      </c>
      <c r="AZ6" s="28">
        <f>TRUNC(Table11[[#This Row],[Column6]]*Table11[[#This Row],[Column31]]/100)</f>
        <v>1906</v>
      </c>
      <c r="BA6" s="29">
        <f>TRUNC(Table11[[#This Row],[Column7]]*Table11[[#This Row],[Column312]]/100)</f>
        <v>3216</v>
      </c>
      <c r="BB6" s="30">
        <f>TRUNC(Table11[[#This Row],[Column8]]*Table11[[#This Row],[Column313]]/100)</f>
        <v>114</v>
      </c>
      <c r="BC6" s="31">
        <f>TRUNC(Table11[[#This Row],[Column9]]*Table11[[#This Row],[Column314]]/100)</f>
        <v>0</v>
      </c>
      <c r="BD6" s="32">
        <f>TRUNC(Table11[[#This Row],[Column10]]*Table11[[#This Row],[Column30]]/100)</f>
        <v>0</v>
      </c>
      <c r="BE6">
        <f>Table11[[#This Row],[Column2]]</f>
        <v>40455</v>
      </c>
      <c r="BF6">
        <f>Table11[[#This Row],[Column28]]</f>
        <v>40455</v>
      </c>
      <c r="BG6">
        <f>Table11[[#This Row],[Column29]]</f>
        <v>40455</v>
      </c>
      <c r="BH6">
        <f>Table11[[#This Row],[Column30]]</f>
        <v>40455</v>
      </c>
      <c r="BI6">
        <f>Table11[[#This Row],[Column31]]</f>
        <v>40455</v>
      </c>
      <c r="BJ6">
        <f>Table11[[#This Row],[Column312]]</f>
        <v>40455</v>
      </c>
      <c r="BK6">
        <f>Table11[[#This Row],[Column313]]</f>
        <v>40455</v>
      </c>
      <c r="BL6">
        <f>Table11[[#This Row],[Column314]]</f>
        <v>40455</v>
      </c>
      <c r="BM6">
        <f>Table11[[#This Row],[Column315]]</f>
        <v>40455</v>
      </c>
      <c r="BN6">
        <f>Table11[[#This Row],[Column31]]</f>
        <v>40455</v>
      </c>
      <c r="BO6">
        <f>Table11[[#This Row],[Column312]]</f>
        <v>40455</v>
      </c>
    </row>
    <row r="7" spans="1:69" ht="28.8" customHeight="1">
      <c r="A7" s="4" t="s">
        <v>519</v>
      </c>
      <c r="B7" s="5" t="s">
        <v>393</v>
      </c>
      <c r="C7" s="5" t="s">
        <v>251</v>
      </c>
      <c r="D7" s="56" t="s">
        <v>933</v>
      </c>
      <c r="E7" s="16">
        <v>0</v>
      </c>
      <c r="F7">
        <v>2.2480000000000002</v>
      </c>
      <c r="G7">
        <v>11.151999999999999</v>
      </c>
      <c r="H7">
        <v>10.292999999999999</v>
      </c>
      <c r="I7">
        <v>28.079000000000001</v>
      </c>
      <c r="J7">
        <v>24.707999999999998</v>
      </c>
      <c r="K7">
        <v>1.2450000000000001</v>
      </c>
      <c r="L7">
        <v>22.276</v>
      </c>
      <c r="M7" s="7">
        <f>Table11[[#This Row],[Progressives]]*0.67+Table11[[#This Row],[Muslim]]*0.64+Table11[[#This Row],[Left]]*0.35+Table11[[#This Row],[Average]]*0.52+Table11[[#This Row],[Reforms]]*0.2</f>
        <v>31.294510000000002</v>
      </c>
      <c r="N7" s="58">
        <f>Table11[[#This Row],[Average]]*0.34+Table11[[#This Row],[Liberal]]*0.45+Table11[[#This Row],[Blues]]+Table11[[#This Row],[Reforms]]*0.6</f>
        <v>35.276060000000001</v>
      </c>
      <c r="O7" s="9">
        <f>Table11[[#This Row],[Liberal]]*0.55+Table11[[#This Row],[Progressives]]*0.07+Table11[[#This Row],[Average]]*0.14</f>
        <v>18.240969999999997</v>
      </c>
      <c r="P7" s="11">
        <f>Table11[[#This Row],[Muslim]]*0.06+Table11[[#This Row],[Left]]*0.44+Table11[[#This Row],[Progressives]]*0.26</f>
        <v>7.7179400000000005</v>
      </c>
      <c r="Q7" s="59"/>
      <c r="R7" s="57">
        <f>Table11[[#This Row],[Muslim]]*0.3+Table11[[#This Row],[Left]]*0.21+Table11[[#This Row],[Reforms]]*0.2</f>
        <v>7.4715199999999999</v>
      </c>
      <c r="T7" s="7">
        <v>40.9</v>
      </c>
      <c r="U7" s="8">
        <v>23.3</v>
      </c>
      <c r="V7" s="10">
        <v>17.600000000000001</v>
      </c>
      <c r="W7" s="9">
        <v>8</v>
      </c>
      <c r="X7" s="11">
        <v>7.3</v>
      </c>
      <c r="Y7" s="13">
        <v>3</v>
      </c>
      <c r="Z7" s="12">
        <v>0</v>
      </c>
      <c r="AA7" s="14">
        <v>0</v>
      </c>
      <c r="AB7">
        <f t="shared" ca="1" si="0"/>
        <v>0.34719549176416287</v>
      </c>
      <c r="AC7">
        <v>47838</v>
      </c>
      <c r="AD7" s="17">
        <v>27.849920000000001</v>
      </c>
      <c r="AE7" s="18">
        <v>16.846719999999902</v>
      </c>
      <c r="AF7" s="19">
        <v>31.688279999999999</v>
      </c>
      <c r="AG7" s="20">
        <v>7.2235799999999903</v>
      </c>
      <c r="AH7" s="21">
        <v>16.033999999999999</v>
      </c>
      <c r="AI7" s="22">
        <v>0.35749999999999899</v>
      </c>
      <c r="AJ7" s="23">
        <v>0</v>
      </c>
      <c r="AK7" s="24">
        <v>0</v>
      </c>
      <c r="AL7" s="4" t="s">
        <v>519</v>
      </c>
      <c r="AM7" s="17">
        <f>Table11[[#This Row],[Column3]]-Table11[[#This Row],[Labour]]</f>
        <v>-13.050079999999998</v>
      </c>
      <c r="AN7" s="18">
        <f>Table11[[#This Row],[Column4]]-Table11[[#This Row],[Conservative]]</f>
        <v>-6.4532800000000989</v>
      </c>
      <c r="AO7" s="19">
        <f>Table11[[#This Row],[Column5]]-Table11[[#This Row],[Reform]]</f>
        <v>14.088279999999997</v>
      </c>
      <c r="AP7" s="20">
        <f>Table11[[#This Row],[Column6]]-Table11[[#This Row],[LibDem]]</f>
        <v>-0.77642000000000966</v>
      </c>
      <c r="AQ7" s="21">
        <f>Table11[[#This Row],[Column7]]-Table11[[#This Row],[Green]]</f>
        <v>8.7339999999999982</v>
      </c>
      <c r="AR7" s="22">
        <f>Table11[[#This Row],[Column8]]-Table11[[#This Row],[Oth]]</f>
        <v>-2.642500000000001</v>
      </c>
      <c r="AS7" s="23">
        <f>Table11[[#This Row],[Column9]]-Table11[[#This Row],[SNP]]</f>
        <v>0</v>
      </c>
      <c r="AT7" s="24">
        <f>Table11[[#This Row],[Column10]]-Table11[[#This Row],[PD]]</f>
        <v>0</v>
      </c>
      <c r="AU7" s="24">
        <f>MAX(Table11[[#This Row],[Column3]:[Column10]])-LARGE(Table11[[#This Row],[Column3]:[Column10]],2)</f>
        <v>3.838359999999998</v>
      </c>
      <c r="AV7">
        <f>Table11[[#This Row],[Column3]]*Table11[[#This Row],[Column2]]</f>
        <v>1332284.4729600002</v>
      </c>
      <c r="AW7" s="25">
        <f>TRUNC(Table11[[#This Row],[Column3]]*Table11[[#This Row],[Column28]]/100)</f>
        <v>13322</v>
      </c>
      <c r="AX7" s="26">
        <f>TRUNC(Table11[[#This Row],[Column4]]*Table11[[#This Row],[Column29]]/100)</f>
        <v>8059</v>
      </c>
      <c r="AY7" s="27">
        <f>TRUNC(Table11[[#This Row],[Column5]]*Table11[[#This Row],[Column30]]/100)</f>
        <v>15159</v>
      </c>
      <c r="AZ7" s="28">
        <f>TRUNC(Table11[[#This Row],[Column6]]*Table11[[#This Row],[Column31]]/100)</f>
        <v>3455</v>
      </c>
      <c r="BA7" s="29">
        <f>TRUNC(Table11[[#This Row],[Column7]]*Table11[[#This Row],[Column312]]/100)</f>
        <v>7670</v>
      </c>
      <c r="BB7" s="30">
        <f>TRUNC(Table11[[#This Row],[Column8]]*Table11[[#This Row],[Column313]]/100)</f>
        <v>171</v>
      </c>
      <c r="BC7" s="31">
        <f>TRUNC(Table11[[#This Row],[Column9]]*Table11[[#This Row],[Column314]]/100)</f>
        <v>0</v>
      </c>
      <c r="BD7" s="32">
        <f>TRUNC(Table11[[#This Row],[Column10]]*Table11[[#This Row],[Column30]]/100)</f>
        <v>0</v>
      </c>
      <c r="BE7">
        <f>Table11[[#This Row],[Column2]]</f>
        <v>47838</v>
      </c>
      <c r="BF7">
        <f>Table11[[#This Row],[Column28]]</f>
        <v>47838</v>
      </c>
      <c r="BG7">
        <f>Table11[[#This Row],[Column29]]</f>
        <v>47838</v>
      </c>
      <c r="BH7">
        <f>Table11[[#This Row],[Column30]]</f>
        <v>47838</v>
      </c>
      <c r="BI7">
        <f>Table11[[#This Row],[Column31]]</f>
        <v>47838</v>
      </c>
      <c r="BJ7">
        <f>Table11[[#This Row],[Column312]]</f>
        <v>47838</v>
      </c>
      <c r="BK7">
        <f>Table11[[#This Row],[Column313]]</f>
        <v>47838</v>
      </c>
      <c r="BL7">
        <f>Table11[[#This Row],[Column314]]</f>
        <v>47838</v>
      </c>
      <c r="BM7">
        <f>Table11[[#This Row],[Column315]]</f>
        <v>47838</v>
      </c>
      <c r="BN7">
        <f>Table11[[#This Row],[Column31]]</f>
        <v>47838</v>
      </c>
      <c r="BO7">
        <f>Table11[[#This Row],[Column312]]</f>
        <v>47838</v>
      </c>
    </row>
    <row r="8" spans="1:69" ht="28.8" customHeight="1">
      <c r="A8" s="4" t="s">
        <v>546</v>
      </c>
      <c r="B8" s="5" t="s">
        <v>341</v>
      </c>
      <c r="C8" s="5" t="s">
        <v>251</v>
      </c>
      <c r="D8" s="56" t="s">
        <v>934</v>
      </c>
      <c r="E8">
        <v>0</v>
      </c>
      <c r="F8">
        <v>0.95099999999999996</v>
      </c>
      <c r="G8">
        <v>7.7220000000000004</v>
      </c>
      <c r="H8">
        <v>7.2629999999999999</v>
      </c>
      <c r="I8">
        <v>36.549999999999997</v>
      </c>
      <c r="J8">
        <v>16.963999999999999</v>
      </c>
      <c r="K8">
        <v>0.39500000000000002</v>
      </c>
      <c r="L8">
        <v>30.155000000000001</v>
      </c>
      <c r="M8" s="7">
        <f>Table11[[#This Row],[Progressives]]*0.67+Table11[[#This Row],[Muslim]]*0.64+Table11[[#This Row],[Left]]*0.35+Table11[[#This Row],[Average]]*0.52+Table11[[#This Row],[Reforms]]*0.2</f>
        <v>33.214550000000003</v>
      </c>
      <c r="N8" s="58">
        <f>Table11[[#This Row],[Average]]*0.34+Table11[[#This Row],[Liberal]]*0.45+Table11[[#This Row],[Blues]]+Table11[[#This Row],[Reforms]]*0.6</f>
        <v>38.5488</v>
      </c>
      <c r="O8" s="9">
        <f>Table11[[#This Row],[Liberal]]*0.55+Table11[[#This Row],[Progressives]]*0.07+Table11[[#This Row],[Average]]*0.14</f>
        <v>14.95561</v>
      </c>
      <c r="P8" s="11">
        <f>Table11[[#This Row],[Muslim]]*0.06+Table11[[#This Row],[Left]]*0.44+Table11[[#This Row],[Progressives]]*0.26</f>
        <v>5.3431199999999999</v>
      </c>
      <c r="Q8" s="59"/>
      <c r="R8" s="57">
        <f>Table11[[#This Row],[Muslim]]*0.3+Table11[[#This Row],[Left]]*0.21+Table11[[#This Row],[Reforms]]*0.2</f>
        <v>7.9379200000000001</v>
      </c>
      <c r="T8" s="7">
        <v>46.5</v>
      </c>
      <c r="U8" s="8">
        <v>20.399999999999999</v>
      </c>
      <c r="V8" s="10">
        <v>19</v>
      </c>
      <c r="W8" s="9">
        <v>6.1</v>
      </c>
      <c r="X8" s="11">
        <v>6.5</v>
      </c>
      <c r="Y8" s="13">
        <v>1.5</v>
      </c>
      <c r="Z8" s="12">
        <v>0</v>
      </c>
      <c r="AA8" s="14">
        <v>0</v>
      </c>
      <c r="AB8">
        <f t="shared" ca="1" si="0"/>
        <v>5.3614062676504259E-2</v>
      </c>
      <c r="AC8">
        <v>41555</v>
      </c>
      <c r="AD8" s="17">
        <v>29.503999999999898</v>
      </c>
      <c r="AE8" s="18">
        <v>11.8096</v>
      </c>
      <c r="AF8" s="19">
        <v>36.172399999999897</v>
      </c>
      <c r="AG8" s="20">
        <v>6.2774999999999999</v>
      </c>
      <c r="AH8" s="21">
        <v>16.074000000000002</v>
      </c>
      <c r="AI8" s="22">
        <v>0.16250000000000001</v>
      </c>
      <c r="AJ8" s="23">
        <v>0</v>
      </c>
      <c r="AK8" s="24">
        <v>0</v>
      </c>
      <c r="AL8" s="4" t="s">
        <v>546</v>
      </c>
      <c r="AM8" s="17">
        <f>Table11[[#This Row],[Column3]]-Table11[[#This Row],[Labour]]</f>
        <v>-16.996000000000102</v>
      </c>
      <c r="AN8" s="18">
        <f>Table11[[#This Row],[Column4]]-Table11[[#This Row],[Conservative]]</f>
        <v>-8.5903999999999989</v>
      </c>
      <c r="AO8" s="19">
        <f>Table11[[#This Row],[Column5]]-Table11[[#This Row],[Reform]]</f>
        <v>17.172399999999897</v>
      </c>
      <c r="AP8" s="20">
        <f>Table11[[#This Row],[Column6]]-Table11[[#This Row],[LibDem]]</f>
        <v>0.17750000000000021</v>
      </c>
      <c r="AQ8" s="21">
        <f>Table11[[#This Row],[Column7]]-Table11[[#This Row],[Green]]</f>
        <v>9.5740000000000016</v>
      </c>
      <c r="AR8" s="22">
        <f>Table11[[#This Row],[Column8]]-Table11[[#This Row],[Oth]]</f>
        <v>-1.3374999999999999</v>
      </c>
      <c r="AS8" s="23">
        <f>Table11[[#This Row],[Column9]]-Table11[[#This Row],[SNP]]</f>
        <v>0</v>
      </c>
      <c r="AT8" s="24">
        <f>Table11[[#This Row],[Column10]]-Table11[[#This Row],[PD]]</f>
        <v>0</v>
      </c>
      <c r="AU8" s="24">
        <f>MAX(Table11[[#This Row],[Column3]:[Column10]])-LARGE(Table11[[#This Row],[Column3]:[Column10]],2)</f>
        <v>6.6683999999999983</v>
      </c>
      <c r="AV8">
        <f>Table11[[#This Row],[Column3]]*Table11[[#This Row],[Column2]]</f>
        <v>1226038.7199999958</v>
      </c>
      <c r="AW8" s="25">
        <f>TRUNC(Table11[[#This Row],[Column3]]*Table11[[#This Row],[Column28]]/100)</f>
        <v>12260</v>
      </c>
      <c r="AX8" s="26">
        <f>TRUNC(Table11[[#This Row],[Column4]]*Table11[[#This Row],[Column29]]/100)</f>
        <v>4907</v>
      </c>
      <c r="AY8" s="27">
        <f>TRUNC(Table11[[#This Row],[Column5]]*Table11[[#This Row],[Column30]]/100)</f>
        <v>15031</v>
      </c>
      <c r="AZ8" s="28">
        <f>TRUNC(Table11[[#This Row],[Column6]]*Table11[[#This Row],[Column31]]/100)</f>
        <v>2608</v>
      </c>
      <c r="BA8" s="29">
        <f>TRUNC(Table11[[#This Row],[Column7]]*Table11[[#This Row],[Column312]]/100)</f>
        <v>6679</v>
      </c>
      <c r="BB8" s="30">
        <f>TRUNC(Table11[[#This Row],[Column8]]*Table11[[#This Row],[Column313]]/100)</f>
        <v>67</v>
      </c>
      <c r="BC8" s="31">
        <f>TRUNC(Table11[[#This Row],[Column9]]*Table11[[#This Row],[Column314]]/100)</f>
        <v>0</v>
      </c>
      <c r="BD8" s="32">
        <f>TRUNC(Table11[[#This Row],[Column10]]*Table11[[#This Row],[Column30]]/100)</f>
        <v>0</v>
      </c>
      <c r="BE8">
        <f>Table11[[#This Row],[Column2]]</f>
        <v>41555</v>
      </c>
      <c r="BF8">
        <f>Table11[[#This Row],[Column28]]</f>
        <v>41555</v>
      </c>
      <c r="BG8">
        <f>Table11[[#This Row],[Column29]]</f>
        <v>41555</v>
      </c>
      <c r="BH8">
        <f>Table11[[#This Row],[Column30]]</f>
        <v>41555</v>
      </c>
      <c r="BI8">
        <f>Table11[[#This Row],[Column31]]</f>
        <v>41555</v>
      </c>
      <c r="BJ8">
        <f>Table11[[#This Row],[Column312]]</f>
        <v>41555</v>
      </c>
      <c r="BK8">
        <f>Table11[[#This Row],[Column313]]</f>
        <v>41555</v>
      </c>
      <c r="BL8">
        <f>Table11[[#This Row],[Column314]]</f>
        <v>41555</v>
      </c>
      <c r="BM8">
        <f>Table11[[#This Row],[Column315]]</f>
        <v>41555</v>
      </c>
      <c r="BN8">
        <f>Table11[[#This Row],[Column31]]</f>
        <v>41555</v>
      </c>
      <c r="BO8">
        <f>Table11[[#This Row],[Column312]]</f>
        <v>41555</v>
      </c>
    </row>
    <row r="9" spans="1:69" ht="28.8" customHeight="1">
      <c r="A9" s="2" t="s">
        <v>558</v>
      </c>
      <c r="B9" s="3" t="s">
        <v>339</v>
      </c>
      <c r="C9" s="3" t="s">
        <v>251</v>
      </c>
      <c r="D9" s="50" t="s">
        <v>935</v>
      </c>
      <c r="E9" s="16">
        <v>0</v>
      </c>
      <c r="F9">
        <v>0.64400000000000002</v>
      </c>
      <c r="G9">
        <v>8.109</v>
      </c>
      <c r="H9">
        <v>9.5760000000000005</v>
      </c>
      <c r="I9">
        <v>26.369</v>
      </c>
      <c r="J9">
        <v>20.872</v>
      </c>
      <c r="K9">
        <v>6.9109999999999996</v>
      </c>
      <c r="L9">
        <v>27.518999999999998</v>
      </c>
      <c r="M9" s="7">
        <f>Table11[[#This Row],[Progressives]]*0.67+Table11[[#This Row],[Muslim]]*0.64+Table11[[#This Row],[Left]]*0.35+Table11[[#This Row],[Average]]*0.52+Table11[[#This Row],[Reforms]]*0.2</f>
        <v>28.881909999999998</v>
      </c>
      <c r="N9" s="58">
        <f>Table11[[#This Row],[Average]]*0.34+Table11[[#This Row],[Liberal]]*0.45+Table11[[#This Row],[Blues]]+Table11[[#This Row],[Reforms]]*0.6</f>
        <v>41.780259999999998</v>
      </c>
      <c r="O9" s="9">
        <f>Table11[[#This Row],[Liberal]]*0.55+Table11[[#This Row],[Progressives]]*0.07+Table11[[#This Row],[Average]]*0.14</f>
        <v>15.841580000000002</v>
      </c>
      <c r="P9" s="11">
        <f>Table11[[#This Row],[Muslim]]*0.06+Table11[[#This Row],[Left]]*0.44+Table11[[#This Row],[Progressives]]*0.26</f>
        <v>6.0963600000000007</v>
      </c>
      <c r="Q9" s="59"/>
      <c r="R9" s="57">
        <f>Table11[[#This Row],[Muslim]]*0.3+Table11[[#This Row],[Left]]*0.21+Table11[[#This Row],[Reforms]]*0.2</f>
        <v>7.3998900000000001</v>
      </c>
      <c r="T9" s="7">
        <v>42.4</v>
      </c>
      <c r="U9" s="8">
        <v>29.6</v>
      </c>
      <c r="V9" s="10">
        <v>17.7</v>
      </c>
      <c r="W9" s="9">
        <v>4.4000000000000004</v>
      </c>
      <c r="X9" s="11">
        <v>5.0999999999999996</v>
      </c>
      <c r="Y9" s="13">
        <v>0.9</v>
      </c>
      <c r="Z9" s="12">
        <v>0</v>
      </c>
      <c r="AA9" s="14">
        <v>0</v>
      </c>
      <c r="AB9">
        <f t="shared" ca="1" si="0"/>
        <v>0.11443392456439072</v>
      </c>
      <c r="AC9">
        <v>49589</v>
      </c>
      <c r="AD9" s="17">
        <v>26.726610000000001</v>
      </c>
      <c r="AE9" s="18">
        <v>16.741119999999999</v>
      </c>
      <c r="AF9" s="19">
        <v>37.179879999999997</v>
      </c>
      <c r="AG9" s="20">
        <v>5.4342899999999998</v>
      </c>
      <c r="AH9" s="21">
        <v>13.805</v>
      </c>
      <c r="AI9" s="22">
        <v>0.11309999999999901</v>
      </c>
      <c r="AJ9" s="23">
        <v>0</v>
      </c>
      <c r="AK9" s="24">
        <v>0</v>
      </c>
      <c r="AL9" s="2" t="s">
        <v>558</v>
      </c>
      <c r="AM9" s="17">
        <f>Table11[[#This Row],[Column3]]-Table11[[#This Row],[Labour]]</f>
        <v>-15.673389999999998</v>
      </c>
      <c r="AN9" s="18">
        <f>Table11[[#This Row],[Column4]]-Table11[[#This Row],[Conservative]]</f>
        <v>-12.858880000000003</v>
      </c>
      <c r="AO9" s="19">
        <f>Table11[[#This Row],[Column5]]-Table11[[#This Row],[Reform]]</f>
        <v>19.479879999999998</v>
      </c>
      <c r="AP9" s="20">
        <f>Table11[[#This Row],[Column6]]-Table11[[#This Row],[LibDem]]</f>
        <v>1.0342899999999995</v>
      </c>
      <c r="AQ9" s="21">
        <f>Table11[[#This Row],[Column7]]-Table11[[#This Row],[Green]]</f>
        <v>8.7050000000000001</v>
      </c>
      <c r="AR9" s="22">
        <f>Table11[[#This Row],[Column8]]-Table11[[#This Row],[Oth]]</f>
        <v>-0.78690000000000104</v>
      </c>
      <c r="AS9" s="23">
        <f>Table11[[#This Row],[Column9]]-Table11[[#This Row],[SNP]]</f>
        <v>0</v>
      </c>
      <c r="AT9" s="24">
        <f>Table11[[#This Row],[Column10]]-Table11[[#This Row],[PD]]</f>
        <v>0</v>
      </c>
      <c r="AU9" s="24">
        <f>MAX(Table11[[#This Row],[Column3]:[Column10]])-LARGE(Table11[[#This Row],[Column3]:[Column10]],2)</f>
        <v>10.453269999999996</v>
      </c>
      <c r="AV9">
        <f>Table11[[#This Row],[Column3]]*Table11[[#This Row],[Column2]]</f>
        <v>1325345.86329</v>
      </c>
      <c r="AW9" s="25">
        <f>TRUNC(Table11[[#This Row],[Column3]]*Table11[[#This Row],[Column28]]/100)</f>
        <v>13253</v>
      </c>
      <c r="AX9" s="26">
        <f>TRUNC(Table11[[#This Row],[Column4]]*Table11[[#This Row],[Column29]]/100)</f>
        <v>8301</v>
      </c>
      <c r="AY9" s="27">
        <f>TRUNC(Table11[[#This Row],[Column5]]*Table11[[#This Row],[Column30]]/100)</f>
        <v>18437</v>
      </c>
      <c r="AZ9" s="28">
        <f>TRUNC(Table11[[#This Row],[Column6]]*Table11[[#This Row],[Column31]]/100)</f>
        <v>2694</v>
      </c>
      <c r="BA9" s="29">
        <f>TRUNC(Table11[[#This Row],[Column7]]*Table11[[#This Row],[Column312]]/100)</f>
        <v>6845</v>
      </c>
      <c r="BB9" s="30">
        <f>TRUNC(Table11[[#This Row],[Column8]]*Table11[[#This Row],[Column313]]/100)</f>
        <v>56</v>
      </c>
      <c r="BC9" s="31">
        <f>TRUNC(Table11[[#This Row],[Column9]]*Table11[[#This Row],[Column314]]/100)</f>
        <v>0</v>
      </c>
      <c r="BD9" s="32">
        <f>TRUNC(Table11[[#This Row],[Column10]]*Table11[[#This Row],[Column30]]/100)</f>
        <v>0</v>
      </c>
      <c r="BE9">
        <f>Table11[[#This Row],[Column2]]</f>
        <v>49589</v>
      </c>
      <c r="BF9">
        <f>Table11[[#This Row],[Column28]]</f>
        <v>49589</v>
      </c>
      <c r="BG9">
        <f>Table11[[#This Row],[Column29]]</f>
        <v>49589</v>
      </c>
      <c r="BH9">
        <f>Table11[[#This Row],[Column30]]</f>
        <v>49589</v>
      </c>
      <c r="BI9">
        <f>Table11[[#This Row],[Column31]]</f>
        <v>49589</v>
      </c>
      <c r="BJ9">
        <f>Table11[[#This Row],[Column312]]</f>
        <v>49589</v>
      </c>
      <c r="BK9">
        <f>Table11[[#This Row],[Column313]]</f>
        <v>49589</v>
      </c>
      <c r="BL9">
        <f>Table11[[#This Row],[Column314]]</f>
        <v>49589</v>
      </c>
      <c r="BM9">
        <f>Table11[[#This Row],[Column315]]</f>
        <v>49589</v>
      </c>
      <c r="BN9">
        <f>Table11[[#This Row],[Column31]]</f>
        <v>49589</v>
      </c>
      <c r="BO9">
        <f>Table11[[#This Row],[Column312]]</f>
        <v>49589</v>
      </c>
    </row>
    <row r="10" spans="1:69" ht="28.8" customHeight="1">
      <c r="A10" s="4" t="s">
        <v>338</v>
      </c>
      <c r="B10" s="5" t="s">
        <v>339</v>
      </c>
      <c r="C10" s="5" t="s">
        <v>251</v>
      </c>
      <c r="D10" s="56" t="s">
        <v>936</v>
      </c>
      <c r="E10">
        <v>0</v>
      </c>
      <c r="F10">
        <v>0.82599999999999996</v>
      </c>
      <c r="G10">
        <v>7.5389999999999997</v>
      </c>
      <c r="H10">
        <v>7.9009999999999998</v>
      </c>
      <c r="I10">
        <v>19.265000000000001</v>
      </c>
      <c r="J10">
        <v>29.106000000000002</v>
      </c>
      <c r="K10">
        <v>13.803000000000001</v>
      </c>
      <c r="L10">
        <v>21.559000000000001</v>
      </c>
      <c r="M10" s="7">
        <f>Table11[[#This Row],[Progressives]]*0.67+Table11[[#This Row],[Muslim]]*0.64+Table11[[#This Row],[Left]]*0.35+Table11[[#This Row],[Average]]*0.52+Table11[[#This Row],[Reforms]]*0.2</f>
        <v>22.790560000000003</v>
      </c>
      <c r="N10" s="58">
        <f>Table11[[#This Row],[Average]]*0.34+Table11[[#This Row],[Liberal]]*0.45+Table11[[#This Row],[Blues]]+Table11[[#This Row],[Reforms]]*0.6</f>
        <v>46.386200000000002</v>
      </c>
      <c r="O10" s="9">
        <f>Table11[[#This Row],[Liberal]]*0.55+Table11[[#This Row],[Progressives]]*0.07+Table11[[#This Row],[Average]]*0.14</f>
        <v>19.258470000000003</v>
      </c>
      <c r="P10" s="11">
        <f>Table11[[#This Row],[Muslim]]*0.06+Table11[[#This Row],[Left]]*0.44+Table11[[#This Row],[Progressives]]*0.26</f>
        <v>5.4209800000000001</v>
      </c>
      <c r="Q10" s="59"/>
      <c r="R10" s="57">
        <f>Table11[[#This Row],[Muslim]]*0.3+Table11[[#This Row],[Left]]*0.21+Table11[[#This Row],[Reforms]]*0.2</f>
        <v>6.1427900000000006</v>
      </c>
      <c r="T10" s="7">
        <v>28</v>
      </c>
      <c r="U10" s="8">
        <v>33.700000000000003</v>
      </c>
      <c r="V10" s="10">
        <v>20</v>
      </c>
      <c r="W10" s="9">
        <v>12.7</v>
      </c>
      <c r="X10" s="11">
        <v>5.6</v>
      </c>
      <c r="Y10" s="13">
        <v>0</v>
      </c>
      <c r="Z10" s="12">
        <v>0</v>
      </c>
      <c r="AA10" s="14">
        <v>0</v>
      </c>
      <c r="AB10">
        <f t="shared" ca="1" si="0"/>
        <v>0.97651519053334346</v>
      </c>
      <c r="AC10">
        <v>53082</v>
      </c>
      <c r="AD10" s="17">
        <v>10.67648</v>
      </c>
      <c r="AE10" s="18">
        <v>36.507439999999903</v>
      </c>
      <c r="AF10" s="19">
        <v>30.724</v>
      </c>
      <c r="AG10" s="20">
        <v>10.212479999999999</v>
      </c>
      <c r="AH10" s="21">
        <v>11.864000000000001</v>
      </c>
      <c r="AI10" s="22">
        <v>1.5599999999999999E-2</v>
      </c>
      <c r="AJ10" s="23">
        <v>0</v>
      </c>
      <c r="AK10" s="24">
        <v>0</v>
      </c>
      <c r="AL10" s="4" t="s">
        <v>338</v>
      </c>
      <c r="AM10" s="17">
        <f>Table11[[#This Row],[Column3]]-Table11[[#This Row],[Labour]]</f>
        <v>-17.323520000000002</v>
      </c>
      <c r="AN10" s="18">
        <f>Table11[[#This Row],[Column4]]-Table11[[#This Row],[Conservative]]</f>
        <v>2.8074399999999002</v>
      </c>
      <c r="AO10" s="19">
        <f>Table11[[#This Row],[Column5]]-Table11[[#This Row],[Reform]]</f>
        <v>10.724</v>
      </c>
      <c r="AP10" s="20">
        <f>Table11[[#This Row],[Column6]]-Table11[[#This Row],[LibDem]]</f>
        <v>-2.48752</v>
      </c>
      <c r="AQ10" s="21">
        <f>Table11[[#This Row],[Column7]]-Table11[[#This Row],[Green]]</f>
        <v>6.2640000000000011</v>
      </c>
      <c r="AR10" s="22">
        <f>Table11[[#This Row],[Column8]]-Table11[[#This Row],[Oth]]</f>
        <v>1.5599999999999999E-2</v>
      </c>
      <c r="AS10" s="23">
        <f>Table11[[#This Row],[Column9]]-Table11[[#This Row],[SNP]]</f>
        <v>0</v>
      </c>
      <c r="AT10" s="24">
        <f>Table11[[#This Row],[Column10]]-Table11[[#This Row],[PD]]</f>
        <v>0</v>
      </c>
      <c r="AU10" s="24">
        <f>MAX(Table11[[#This Row],[Column3]:[Column10]])-LARGE(Table11[[#This Row],[Column3]:[Column10]],2)</f>
        <v>5.7834399999999029</v>
      </c>
      <c r="AV10">
        <f>Table11[[#This Row],[Column3]]*Table11[[#This Row],[Column2]]</f>
        <v>566728.91136000003</v>
      </c>
      <c r="AW10" s="25">
        <f>TRUNC(Table11[[#This Row],[Column3]]*Table11[[#This Row],[Column28]]/100)</f>
        <v>5667</v>
      </c>
      <c r="AX10" s="26">
        <f>TRUNC(Table11[[#This Row],[Column4]]*Table11[[#This Row],[Column29]]/100)</f>
        <v>19378</v>
      </c>
      <c r="AY10" s="27">
        <f>TRUNC(Table11[[#This Row],[Column5]]*Table11[[#This Row],[Column30]]/100)</f>
        <v>16308</v>
      </c>
      <c r="AZ10" s="28">
        <f>TRUNC(Table11[[#This Row],[Column6]]*Table11[[#This Row],[Column31]]/100)</f>
        <v>5420</v>
      </c>
      <c r="BA10" s="29">
        <f>TRUNC(Table11[[#This Row],[Column7]]*Table11[[#This Row],[Column312]]/100)</f>
        <v>6297</v>
      </c>
      <c r="BB10" s="30">
        <f>TRUNC(Table11[[#This Row],[Column8]]*Table11[[#This Row],[Column313]]/100)</f>
        <v>8</v>
      </c>
      <c r="BC10" s="31">
        <f>TRUNC(Table11[[#This Row],[Column9]]*Table11[[#This Row],[Column314]]/100)</f>
        <v>0</v>
      </c>
      <c r="BD10" s="32">
        <f>TRUNC(Table11[[#This Row],[Column10]]*Table11[[#This Row],[Column30]]/100)</f>
        <v>0</v>
      </c>
      <c r="BE10">
        <f>Table11[[#This Row],[Column2]]</f>
        <v>53082</v>
      </c>
      <c r="BF10">
        <f>Table11[[#This Row],[Column28]]</f>
        <v>53082</v>
      </c>
      <c r="BG10">
        <f>Table11[[#This Row],[Column29]]</f>
        <v>53082</v>
      </c>
      <c r="BH10">
        <f>Table11[[#This Row],[Column30]]</f>
        <v>53082</v>
      </c>
      <c r="BI10">
        <f>Table11[[#This Row],[Column31]]</f>
        <v>53082</v>
      </c>
      <c r="BJ10">
        <f>Table11[[#This Row],[Column312]]</f>
        <v>53082</v>
      </c>
      <c r="BK10">
        <f>Table11[[#This Row],[Column313]]</f>
        <v>53082</v>
      </c>
      <c r="BL10">
        <f>Table11[[#This Row],[Column314]]</f>
        <v>53082</v>
      </c>
      <c r="BM10">
        <f>Table11[[#This Row],[Column315]]</f>
        <v>53082</v>
      </c>
      <c r="BN10">
        <f>Table11[[#This Row],[Column31]]</f>
        <v>53082</v>
      </c>
      <c r="BO10">
        <f>Table11[[#This Row],[Column312]]</f>
        <v>53082</v>
      </c>
    </row>
    <row r="11" spans="1:69" ht="28.8" customHeight="1">
      <c r="A11" s="4" t="s">
        <v>340</v>
      </c>
      <c r="B11" s="5" t="s">
        <v>341</v>
      </c>
      <c r="C11" s="5" t="s">
        <v>251</v>
      </c>
      <c r="D11" s="50" t="s">
        <v>937</v>
      </c>
      <c r="E11" s="16">
        <v>0</v>
      </c>
      <c r="F11">
        <v>5.9740000000000002</v>
      </c>
      <c r="G11">
        <v>12.885</v>
      </c>
      <c r="H11">
        <v>15.68</v>
      </c>
      <c r="I11">
        <v>28.302</v>
      </c>
      <c r="J11">
        <v>14.26</v>
      </c>
      <c r="K11">
        <v>1.9259999999999999</v>
      </c>
      <c r="L11">
        <v>20.972999999999999</v>
      </c>
      <c r="M11" s="7">
        <f>Table11[[#This Row],[Progressives]]*0.67+Table11[[#This Row],[Muslim]]*0.64+Table11[[#This Row],[Left]]*0.35+Table11[[#This Row],[Average]]*0.52+Table11[[#This Row],[Reforms]]*0.2</f>
        <v>37.750350000000005</v>
      </c>
      <c r="N11" s="58">
        <f>Table11[[#This Row],[Average]]*0.34+Table11[[#This Row],[Liberal]]*0.45+Table11[[#This Row],[Blues]]+Table11[[#This Row],[Reforms]]*0.6</f>
        <v>30.549479999999996</v>
      </c>
      <c r="O11" s="9">
        <f>Table11[[#This Row],[Liberal]]*0.55+Table11[[#This Row],[Progressives]]*0.07+Table11[[#This Row],[Average]]*0.14</f>
        <v>12.902880000000001</v>
      </c>
      <c r="P11" s="11">
        <f>Table11[[#This Row],[Muslim]]*0.06+Table11[[#This Row],[Left]]*0.44+Table11[[#This Row],[Progressives]]*0.26</f>
        <v>10.10464</v>
      </c>
      <c r="Q11" s="59"/>
      <c r="R11" s="57">
        <f>Table11[[#This Row],[Muslim]]*0.3+Table11[[#This Row],[Left]]*0.21+Table11[[#This Row],[Reforms]]*0.2</f>
        <v>8.6926500000000004</v>
      </c>
      <c r="T11" s="7">
        <v>45.5</v>
      </c>
      <c r="U11" s="8">
        <v>23.7</v>
      </c>
      <c r="V11" s="10">
        <v>18.3</v>
      </c>
      <c r="W11" s="9">
        <v>4.5</v>
      </c>
      <c r="X11" s="11">
        <v>8</v>
      </c>
      <c r="Y11" s="13">
        <v>0</v>
      </c>
      <c r="Z11" s="12">
        <v>0</v>
      </c>
      <c r="AA11" s="14">
        <v>0</v>
      </c>
      <c r="AB11">
        <f t="shared" ca="1" si="0"/>
        <v>0.36755127909397167</v>
      </c>
      <c r="AC11">
        <v>40919</v>
      </c>
      <c r="AD11" s="17">
        <v>28.554829999999999</v>
      </c>
      <c r="AE11" s="18">
        <v>18.289919999999999</v>
      </c>
      <c r="AF11" s="19">
        <v>28.439080000000001</v>
      </c>
      <c r="AG11" s="20">
        <v>6.4451700000000001</v>
      </c>
      <c r="AH11" s="21">
        <v>18.271000000000001</v>
      </c>
      <c r="AI11" s="22">
        <v>0</v>
      </c>
      <c r="AJ11" s="23">
        <v>0</v>
      </c>
      <c r="AK11" s="24">
        <v>0</v>
      </c>
      <c r="AL11" s="4" t="s">
        <v>340</v>
      </c>
      <c r="AM11" s="17">
        <f>Table11[[#This Row],[Column3]]-Table11[[#This Row],[Labour]]</f>
        <v>-16.945170000000001</v>
      </c>
      <c r="AN11" s="18">
        <f>Table11[[#This Row],[Column4]]-Table11[[#This Row],[Conservative]]</f>
        <v>-5.4100800000000007</v>
      </c>
      <c r="AO11" s="19">
        <f>Table11[[#This Row],[Column5]]-Table11[[#This Row],[Reform]]</f>
        <v>10.13908</v>
      </c>
      <c r="AP11" s="20">
        <f>Table11[[#This Row],[Column6]]-Table11[[#This Row],[LibDem]]</f>
        <v>1.9451700000000001</v>
      </c>
      <c r="AQ11" s="21">
        <f>Table11[[#This Row],[Column7]]-Table11[[#This Row],[Green]]</f>
        <v>10.271000000000001</v>
      </c>
      <c r="AR11" s="22">
        <f>Table11[[#This Row],[Column8]]-Table11[[#This Row],[Oth]]</f>
        <v>0</v>
      </c>
      <c r="AS11" s="23">
        <f>Table11[[#This Row],[Column9]]-Table11[[#This Row],[SNP]]</f>
        <v>0</v>
      </c>
      <c r="AT11" s="24">
        <f>Table11[[#This Row],[Column10]]-Table11[[#This Row],[PD]]</f>
        <v>0</v>
      </c>
      <c r="AU11" s="24">
        <f>MAX(Table11[[#This Row],[Column3]:[Column10]])-LARGE(Table11[[#This Row],[Column3]:[Column10]],2)</f>
        <v>0.11574999999999847</v>
      </c>
      <c r="AV11">
        <f>Table11[[#This Row],[Column3]]*Table11[[#This Row],[Column2]]</f>
        <v>1168435.08877</v>
      </c>
      <c r="AW11" s="25">
        <f>TRUNC(Table11[[#This Row],[Column3]]*Table11[[#This Row],[Column28]]/100)</f>
        <v>11684</v>
      </c>
      <c r="AX11" s="26">
        <f>TRUNC(Table11[[#This Row],[Column4]]*Table11[[#This Row],[Column29]]/100)</f>
        <v>7484</v>
      </c>
      <c r="AY11" s="27">
        <f>TRUNC(Table11[[#This Row],[Column5]]*Table11[[#This Row],[Column30]]/100)</f>
        <v>11636</v>
      </c>
      <c r="AZ11" s="28">
        <f>TRUNC(Table11[[#This Row],[Column6]]*Table11[[#This Row],[Column31]]/100)</f>
        <v>2637</v>
      </c>
      <c r="BA11" s="29">
        <f>TRUNC(Table11[[#This Row],[Column7]]*Table11[[#This Row],[Column312]]/100)</f>
        <v>7476</v>
      </c>
      <c r="BB11" s="30">
        <f>TRUNC(Table11[[#This Row],[Column8]]*Table11[[#This Row],[Column313]]/100)</f>
        <v>0</v>
      </c>
      <c r="BC11" s="31">
        <f>TRUNC(Table11[[#This Row],[Column9]]*Table11[[#This Row],[Column314]]/100)</f>
        <v>0</v>
      </c>
      <c r="BD11" s="32">
        <f>TRUNC(Table11[[#This Row],[Column10]]*Table11[[#This Row],[Column30]]/100)</f>
        <v>0</v>
      </c>
      <c r="BE11">
        <f>Table11[[#This Row],[Column2]]</f>
        <v>40919</v>
      </c>
      <c r="BF11">
        <f>Table11[[#This Row],[Column28]]</f>
        <v>40919</v>
      </c>
      <c r="BG11">
        <f>Table11[[#This Row],[Column29]]</f>
        <v>40919</v>
      </c>
      <c r="BH11">
        <f>Table11[[#This Row],[Column30]]</f>
        <v>40919</v>
      </c>
      <c r="BI11">
        <f>Table11[[#This Row],[Column31]]</f>
        <v>40919</v>
      </c>
      <c r="BJ11">
        <f>Table11[[#This Row],[Column312]]</f>
        <v>40919</v>
      </c>
      <c r="BK11">
        <f>Table11[[#This Row],[Column313]]</f>
        <v>40919</v>
      </c>
      <c r="BL11">
        <f>Table11[[#This Row],[Column314]]</f>
        <v>40919</v>
      </c>
      <c r="BM11">
        <f>Table11[[#This Row],[Column315]]</f>
        <v>40919</v>
      </c>
      <c r="BN11">
        <f>Table11[[#This Row],[Column31]]</f>
        <v>40919</v>
      </c>
      <c r="BO11">
        <f>Table11[[#This Row],[Column312]]</f>
        <v>40919</v>
      </c>
    </row>
    <row r="12" spans="1:69" ht="28.8" customHeight="1">
      <c r="A12" s="2" t="s">
        <v>342</v>
      </c>
      <c r="B12" s="3" t="s">
        <v>341</v>
      </c>
      <c r="C12" s="3" t="s">
        <v>251</v>
      </c>
      <c r="D12" s="50" t="s">
        <v>938</v>
      </c>
      <c r="E12" s="16">
        <v>0</v>
      </c>
      <c r="F12">
        <v>19.087</v>
      </c>
      <c r="G12">
        <v>12.337999999999999</v>
      </c>
      <c r="H12">
        <v>20.024999999999999</v>
      </c>
      <c r="I12">
        <v>16.119</v>
      </c>
      <c r="J12">
        <v>12.651</v>
      </c>
      <c r="K12">
        <v>1.831</v>
      </c>
      <c r="L12">
        <v>17.949000000000002</v>
      </c>
      <c r="M12" s="7">
        <f>Table11[[#This Row],[Progressives]]*0.67+Table11[[#This Row],[Muslim]]*0.64+Table11[[#This Row],[Left]]*0.35+Table11[[#This Row],[Average]]*0.52+Table11[[#This Row],[Reforms]]*0.2</f>
        <v>41.922409999999999</v>
      </c>
      <c r="N12" s="58">
        <f>Table11[[#This Row],[Average]]*0.34+Table11[[#This Row],[Liberal]]*0.45+Table11[[#This Row],[Blues]]+Table11[[#This Row],[Reforms]]*0.6</f>
        <v>23.773810000000001</v>
      </c>
      <c r="O12" s="9">
        <f>Table11[[#This Row],[Liberal]]*0.55+Table11[[#This Row],[Progressives]]*0.07+Table11[[#This Row],[Average]]*0.14</f>
        <v>10.61646</v>
      </c>
      <c r="P12" s="11">
        <f>Table11[[#This Row],[Muslim]]*0.06+Table11[[#This Row],[Left]]*0.44+Table11[[#This Row],[Progressives]]*0.26</f>
        <v>11.780439999999999</v>
      </c>
      <c r="Q12" s="59"/>
      <c r="R12" s="57">
        <f>Table11[[#This Row],[Muslim]]*0.3+Table11[[#This Row],[Left]]*0.21+Table11[[#This Row],[Reforms]]*0.2</f>
        <v>11.906879999999999</v>
      </c>
      <c r="T12" s="7">
        <v>38.799999999999997</v>
      </c>
      <c r="U12" s="8">
        <v>13.9</v>
      </c>
      <c r="V12" s="10">
        <v>22.7</v>
      </c>
      <c r="W12" s="9">
        <v>4.8</v>
      </c>
      <c r="X12" s="11">
        <v>5.0999999999999996</v>
      </c>
      <c r="Y12" s="13">
        <v>14.7</v>
      </c>
      <c r="Z12" s="12">
        <v>0</v>
      </c>
      <c r="AA12" s="14">
        <v>0</v>
      </c>
      <c r="AB12">
        <f t="shared" ca="1" si="0"/>
        <v>0.48542530847463261</v>
      </c>
      <c r="AC12">
        <v>37399</v>
      </c>
      <c r="AD12" s="17">
        <v>37.327010000000001</v>
      </c>
      <c r="AE12" s="18">
        <v>12.89376</v>
      </c>
      <c r="AF12" s="19">
        <v>27.629239999999999</v>
      </c>
      <c r="AG12" s="20">
        <v>6.0579900000000002</v>
      </c>
      <c r="AH12" s="21">
        <v>14.180999999999999</v>
      </c>
      <c r="AI12" s="22">
        <v>1.91099999999999</v>
      </c>
      <c r="AJ12" s="23">
        <v>0</v>
      </c>
      <c r="AK12" s="24">
        <v>0</v>
      </c>
      <c r="AL12" s="2" t="s">
        <v>342</v>
      </c>
      <c r="AM12" s="17">
        <f>Table11[[#This Row],[Column3]]-Table11[[#This Row],[Labour]]</f>
        <v>-1.4729899999999958</v>
      </c>
      <c r="AN12" s="18">
        <f>Table11[[#This Row],[Column4]]-Table11[[#This Row],[Conservative]]</f>
        <v>-1.00624</v>
      </c>
      <c r="AO12" s="19">
        <f>Table11[[#This Row],[Column5]]-Table11[[#This Row],[Reform]]</f>
        <v>4.9292400000000001</v>
      </c>
      <c r="AP12" s="20">
        <f>Table11[[#This Row],[Column6]]-Table11[[#This Row],[LibDem]]</f>
        <v>1.2579900000000004</v>
      </c>
      <c r="AQ12" s="21">
        <f>Table11[[#This Row],[Column7]]-Table11[[#This Row],[Green]]</f>
        <v>9.0809999999999995</v>
      </c>
      <c r="AR12" s="22">
        <f>Table11[[#This Row],[Column8]]-Table11[[#This Row],[Oth]]</f>
        <v>-12.789000000000009</v>
      </c>
      <c r="AS12" s="23">
        <f>Table11[[#This Row],[Column9]]-Table11[[#This Row],[SNP]]</f>
        <v>0</v>
      </c>
      <c r="AT12" s="24">
        <f>Table11[[#This Row],[Column10]]-Table11[[#This Row],[PD]]</f>
        <v>0</v>
      </c>
      <c r="AU12" s="24">
        <f>MAX(Table11[[#This Row],[Column3]:[Column10]])-LARGE(Table11[[#This Row],[Column3]:[Column10]],2)</f>
        <v>9.697770000000002</v>
      </c>
      <c r="AV12">
        <f>Table11[[#This Row],[Column3]]*Table11[[#This Row],[Column2]]</f>
        <v>1395992.84699</v>
      </c>
      <c r="AW12" s="25">
        <f>TRUNC(Table11[[#This Row],[Column3]]*Table11[[#This Row],[Column28]]/100)</f>
        <v>13959</v>
      </c>
      <c r="AX12" s="26">
        <f>TRUNC(Table11[[#This Row],[Column4]]*Table11[[#This Row],[Column29]]/100)</f>
        <v>4822</v>
      </c>
      <c r="AY12" s="27">
        <f>TRUNC(Table11[[#This Row],[Column5]]*Table11[[#This Row],[Column30]]/100)</f>
        <v>10333</v>
      </c>
      <c r="AZ12" s="28">
        <f>TRUNC(Table11[[#This Row],[Column6]]*Table11[[#This Row],[Column31]]/100)</f>
        <v>2265</v>
      </c>
      <c r="BA12" s="29">
        <f>TRUNC(Table11[[#This Row],[Column7]]*Table11[[#This Row],[Column312]]/100)</f>
        <v>5303</v>
      </c>
      <c r="BB12" s="30">
        <f>TRUNC(Table11[[#This Row],[Column8]]*Table11[[#This Row],[Column313]]/100)</f>
        <v>714</v>
      </c>
      <c r="BC12" s="31">
        <f>TRUNC(Table11[[#This Row],[Column9]]*Table11[[#This Row],[Column314]]/100)</f>
        <v>0</v>
      </c>
      <c r="BD12" s="32">
        <f>TRUNC(Table11[[#This Row],[Column10]]*Table11[[#This Row],[Column30]]/100)</f>
        <v>0</v>
      </c>
      <c r="BE12">
        <f>Table11[[#This Row],[Column2]]</f>
        <v>37399</v>
      </c>
      <c r="BF12">
        <f>Table11[[#This Row],[Column28]]</f>
        <v>37399</v>
      </c>
      <c r="BG12">
        <f>Table11[[#This Row],[Column29]]</f>
        <v>37399</v>
      </c>
      <c r="BH12">
        <f>Table11[[#This Row],[Column30]]</f>
        <v>37399</v>
      </c>
      <c r="BI12">
        <f>Table11[[#This Row],[Column31]]</f>
        <v>37399</v>
      </c>
      <c r="BJ12">
        <f>Table11[[#This Row],[Column312]]</f>
        <v>37399</v>
      </c>
      <c r="BK12">
        <f>Table11[[#This Row],[Column313]]</f>
        <v>37399</v>
      </c>
      <c r="BL12">
        <f>Table11[[#This Row],[Column314]]</f>
        <v>37399</v>
      </c>
      <c r="BM12">
        <f>Table11[[#This Row],[Column315]]</f>
        <v>37399</v>
      </c>
      <c r="BN12">
        <f>Table11[[#This Row],[Column31]]</f>
        <v>37399</v>
      </c>
      <c r="BO12">
        <f>Table11[[#This Row],[Column312]]</f>
        <v>37399</v>
      </c>
    </row>
    <row r="13" spans="1:69" ht="28.8" customHeight="1">
      <c r="A13" s="2" t="s">
        <v>569</v>
      </c>
      <c r="B13" s="3" t="s">
        <v>341</v>
      </c>
      <c r="C13" s="3" t="s">
        <v>251</v>
      </c>
      <c r="D13" s="50" t="s">
        <v>939</v>
      </c>
      <c r="E13">
        <v>0</v>
      </c>
      <c r="F13">
        <v>0.378</v>
      </c>
      <c r="G13">
        <v>6.5439999999999996</v>
      </c>
      <c r="H13">
        <v>7.1920000000000002</v>
      </c>
      <c r="I13">
        <v>20.298999999999999</v>
      </c>
      <c r="J13">
        <v>26.366</v>
      </c>
      <c r="K13">
        <v>16.513999999999999</v>
      </c>
      <c r="L13">
        <v>22.707000000000001</v>
      </c>
      <c r="M13" s="7">
        <f>Table11[[#This Row],[Progressives]]*0.67+Table11[[#This Row],[Muslim]]*0.64+Table11[[#This Row],[Left]]*0.35+Table11[[#This Row],[Average]]*0.52+Table11[[#This Row],[Reforms]]*0.2</f>
        <v>22.447839999999999</v>
      </c>
      <c r="N13" s="58">
        <f>Table11[[#This Row],[Average]]*0.34+Table11[[#This Row],[Liberal]]*0.45+Table11[[#This Row],[Blues]]+Table11[[#This Row],[Reforms]]*0.6</f>
        <v>48.904560000000004</v>
      </c>
      <c r="O13" s="9">
        <f>Table11[[#This Row],[Liberal]]*0.55+Table11[[#This Row],[Progressives]]*0.07+Table11[[#This Row],[Average]]*0.14</f>
        <v>17.846599999999999</v>
      </c>
      <c r="P13" s="11">
        <f>Table11[[#This Row],[Muslim]]*0.06+Table11[[#This Row],[Left]]*0.44+Table11[[#This Row],[Progressives]]*0.26</f>
        <v>4.77196</v>
      </c>
      <c r="Q13" s="59"/>
      <c r="R13" s="57">
        <f>Table11[[#This Row],[Muslim]]*0.3+Table11[[#This Row],[Left]]*0.21+Table11[[#This Row],[Reforms]]*0.2</f>
        <v>6.0290400000000002</v>
      </c>
      <c r="T13" s="7">
        <v>34.6</v>
      </c>
      <c r="U13" s="8">
        <v>34</v>
      </c>
      <c r="V13" s="10">
        <v>15.1</v>
      </c>
      <c r="W13" s="9">
        <v>9.5</v>
      </c>
      <c r="X13" s="11">
        <v>5.5</v>
      </c>
      <c r="Y13" s="13">
        <v>1.3</v>
      </c>
      <c r="Z13" s="12">
        <v>0</v>
      </c>
      <c r="AA13" s="14">
        <v>0</v>
      </c>
      <c r="AB13">
        <f t="shared" ca="1" si="0"/>
        <v>0.18694896555125928</v>
      </c>
      <c r="AC13">
        <v>51272</v>
      </c>
      <c r="AD13" s="17">
        <v>21.180499999999999</v>
      </c>
      <c r="AE13" s="18">
        <v>28.410640000000001</v>
      </c>
      <c r="AF13" s="19">
        <v>29.047000000000001</v>
      </c>
      <c r="AG13" s="20">
        <v>8.1453600000000002</v>
      </c>
      <c r="AH13" s="21">
        <v>13.106</v>
      </c>
      <c r="AI13" s="22">
        <v>0.1105</v>
      </c>
      <c r="AJ13" s="23">
        <v>0</v>
      </c>
      <c r="AK13" s="24">
        <v>0</v>
      </c>
      <c r="AL13" s="2" t="s">
        <v>569</v>
      </c>
      <c r="AM13" s="17">
        <f>Table11[[#This Row],[Column3]]-Table11[[#This Row],[Labour]]</f>
        <v>-13.419500000000003</v>
      </c>
      <c r="AN13" s="18">
        <f>Table11[[#This Row],[Column4]]-Table11[[#This Row],[Conservative]]</f>
        <v>-5.5893599999999992</v>
      </c>
      <c r="AO13" s="19">
        <f>Table11[[#This Row],[Column5]]-Table11[[#This Row],[Reform]]</f>
        <v>13.947000000000001</v>
      </c>
      <c r="AP13" s="20">
        <f>Table11[[#This Row],[Column6]]-Table11[[#This Row],[LibDem]]</f>
        <v>-1.3546399999999998</v>
      </c>
      <c r="AQ13" s="21">
        <f>Table11[[#This Row],[Column7]]-Table11[[#This Row],[Green]]</f>
        <v>7.6059999999999999</v>
      </c>
      <c r="AR13" s="22">
        <f>Table11[[#This Row],[Column8]]-Table11[[#This Row],[Oth]]</f>
        <v>-1.1895</v>
      </c>
      <c r="AS13" s="23">
        <f>Table11[[#This Row],[Column9]]-Table11[[#This Row],[SNP]]</f>
        <v>0</v>
      </c>
      <c r="AT13" s="24">
        <f>Table11[[#This Row],[Column10]]-Table11[[#This Row],[PD]]</f>
        <v>0</v>
      </c>
      <c r="AU13" s="24">
        <f>MAX(Table11[[#This Row],[Column3]:[Column10]])-LARGE(Table11[[#This Row],[Column3]:[Column10]],2)</f>
        <v>0.63635999999999981</v>
      </c>
      <c r="AV13">
        <f>Table11[[#This Row],[Column3]]*Table11[[#This Row],[Column2]]</f>
        <v>1085966.5959999999</v>
      </c>
      <c r="AW13" s="25">
        <f>TRUNC(Table11[[#This Row],[Column3]]*Table11[[#This Row],[Column28]]/100)</f>
        <v>10859</v>
      </c>
      <c r="AX13" s="26">
        <f>TRUNC(Table11[[#This Row],[Column4]]*Table11[[#This Row],[Column29]]/100)</f>
        <v>14566</v>
      </c>
      <c r="AY13" s="27">
        <f>TRUNC(Table11[[#This Row],[Column5]]*Table11[[#This Row],[Column30]]/100)</f>
        <v>14892</v>
      </c>
      <c r="AZ13" s="28">
        <f>TRUNC(Table11[[#This Row],[Column6]]*Table11[[#This Row],[Column31]]/100)</f>
        <v>4176</v>
      </c>
      <c r="BA13" s="29">
        <f>TRUNC(Table11[[#This Row],[Column7]]*Table11[[#This Row],[Column312]]/100)</f>
        <v>6719</v>
      </c>
      <c r="BB13" s="30">
        <f>TRUNC(Table11[[#This Row],[Column8]]*Table11[[#This Row],[Column313]]/100)</f>
        <v>56</v>
      </c>
      <c r="BC13" s="31">
        <f>TRUNC(Table11[[#This Row],[Column9]]*Table11[[#This Row],[Column314]]/100)</f>
        <v>0</v>
      </c>
      <c r="BD13" s="32">
        <f>TRUNC(Table11[[#This Row],[Column10]]*Table11[[#This Row],[Column30]]/100)</f>
        <v>0</v>
      </c>
      <c r="BE13">
        <f>Table11[[#This Row],[Column2]]</f>
        <v>51272</v>
      </c>
      <c r="BF13">
        <f>Table11[[#This Row],[Column28]]</f>
        <v>51272</v>
      </c>
      <c r="BG13">
        <f>Table11[[#This Row],[Column29]]</f>
        <v>51272</v>
      </c>
      <c r="BH13">
        <f>Table11[[#This Row],[Column30]]</f>
        <v>51272</v>
      </c>
      <c r="BI13">
        <f>Table11[[#This Row],[Column31]]</f>
        <v>51272</v>
      </c>
      <c r="BJ13">
        <f>Table11[[#This Row],[Column312]]</f>
        <v>51272</v>
      </c>
      <c r="BK13">
        <f>Table11[[#This Row],[Column313]]</f>
        <v>51272</v>
      </c>
      <c r="BL13">
        <f>Table11[[#This Row],[Column314]]</f>
        <v>51272</v>
      </c>
      <c r="BM13">
        <f>Table11[[#This Row],[Column315]]</f>
        <v>51272</v>
      </c>
      <c r="BN13">
        <f>Table11[[#This Row],[Column31]]</f>
        <v>51272</v>
      </c>
      <c r="BO13">
        <f>Table11[[#This Row],[Column312]]</f>
        <v>51272</v>
      </c>
    </row>
    <row r="14" spans="1:69" ht="28.8" customHeight="1">
      <c r="A14" s="2" t="s">
        <v>596</v>
      </c>
      <c r="B14" s="3" t="s">
        <v>341</v>
      </c>
      <c r="C14" s="3" t="s">
        <v>251</v>
      </c>
      <c r="D14" s="50" t="s">
        <v>940</v>
      </c>
      <c r="E14">
        <v>0</v>
      </c>
      <c r="F14">
        <v>0.46100000000000002</v>
      </c>
      <c r="G14">
        <v>8.593</v>
      </c>
      <c r="H14">
        <v>7.3090000000000002</v>
      </c>
      <c r="I14">
        <v>31.044</v>
      </c>
      <c r="J14">
        <v>19.337</v>
      </c>
      <c r="K14">
        <v>2.181</v>
      </c>
      <c r="L14">
        <v>31.074999999999999</v>
      </c>
      <c r="M14" s="7">
        <f>Table11[[#This Row],[Progressives]]*0.67+Table11[[#This Row],[Muslim]]*0.64+Table11[[#This Row],[Left]]*0.35+Table11[[#This Row],[Average]]*0.52+Table11[[#This Row],[Reforms]]*0.2</f>
        <v>30.557500000000001</v>
      </c>
      <c r="N14" s="58">
        <f>Table11[[#This Row],[Average]]*0.34+Table11[[#This Row],[Liberal]]*0.45+Table11[[#This Row],[Blues]]+Table11[[#This Row],[Reforms]]*0.6</f>
        <v>40.082610000000003</v>
      </c>
      <c r="O14" s="9">
        <f>Table11[[#This Row],[Liberal]]*0.55+Table11[[#This Row],[Progressives]]*0.07+Table11[[#This Row],[Average]]*0.14</f>
        <v>15.49314</v>
      </c>
      <c r="P14" s="11">
        <f>Table11[[#This Row],[Muslim]]*0.06+Table11[[#This Row],[Left]]*0.44+Table11[[#This Row],[Progressives]]*0.26</f>
        <v>5.70892</v>
      </c>
      <c r="Q14" s="59"/>
      <c r="R14" s="57">
        <f>Table11[[#This Row],[Muslim]]*0.3+Table11[[#This Row],[Left]]*0.21+Table11[[#This Row],[Reforms]]*0.2</f>
        <v>8.1578300000000006</v>
      </c>
      <c r="T14" s="7">
        <v>40.1</v>
      </c>
      <c r="U14" s="8">
        <v>26.4</v>
      </c>
      <c r="V14" s="10">
        <v>21.3</v>
      </c>
      <c r="W14" s="9">
        <v>5.6</v>
      </c>
      <c r="X14" s="11">
        <v>5.8</v>
      </c>
      <c r="Y14" s="13">
        <v>0.8</v>
      </c>
      <c r="Z14" s="12">
        <v>0</v>
      </c>
      <c r="AA14" s="14">
        <v>0</v>
      </c>
      <c r="AB14">
        <f t="shared" ca="1" si="0"/>
        <v>0.38164742257849327</v>
      </c>
      <c r="AC14">
        <v>43006</v>
      </c>
      <c r="AD14" s="17">
        <v>25.246939999999999</v>
      </c>
      <c r="AE14" s="18">
        <v>15.544320000000001</v>
      </c>
      <c r="AF14" s="19">
        <v>39.286679999999997</v>
      </c>
      <c r="AG14" s="20">
        <v>5.8935599999999999</v>
      </c>
      <c r="AH14" s="21">
        <v>13.944000000000001</v>
      </c>
      <c r="AI14" s="22">
        <v>8.4500000000000006E-2</v>
      </c>
      <c r="AJ14" s="23">
        <v>0</v>
      </c>
      <c r="AK14" s="24">
        <v>0</v>
      </c>
      <c r="AL14" s="2" t="s">
        <v>596</v>
      </c>
      <c r="AM14" s="17">
        <f>Table11[[#This Row],[Column3]]-Table11[[#This Row],[Labour]]</f>
        <v>-14.853060000000003</v>
      </c>
      <c r="AN14" s="18">
        <f>Table11[[#This Row],[Column4]]-Table11[[#This Row],[Conservative]]</f>
        <v>-10.855679999999998</v>
      </c>
      <c r="AO14" s="19">
        <f>Table11[[#This Row],[Column5]]-Table11[[#This Row],[Reform]]</f>
        <v>17.986679999999996</v>
      </c>
      <c r="AP14" s="20">
        <f>Table11[[#This Row],[Column6]]-Table11[[#This Row],[LibDem]]</f>
        <v>0.29356000000000027</v>
      </c>
      <c r="AQ14" s="21">
        <f>Table11[[#This Row],[Column7]]-Table11[[#This Row],[Green]]</f>
        <v>8.1440000000000019</v>
      </c>
      <c r="AR14" s="22">
        <f>Table11[[#This Row],[Column8]]-Table11[[#This Row],[Oth]]</f>
        <v>-0.71550000000000002</v>
      </c>
      <c r="AS14" s="23">
        <f>Table11[[#This Row],[Column9]]-Table11[[#This Row],[SNP]]</f>
        <v>0</v>
      </c>
      <c r="AT14" s="24">
        <f>Table11[[#This Row],[Column10]]-Table11[[#This Row],[PD]]</f>
        <v>0</v>
      </c>
      <c r="AU14" s="24">
        <f>MAX(Table11[[#This Row],[Column3]:[Column10]])-LARGE(Table11[[#This Row],[Column3]:[Column10]],2)</f>
        <v>14.039739999999998</v>
      </c>
      <c r="AV14">
        <f>Table11[[#This Row],[Column3]]*Table11[[#This Row],[Column2]]</f>
        <v>1085769.9016400001</v>
      </c>
      <c r="AW14" s="25">
        <f>TRUNC(Table11[[#This Row],[Column3]]*Table11[[#This Row],[Column28]]/100)</f>
        <v>10857</v>
      </c>
      <c r="AX14" s="26">
        <f>TRUNC(Table11[[#This Row],[Column4]]*Table11[[#This Row],[Column29]]/100)</f>
        <v>6684</v>
      </c>
      <c r="AY14" s="27">
        <f>TRUNC(Table11[[#This Row],[Column5]]*Table11[[#This Row],[Column30]]/100)</f>
        <v>16895</v>
      </c>
      <c r="AZ14" s="28">
        <f>TRUNC(Table11[[#This Row],[Column6]]*Table11[[#This Row],[Column31]]/100)</f>
        <v>2534</v>
      </c>
      <c r="BA14" s="29">
        <f>TRUNC(Table11[[#This Row],[Column7]]*Table11[[#This Row],[Column312]]/100)</f>
        <v>5996</v>
      </c>
      <c r="BB14" s="30">
        <f>TRUNC(Table11[[#This Row],[Column8]]*Table11[[#This Row],[Column313]]/100)</f>
        <v>36</v>
      </c>
      <c r="BC14" s="31">
        <f>TRUNC(Table11[[#This Row],[Column9]]*Table11[[#This Row],[Column314]]/100)</f>
        <v>0</v>
      </c>
      <c r="BD14" s="32">
        <f>TRUNC(Table11[[#This Row],[Column10]]*Table11[[#This Row],[Column30]]/100)</f>
        <v>0</v>
      </c>
      <c r="BE14">
        <f>Table11[[#This Row],[Column2]]</f>
        <v>43006</v>
      </c>
      <c r="BF14">
        <f>Table11[[#This Row],[Column28]]</f>
        <v>43006</v>
      </c>
      <c r="BG14">
        <f>Table11[[#This Row],[Column29]]</f>
        <v>43006</v>
      </c>
      <c r="BH14">
        <f>Table11[[#This Row],[Column30]]</f>
        <v>43006</v>
      </c>
      <c r="BI14">
        <f>Table11[[#This Row],[Column31]]</f>
        <v>43006</v>
      </c>
      <c r="BJ14">
        <f>Table11[[#This Row],[Column312]]</f>
        <v>43006</v>
      </c>
      <c r="BK14">
        <f>Table11[[#This Row],[Column313]]</f>
        <v>43006</v>
      </c>
      <c r="BL14">
        <f>Table11[[#This Row],[Column314]]</f>
        <v>43006</v>
      </c>
      <c r="BM14">
        <f>Table11[[#This Row],[Column315]]</f>
        <v>43006</v>
      </c>
      <c r="BN14">
        <f>Table11[[#This Row],[Column31]]</f>
        <v>43006</v>
      </c>
      <c r="BO14">
        <f>Table11[[#This Row],[Column312]]</f>
        <v>43006</v>
      </c>
    </row>
    <row r="15" spans="1:69" ht="28.8" customHeight="1">
      <c r="A15" s="4" t="s">
        <v>601</v>
      </c>
      <c r="B15" s="5" t="s">
        <v>501</v>
      </c>
      <c r="C15" s="5" t="s">
        <v>251</v>
      </c>
      <c r="D15" s="56" t="s">
        <v>941</v>
      </c>
      <c r="E15">
        <v>0</v>
      </c>
      <c r="F15">
        <v>0.40300000000000002</v>
      </c>
      <c r="G15">
        <v>7.016</v>
      </c>
      <c r="H15">
        <v>7.2130000000000001</v>
      </c>
      <c r="I15">
        <v>21.774000000000001</v>
      </c>
      <c r="J15">
        <v>21.617000000000001</v>
      </c>
      <c r="K15">
        <v>15.311999999999999</v>
      </c>
      <c r="L15">
        <v>26.664999999999999</v>
      </c>
      <c r="M15" s="7">
        <f>Table11[[#This Row],[Progressives]]*0.67+Table11[[#This Row],[Muslim]]*0.64+Table11[[#This Row],[Left]]*0.35+Table11[[#This Row],[Average]]*0.52+Table11[[#This Row],[Reforms]]*0.2</f>
        <v>24.201709999999999</v>
      </c>
      <c r="N15" s="58">
        <f>Table11[[#This Row],[Average]]*0.34+Table11[[#This Row],[Liberal]]*0.45+Table11[[#This Row],[Blues]]+Table11[[#This Row],[Reforms]]*0.6</f>
        <v>48.441810000000004</v>
      </c>
      <c r="O15" s="9">
        <f>Table11[[#This Row],[Liberal]]*0.55+Table11[[#This Row],[Progressives]]*0.07+Table11[[#This Row],[Average]]*0.14</f>
        <v>15.442620000000003</v>
      </c>
      <c r="P15" s="11">
        <f>Table11[[#This Row],[Muslim]]*0.06+Table11[[#This Row],[Left]]*0.44+Table11[[#This Row],[Progressives]]*0.26</f>
        <v>4.9866000000000001</v>
      </c>
      <c r="Q15" s="59"/>
      <c r="R15" s="57">
        <f>Table11[[#This Row],[Muslim]]*0.3+Table11[[#This Row],[Left]]*0.21+Table11[[#This Row],[Reforms]]*0.2</f>
        <v>6.9272600000000004</v>
      </c>
      <c r="T15" s="7">
        <v>28.1</v>
      </c>
      <c r="U15" s="8">
        <v>35.6</v>
      </c>
      <c r="V15" s="10">
        <v>21.2</v>
      </c>
      <c r="W15" s="9">
        <v>10.7</v>
      </c>
      <c r="X15" s="11">
        <v>3.9</v>
      </c>
      <c r="Y15" s="13">
        <v>0.4</v>
      </c>
      <c r="Z15" s="12">
        <v>0</v>
      </c>
      <c r="AA15" s="14">
        <v>0</v>
      </c>
      <c r="AB15">
        <f t="shared" ca="1" si="0"/>
        <v>0.73116625369144428</v>
      </c>
      <c r="AC15">
        <v>46685</v>
      </c>
      <c r="AD15" s="17">
        <v>10.633599999999999</v>
      </c>
      <c r="AE15" s="18">
        <v>35.399169999999998</v>
      </c>
      <c r="AF15" s="19">
        <v>34.674999999999997</v>
      </c>
      <c r="AG15" s="20">
        <v>8.9772300000000005</v>
      </c>
      <c r="AH15" s="21">
        <v>10.163</v>
      </c>
      <c r="AI15" s="22">
        <v>5.19999999999999E-2</v>
      </c>
      <c r="AJ15" s="23">
        <v>0</v>
      </c>
      <c r="AK15" s="24">
        <v>0</v>
      </c>
      <c r="AL15" s="4" t="s">
        <v>601</v>
      </c>
      <c r="AM15" s="17">
        <f>Table11[[#This Row],[Column3]]-Table11[[#This Row],[Labour]]</f>
        <v>-17.4664</v>
      </c>
      <c r="AN15" s="18">
        <f>Table11[[#This Row],[Column4]]-Table11[[#This Row],[Conservative]]</f>
        <v>-0.20083000000000339</v>
      </c>
      <c r="AO15" s="19">
        <f>Table11[[#This Row],[Column5]]-Table11[[#This Row],[Reform]]</f>
        <v>13.474999999999998</v>
      </c>
      <c r="AP15" s="20">
        <f>Table11[[#This Row],[Column6]]-Table11[[#This Row],[LibDem]]</f>
        <v>-1.7227699999999988</v>
      </c>
      <c r="AQ15" s="21">
        <f>Table11[[#This Row],[Column7]]-Table11[[#This Row],[Green]]</f>
        <v>6.2629999999999999</v>
      </c>
      <c r="AR15" s="22">
        <f>Table11[[#This Row],[Column8]]-Table11[[#This Row],[Oth]]</f>
        <v>-0.34800000000000014</v>
      </c>
      <c r="AS15" s="23">
        <f>Table11[[#This Row],[Column9]]-Table11[[#This Row],[SNP]]</f>
        <v>0</v>
      </c>
      <c r="AT15" s="24">
        <f>Table11[[#This Row],[Column10]]-Table11[[#This Row],[PD]]</f>
        <v>0</v>
      </c>
      <c r="AU15" s="24">
        <f>MAX(Table11[[#This Row],[Column3]:[Column10]])-LARGE(Table11[[#This Row],[Column3]:[Column10]],2)</f>
        <v>0.72417000000000087</v>
      </c>
      <c r="AV15">
        <f>Table11[[#This Row],[Column3]]*Table11[[#This Row],[Column2]]</f>
        <v>496429.61599999998</v>
      </c>
      <c r="AW15" s="25">
        <f>TRUNC(Table11[[#This Row],[Column3]]*Table11[[#This Row],[Column28]]/100)</f>
        <v>4964</v>
      </c>
      <c r="AX15" s="26">
        <f>TRUNC(Table11[[#This Row],[Column4]]*Table11[[#This Row],[Column29]]/100)</f>
        <v>16526</v>
      </c>
      <c r="AY15" s="27">
        <f>TRUNC(Table11[[#This Row],[Column5]]*Table11[[#This Row],[Column30]]/100)</f>
        <v>16188</v>
      </c>
      <c r="AZ15" s="28">
        <f>TRUNC(Table11[[#This Row],[Column6]]*Table11[[#This Row],[Column31]]/100)</f>
        <v>4191</v>
      </c>
      <c r="BA15" s="29">
        <f>TRUNC(Table11[[#This Row],[Column7]]*Table11[[#This Row],[Column312]]/100)</f>
        <v>4744</v>
      </c>
      <c r="BB15" s="30">
        <f>TRUNC(Table11[[#This Row],[Column8]]*Table11[[#This Row],[Column313]]/100)</f>
        <v>24</v>
      </c>
      <c r="BC15" s="31">
        <f>TRUNC(Table11[[#This Row],[Column9]]*Table11[[#This Row],[Column314]]/100)</f>
        <v>0</v>
      </c>
      <c r="BD15" s="32">
        <f>TRUNC(Table11[[#This Row],[Column10]]*Table11[[#This Row],[Column30]]/100)</f>
        <v>0</v>
      </c>
      <c r="BE15">
        <f>Table11[[#This Row],[Column2]]</f>
        <v>46685</v>
      </c>
      <c r="BF15">
        <f>Table11[[#This Row],[Column28]]</f>
        <v>46685</v>
      </c>
      <c r="BG15">
        <f>Table11[[#This Row],[Column29]]</f>
        <v>46685</v>
      </c>
      <c r="BH15">
        <f>Table11[[#This Row],[Column30]]</f>
        <v>46685</v>
      </c>
      <c r="BI15">
        <f>Table11[[#This Row],[Column31]]</f>
        <v>46685</v>
      </c>
      <c r="BJ15">
        <f>Table11[[#This Row],[Column312]]</f>
        <v>46685</v>
      </c>
      <c r="BK15">
        <f>Table11[[#This Row],[Column313]]</f>
        <v>46685</v>
      </c>
      <c r="BL15">
        <f>Table11[[#This Row],[Column314]]</f>
        <v>46685</v>
      </c>
      <c r="BM15">
        <f>Table11[[#This Row],[Column315]]</f>
        <v>46685</v>
      </c>
      <c r="BN15">
        <f>Table11[[#This Row],[Column31]]</f>
        <v>46685</v>
      </c>
      <c r="BO15">
        <f>Table11[[#This Row],[Column312]]</f>
        <v>46685</v>
      </c>
    </row>
    <row r="16" spans="1:69" ht="28.8" customHeight="1">
      <c r="A16" s="2" t="s">
        <v>604</v>
      </c>
      <c r="B16" s="3" t="s">
        <v>393</v>
      </c>
      <c r="C16" s="3" t="s">
        <v>251</v>
      </c>
      <c r="D16" s="56" t="s">
        <v>942</v>
      </c>
      <c r="E16" s="16">
        <v>0</v>
      </c>
      <c r="F16">
        <v>2.3620000000000001</v>
      </c>
      <c r="G16">
        <v>7.6</v>
      </c>
      <c r="H16">
        <v>10.207000000000001</v>
      </c>
      <c r="I16">
        <v>32.621000000000002</v>
      </c>
      <c r="J16">
        <v>23.062000000000001</v>
      </c>
      <c r="K16">
        <v>1.3859999999999999</v>
      </c>
      <c r="L16">
        <v>22.762</v>
      </c>
      <c r="M16" s="7">
        <f>Table11[[#This Row],[Progressives]]*0.67+Table11[[#This Row],[Muslim]]*0.64+Table11[[#This Row],[Left]]*0.35+Table11[[#This Row],[Average]]*0.52+Table11[[#This Row],[Reforms]]*0.2</f>
        <v>32.525690000000004</v>
      </c>
      <c r="N16" s="58">
        <f>Table11[[#This Row],[Average]]*0.34+Table11[[#This Row],[Liberal]]*0.45+Table11[[#This Row],[Blues]]+Table11[[#This Row],[Reforms]]*0.6</f>
        <v>36.512239999999998</v>
      </c>
      <c r="O16" s="9">
        <f>Table11[[#This Row],[Liberal]]*0.55+Table11[[#This Row],[Progressives]]*0.07+Table11[[#This Row],[Average]]*0.14</f>
        <v>17.965530000000001</v>
      </c>
      <c r="P16" s="11">
        <f>Table11[[#This Row],[Muslim]]*0.06+Table11[[#This Row],[Left]]*0.44+Table11[[#This Row],[Progressives]]*0.26</f>
        <v>6.1395400000000002</v>
      </c>
      <c r="Q16" s="59"/>
      <c r="R16" s="57">
        <f>Table11[[#This Row],[Muslim]]*0.3+Table11[[#This Row],[Left]]*0.21+Table11[[#This Row],[Reforms]]*0.2</f>
        <v>6.8570000000000002</v>
      </c>
      <c r="T16" s="7">
        <v>47.8</v>
      </c>
      <c r="U16" s="8">
        <v>23.4</v>
      </c>
      <c r="V16" s="10">
        <v>16.899999999999999</v>
      </c>
      <c r="W16" s="9">
        <v>5.0999999999999996</v>
      </c>
      <c r="X16" s="11">
        <v>6.4</v>
      </c>
      <c r="Y16" s="13">
        <v>0.5</v>
      </c>
      <c r="Z16" s="12">
        <v>0</v>
      </c>
      <c r="AA16" s="14">
        <v>0</v>
      </c>
      <c r="AB16">
        <f t="shared" ca="1" si="0"/>
        <v>0.34373955840823722</v>
      </c>
      <c r="AC16">
        <v>48722</v>
      </c>
      <c r="AD16" s="17">
        <v>29.437550000000002</v>
      </c>
      <c r="AE16" s="18">
        <v>16.37152</v>
      </c>
      <c r="AF16" s="19">
        <v>32.306480000000001</v>
      </c>
      <c r="AG16" s="20">
        <v>5.6740499999999896</v>
      </c>
      <c r="AH16" s="21">
        <v>16.135000000000002</v>
      </c>
      <c r="AI16" s="22">
        <v>7.5399999999999995E-2</v>
      </c>
      <c r="AJ16" s="23">
        <v>0</v>
      </c>
      <c r="AK16" s="24">
        <v>0</v>
      </c>
      <c r="AL16" s="2" t="s">
        <v>604</v>
      </c>
      <c r="AM16" s="17">
        <f>Table11[[#This Row],[Column3]]-Table11[[#This Row],[Labour]]</f>
        <v>-18.362449999999995</v>
      </c>
      <c r="AN16" s="18">
        <f>Table11[[#This Row],[Column4]]-Table11[[#This Row],[Conservative]]</f>
        <v>-7.0284799999999983</v>
      </c>
      <c r="AO16" s="19">
        <f>Table11[[#This Row],[Column5]]-Table11[[#This Row],[Reform]]</f>
        <v>15.406480000000002</v>
      </c>
      <c r="AP16" s="20">
        <f>Table11[[#This Row],[Column6]]-Table11[[#This Row],[LibDem]]</f>
        <v>0.57404999999998996</v>
      </c>
      <c r="AQ16" s="21">
        <f>Table11[[#This Row],[Column7]]-Table11[[#This Row],[Green]]</f>
        <v>9.7350000000000012</v>
      </c>
      <c r="AR16" s="22">
        <f>Table11[[#This Row],[Column8]]-Table11[[#This Row],[Oth]]</f>
        <v>-0.42459999999999998</v>
      </c>
      <c r="AS16" s="23">
        <f>Table11[[#This Row],[Column9]]-Table11[[#This Row],[SNP]]</f>
        <v>0</v>
      </c>
      <c r="AT16" s="24">
        <f>Table11[[#This Row],[Column10]]-Table11[[#This Row],[PD]]</f>
        <v>0</v>
      </c>
      <c r="AU16" s="24">
        <f>MAX(Table11[[#This Row],[Column3]:[Column10]])-LARGE(Table11[[#This Row],[Column3]:[Column10]],2)</f>
        <v>2.8689299999999989</v>
      </c>
      <c r="AV16">
        <f>Table11[[#This Row],[Column3]]*Table11[[#This Row],[Column2]]</f>
        <v>1434256.3111</v>
      </c>
      <c r="AW16" s="25">
        <f>TRUNC(Table11[[#This Row],[Column3]]*Table11[[#This Row],[Column28]]/100)</f>
        <v>14342</v>
      </c>
      <c r="AX16" s="26">
        <f>TRUNC(Table11[[#This Row],[Column4]]*Table11[[#This Row],[Column29]]/100)</f>
        <v>7976</v>
      </c>
      <c r="AY16" s="27">
        <f>TRUNC(Table11[[#This Row],[Column5]]*Table11[[#This Row],[Column30]]/100)</f>
        <v>15740</v>
      </c>
      <c r="AZ16" s="28">
        <f>TRUNC(Table11[[#This Row],[Column6]]*Table11[[#This Row],[Column31]]/100)</f>
        <v>2764</v>
      </c>
      <c r="BA16" s="29">
        <f>TRUNC(Table11[[#This Row],[Column7]]*Table11[[#This Row],[Column312]]/100)</f>
        <v>7861</v>
      </c>
      <c r="BB16" s="30">
        <f>TRUNC(Table11[[#This Row],[Column8]]*Table11[[#This Row],[Column313]]/100)</f>
        <v>36</v>
      </c>
      <c r="BC16" s="31">
        <f>TRUNC(Table11[[#This Row],[Column9]]*Table11[[#This Row],[Column314]]/100)</f>
        <v>0</v>
      </c>
      <c r="BD16" s="32">
        <f>TRUNC(Table11[[#This Row],[Column10]]*Table11[[#This Row],[Column30]]/100)</f>
        <v>0</v>
      </c>
      <c r="BE16">
        <f>Table11[[#This Row],[Column2]]</f>
        <v>48722</v>
      </c>
      <c r="BF16">
        <f>Table11[[#This Row],[Column28]]</f>
        <v>48722</v>
      </c>
      <c r="BG16">
        <f>Table11[[#This Row],[Column29]]</f>
        <v>48722</v>
      </c>
      <c r="BH16">
        <f>Table11[[#This Row],[Column30]]</f>
        <v>48722</v>
      </c>
      <c r="BI16">
        <f>Table11[[#This Row],[Column31]]</f>
        <v>48722</v>
      </c>
      <c r="BJ16">
        <f>Table11[[#This Row],[Column312]]</f>
        <v>48722</v>
      </c>
      <c r="BK16">
        <f>Table11[[#This Row],[Column313]]</f>
        <v>48722</v>
      </c>
      <c r="BL16">
        <f>Table11[[#This Row],[Column314]]</f>
        <v>48722</v>
      </c>
      <c r="BM16">
        <f>Table11[[#This Row],[Column315]]</f>
        <v>48722</v>
      </c>
      <c r="BN16">
        <f>Table11[[#This Row],[Column31]]</f>
        <v>48722</v>
      </c>
      <c r="BO16">
        <f>Table11[[#This Row],[Column312]]</f>
        <v>48722</v>
      </c>
    </row>
    <row r="17" spans="1:67">
      <c r="A17" s="4" t="s">
        <v>617</v>
      </c>
      <c r="B17" s="5" t="s">
        <v>501</v>
      </c>
      <c r="C17" s="5" t="s">
        <v>251</v>
      </c>
      <c r="D17" s="56" t="s">
        <v>943</v>
      </c>
      <c r="E17" s="16">
        <v>0</v>
      </c>
      <c r="F17">
        <v>0.57499999999999996</v>
      </c>
      <c r="G17">
        <v>7.0339999999999998</v>
      </c>
      <c r="H17">
        <v>7.91</v>
      </c>
      <c r="I17">
        <v>28.497</v>
      </c>
      <c r="J17">
        <v>21.585999999999999</v>
      </c>
      <c r="K17">
        <v>8.1189999999999998</v>
      </c>
      <c r="L17">
        <v>26.28</v>
      </c>
      <c r="M17" s="7">
        <f>Table11[[#This Row],[Progressives]]*0.67+Table11[[#This Row],[Muslim]]*0.64+Table11[[#This Row],[Left]]*0.35+Table11[[#This Row],[Average]]*0.52+Table11[[#This Row],[Reforms]]*0.2</f>
        <v>28.204039999999999</v>
      </c>
      <c r="N17" s="58">
        <f>Table11[[#This Row],[Average]]*0.34+Table11[[#This Row],[Liberal]]*0.45+Table11[[#This Row],[Blues]]+Table11[[#This Row],[Reforms]]*0.6</f>
        <v>43.289680000000004</v>
      </c>
      <c r="O17" s="9">
        <f>Table11[[#This Row],[Liberal]]*0.55+Table11[[#This Row],[Progressives]]*0.07+Table11[[#This Row],[Average]]*0.14</f>
        <v>16.415580000000002</v>
      </c>
      <c r="P17" s="11">
        <f>Table11[[#This Row],[Muslim]]*0.06+Table11[[#This Row],[Left]]*0.44+Table11[[#This Row],[Progressives]]*0.26</f>
        <v>5.1860599999999994</v>
      </c>
      <c r="Q17" s="59"/>
      <c r="R17" s="57">
        <f>Table11[[#This Row],[Muslim]]*0.3+Table11[[#This Row],[Left]]*0.21+Table11[[#This Row],[Reforms]]*0.2</f>
        <v>6.90564</v>
      </c>
      <c r="T17" s="7">
        <v>26.6</v>
      </c>
      <c r="U17" s="8">
        <v>36.4</v>
      </c>
      <c r="V17" s="10">
        <v>20.399999999999999</v>
      </c>
      <c r="W17" s="9">
        <v>4.4000000000000004</v>
      </c>
      <c r="X17" s="11">
        <v>5.6</v>
      </c>
      <c r="Y17" s="13">
        <v>6.7</v>
      </c>
      <c r="Z17" s="12">
        <v>0</v>
      </c>
      <c r="AA17" s="14">
        <v>0</v>
      </c>
      <c r="AB17">
        <f t="shared" ca="1" si="0"/>
        <v>0.14608030836046959</v>
      </c>
      <c r="AC17">
        <v>46125</v>
      </c>
      <c r="AD17" s="17">
        <v>10.901759999999999</v>
      </c>
      <c r="AE17" s="18">
        <v>37.208179999999899</v>
      </c>
      <c r="AF17" s="19">
        <v>34.677999999999997</v>
      </c>
      <c r="AG17" s="20">
        <v>5.0835600000000003</v>
      </c>
      <c r="AH17" s="21">
        <v>11.654</v>
      </c>
      <c r="AI17" s="22">
        <v>0.47449999999999898</v>
      </c>
      <c r="AJ17" s="23">
        <v>0</v>
      </c>
      <c r="AK17" s="24">
        <v>0</v>
      </c>
      <c r="AL17" s="4" t="s">
        <v>617</v>
      </c>
      <c r="AM17" s="17">
        <f>Table11[[#This Row],[Column3]]-Table11[[#This Row],[Labour]]</f>
        <v>-15.698240000000002</v>
      </c>
      <c r="AN17" s="18">
        <f>Table11[[#This Row],[Column4]]-Table11[[#This Row],[Conservative]]</f>
        <v>0.80817999999990064</v>
      </c>
      <c r="AO17" s="19">
        <f>Table11[[#This Row],[Column5]]-Table11[[#This Row],[Reform]]</f>
        <v>14.277999999999999</v>
      </c>
      <c r="AP17" s="20">
        <f>Table11[[#This Row],[Column6]]-Table11[[#This Row],[LibDem]]</f>
        <v>0.68355999999999995</v>
      </c>
      <c r="AQ17" s="21">
        <f>Table11[[#This Row],[Column7]]-Table11[[#This Row],[Green]]</f>
        <v>6.0540000000000003</v>
      </c>
      <c r="AR17" s="22">
        <f>Table11[[#This Row],[Column8]]-Table11[[#This Row],[Oth]]</f>
        <v>-6.2255000000000011</v>
      </c>
      <c r="AS17" s="23">
        <f>Table11[[#This Row],[Column9]]-Table11[[#This Row],[SNP]]</f>
        <v>0</v>
      </c>
      <c r="AT17" s="24">
        <f>Table11[[#This Row],[Column10]]-Table11[[#This Row],[PD]]</f>
        <v>0</v>
      </c>
      <c r="AU17" s="24">
        <f>MAX(Table11[[#This Row],[Column3]:[Column10]])-LARGE(Table11[[#This Row],[Column3]:[Column10]],2)</f>
        <v>2.530179999999902</v>
      </c>
      <c r="AV17">
        <f>Table11[[#This Row],[Column3]]*Table11[[#This Row],[Column2]]</f>
        <v>502843.68</v>
      </c>
      <c r="AW17" s="25">
        <f>TRUNC(Table11[[#This Row],[Column3]]*Table11[[#This Row],[Column28]]/100)</f>
        <v>5028</v>
      </c>
      <c r="AX17" s="26">
        <f>TRUNC(Table11[[#This Row],[Column4]]*Table11[[#This Row],[Column29]]/100)</f>
        <v>17162</v>
      </c>
      <c r="AY17" s="27">
        <f>TRUNC(Table11[[#This Row],[Column5]]*Table11[[#This Row],[Column30]]/100)</f>
        <v>15995</v>
      </c>
      <c r="AZ17" s="28">
        <f>TRUNC(Table11[[#This Row],[Column6]]*Table11[[#This Row],[Column31]]/100)</f>
        <v>2344</v>
      </c>
      <c r="BA17" s="29">
        <f>TRUNC(Table11[[#This Row],[Column7]]*Table11[[#This Row],[Column312]]/100)</f>
        <v>5375</v>
      </c>
      <c r="BB17" s="30">
        <f>TRUNC(Table11[[#This Row],[Column8]]*Table11[[#This Row],[Column313]]/100)</f>
        <v>218</v>
      </c>
      <c r="BC17" s="31">
        <f>TRUNC(Table11[[#This Row],[Column9]]*Table11[[#This Row],[Column314]]/100)</f>
        <v>0</v>
      </c>
      <c r="BD17" s="32">
        <f>TRUNC(Table11[[#This Row],[Column10]]*Table11[[#This Row],[Column30]]/100)</f>
        <v>0</v>
      </c>
      <c r="BE17">
        <f>Table11[[#This Row],[Column2]]</f>
        <v>46125</v>
      </c>
      <c r="BF17">
        <f>Table11[[#This Row],[Column28]]</f>
        <v>46125</v>
      </c>
      <c r="BG17">
        <f>Table11[[#This Row],[Column29]]</f>
        <v>46125</v>
      </c>
      <c r="BH17">
        <f>Table11[[#This Row],[Column30]]</f>
        <v>46125</v>
      </c>
      <c r="BI17">
        <f>Table11[[#This Row],[Column31]]</f>
        <v>46125</v>
      </c>
      <c r="BJ17">
        <f>Table11[[#This Row],[Column312]]</f>
        <v>46125</v>
      </c>
      <c r="BK17">
        <f>Table11[[#This Row],[Column313]]</f>
        <v>46125</v>
      </c>
      <c r="BL17">
        <f>Table11[[#This Row],[Column314]]</f>
        <v>46125</v>
      </c>
      <c r="BM17">
        <f>Table11[[#This Row],[Column315]]</f>
        <v>46125</v>
      </c>
      <c r="BN17">
        <f>Table11[[#This Row],[Column31]]</f>
        <v>46125</v>
      </c>
      <c r="BO17">
        <f>Table11[[#This Row],[Column312]]</f>
        <v>46125</v>
      </c>
    </row>
    <row r="18" spans="1:67" ht="28.8" customHeight="1">
      <c r="A18" s="4" t="s">
        <v>249</v>
      </c>
      <c r="B18" s="5" t="s">
        <v>250</v>
      </c>
      <c r="C18" s="5" t="s">
        <v>251</v>
      </c>
      <c r="D18" s="56" t="s">
        <v>944</v>
      </c>
      <c r="E18" s="16">
        <v>0</v>
      </c>
      <c r="F18">
        <v>6.8310000000000004</v>
      </c>
      <c r="G18">
        <v>9.9149999999999991</v>
      </c>
      <c r="H18">
        <v>13.874000000000001</v>
      </c>
      <c r="I18">
        <v>14.975</v>
      </c>
      <c r="J18">
        <v>25.852</v>
      </c>
      <c r="K18">
        <v>11.343</v>
      </c>
      <c r="L18">
        <v>17.21</v>
      </c>
      <c r="M18" s="7">
        <f>Table11[[#This Row],[Progressives]]*0.67+Table11[[#This Row],[Muslim]]*0.64+Table11[[#This Row],[Left]]*0.35+Table11[[#This Row],[Average]]*0.52+Table11[[#This Row],[Reforms]]*0.2</f>
        <v>28.366669999999999</v>
      </c>
      <c r="N18" s="58">
        <f>Table11[[#This Row],[Average]]*0.34+Table11[[#This Row],[Liberal]]*0.45+Table11[[#This Row],[Blues]]+Table11[[#This Row],[Reforms]]*0.6</f>
        <v>38.393900000000002</v>
      </c>
      <c r="O18" s="9">
        <f>Table11[[#This Row],[Liberal]]*0.55+Table11[[#This Row],[Progressives]]*0.07+Table11[[#This Row],[Average]]*0.14</f>
        <v>17.286280000000001</v>
      </c>
      <c r="P18" s="11">
        <f>Table11[[#This Row],[Muslim]]*0.06+Table11[[#This Row],[Left]]*0.44+Table11[[#This Row],[Progressives]]*0.26</f>
        <v>8.3796999999999997</v>
      </c>
      <c r="Q18" s="59"/>
      <c r="R18" s="57">
        <f>Table11[[#This Row],[Muslim]]*0.3+Table11[[#This Row],[Left]]*0.21+Table11[[#This Row],[Reforms]]*0.2</f>
        <v>7.5734500000000002</v>
      </c>
      <c r="T18" s="7">
        <v>32.200000000000003</v>
      </c>
      <c r="U18" s="8">
        <v>36.9</v>
      </c>
      <c r="V18" s="10">
        <v>12.6</v>
      </c>
      <c r="W18" s="9">
        <v>9.4</v>
      </c>
      <c r="X18" s="11">
        <v>8.5</v>
      </c>
      <c r="Y18" s="13">
        <v>0.4</v>
      </c>
      <c r="Z18" s="12">
        <v>0</v>
      </c>
      <c r="AA18" s="14">
        <v>0</v>
      </c>
      <c r="AB18">
        <f t="shared" ca="1" si="0"/>
        <v>0.20390438250533427</v>
      </c>
      <c r="AC18">
        <v>50386</v>
      </c>
      <c r="AD18" s="17">
        <v>12.43136</v>
      </c>
      <c r="AE18" s="18">
        <v>37.87012</v>
      </c>
      <c r="AF18" s="19">
        <v>24.638000000000002</v>
      </c>
      <c r="AG18" s="20">
        <v>8.8711199999999995</v>
      </c>
      <c r="AH18" s="21">
        <v>16.114000000000001</v>
      </c>
      <c r="AI18" s="22">
        <v>7.5399999999999995E-2</v>
      </c>
      <c r="AJ18" s="23">
        <v>0</v>
      </c>
      <c r="AK18" s="24">
        <v>0</v>
      </c>
      <c r="AL18" s="4" t="s">
        <v>249</v>
      </c>
      <c r="AM18" s="17">
        <f>Table11[[#This Row],[Column3]]-Table11[[#This Row],[Labour]]</f>
        <v>-19.768640000000005</v>
      </c>
      <c r="AN18" s="18">
        <f>Table11[[#This Row],[Column4]]-Table11[[#This Row],[Conservative]]</f>
        <v>0.97012000000000143</v>
      </c>
      <c r="AO18" s="19">
        <f>Table11[[#This Row],[Column5]]-Table11[[#This Row],[Reform]]</f>
        <v>12.038000000000002</v>
      </c>
      <c r="AP18" s="20">
        <f>Table11[[#This Row],[Column6]]-Table11[[#This Row],[LibDem]]</f>
        <v>-0.5288800000000009</v>
      </c>
      <c r="AQ18" s="21">
        <f>Table11[[#This Row],[Column7]]-Table11[[#This Row],[Green]]</f>
        <v>7.6140000000000008</v>
      </c>
      <c r="AR18" s="22">
        <f>Table11[[#This Row],[Column8]]-Table11[[#This Row],[Oth]]</f>
        <v>-0.3246</v>
      </c>
      <c r="AS18" s="23">
        <f>Table11[[#This Row],[Column9]]-Table11[[#This Row],[SNP]]</f>
        <v>0</v>
      </c>
      <c r="AT18" s="24">
        <f>Table11[[#This Row],[Column10]]-Table11[[#This Row],[PD]]</f>
        <v>0</v>
      </c>
      <c r="AU18" s="24">
        <f>MAX(Table11[[#This Row],[Column3]:[Column10]])-LARGE(Table11[[#This Row],[Column3]:[Column10]],2)</f>
        <v>13.232119999999998</v>
      </c>
      <c r="AV18">
        <f>Table11[[#This Row],[Column3]]*Table11[[#This Row],[Column2]]</f>
        <v>626366.50495999993</v>
      </c>
      <c r="AW18" s="25">
        <f>TRUNC(Table11[[#This Row],[Column3]]*Table11[[#This Row],[Column28]]/100)</f>
        <v>6263</v>
      </c>
      <c r="AX18" s="26">
        <f>TRUNC(Table11[[#This Row],[Column4]]*Table11[[#This Row],[Column29]]/100)</f>
        <v>19081</v>
      </c>
      <c r="AY18" s="27">
        <f>TRUNC(Table11[[#This Row],[Column5]]*Table11[[#This Row],[Column30]]/100)</f>
        <v>12414</v>
      </c>
      <c r="AZ18" s="28">
        <f>TRUNC(Table11[[#This Row],[Column6]]*Table11[[#This Row],[Column31]]/100)</f>
        <v>4469</v>
      </c>
      <c r="BA18" s="29">
        <f>TRUNC(Table11[[#This Row],[Column7]]*Table11[[#This Row],[Column312]]/100)</f>
        <v>8119</v>
      </c>
      <c r="BB18" s="30">
        <f>TRUNC(Table11[[#This Row],[Column8]]*Table11[[#This Row],[Column313]]/100)</f>
        <v>37</v>
      </c>
      <c r="BC18" s="31">
        <f>TRUNC(Table11[[#This Row],[Column9]]*Table11[[#This Row],[Column314]]/100)</f>
        <v>0</v>
      </c>
      <c r="BD18" s="32">
        <f>TRUNC(Table11[[#This Row],[Column10]]*Table11[[#This Row],[Column30]]/100)</f>
        <v>0</v>
      </c>
      <c r="BE18">
        <f>Table11[[#This Row],[Column2]]</f>
        <v>50386</v>
      </c>
      <c r="BF18">
        <f>Table11[[#This Row],[Column28]]</f>
        <v>50386</v>
      </c>
      <c r="BG18">
        <f>Table11[[#This Row],[Column29]]</f>
        <v>50386</v>
      </c>
      <c r="BH18">
        <f>Table11[[#This Row],[Column30]]</f>
        <v>50386</v>
      </c>
      <c r="BI18">
        <f>Table11[[#This Row],[Column31]]</f>
        <v>50386</v>
      </c>
      <c r="BJ18">
        <f>Table11[[#This Row],[Column312]]</f>
        <v>50386</v>
      </c>
      <c r="BK18">
        <f>Table11[[#This Row],[Column313]]</f>
        <v>50386</v>
      </c>
      <c r="BL18">
        <f>Table11[[#This Row],[Column314]]</f>
        <v>50386</v>
      </c>
      <c r="BM18">
        <f>Table11[[#This Row],[Column315]]</f>
        <v>50386</v>
      </c>
      <c r="BN18">
        <f>Table11[[#This Row],[Column31]]</f>
        <v>50386</v>
      </c>
      <c r="BO18">
        <f>Table11[[#This Row],[Column312]]</f>
        <v>50386</v>
      </c>
    </row>
    <row r="19" spans="1:67" ht="28.8" customHeight="1">
      <c r="A19" s="4" t="s">
        <v>633</v>
      </c>
      <c r="B19" s="5" t="s">
        <v>341</v>
      </c>
      <c r="C19" s="5" t="s">
        <v>251</v>
      </c>
      <c r="D19" s="56" t="s">
        <v>945</v>
      </c>
      <c r="E19" s="16">
        <v>0</v>
      </c>
      <c r="F19">
        <v>0.26300000000000001</v>
      </c>
      <c r="G19">
        <v>7.0540000000000003</v>
      </c>
      <c r="H19">
        <v>6.968</v>
      </c>
      <c r="I19">
        <v>28.981000000000002</v>
      </c>
      <c r="J19">
        <v>25.021000000000001</v>
      </c>
      <c r="K19">
        <v>6.1349999999999998</v>
      </c>
      <c r="L19">
        <v>25.579000000000001</v>
      </c>
      <c r="M19" s="7">
        <f>Table11[[#This Row],[Progressives]]*0.67+Table11[[#This Row],[Muslim]]*0.64+Table11[[#This Row],[Left]]*0.35+Table11[[#This Row],[Average]]*0.52+Table11[[#This Row],[Reforms]]*0.2</f>
        <v>27.491700000000002</v>
      </c>
      <c r="N19" s="58">
        <f>Table11[[#This Row],[Average]]*0.34+Table11[[#This Row],[Liberal]]*0.45+Table11[[#This Row],[Blues]]+Table11[[#This Row],[Reforms]]*0.6</f>
        <v>42.595390000000002</v>
      </c>
      <c r="O19" s="9">
        <f>Table11[[#This Row],[Liberal]]*0.55+Table11[[#This Row],[Progressives]]*0.07+Table11[[#This Row],[Average]]*0.14</f>
        <v>18.306650000000001</v>
      </c>
      <c r="P19" s="11">
        <f>Table11[[#This Row],[Muslim]]*0.06+Table11[[#This Row],[Left]]*0.44+Table11[[#This Row],[Progressives]]*0.26</f>
        <v>4.9312199999999997</v>
      </c>
      <c r="Q19" s="59"/>
      <c r="R19" s="57">
        <f>Table11[[#This Row],[Muslim]]*0.3+Table11[[#This Row],[Left]]*0.21+Table11[[#This Row],[Reforms]]*0.2</f>
        <v>6.6760400000000004</v>
      </c>
      <c r="T19" s="7">
        <v>45.8</v>
      </c>
      <c r="U19" s="8">
        <v>29.7</v>
      </c>
      <c r="V19" s="10">
        <v>14.1</v>
      </c>
      <c r="W19" s="9">
        <v>3.5</v>
      </c>
      <c r="X19" s="11">
        <v>6.9</v>
      </c>
      <c r="Y19" s="13">
        <v>0</v>
      </c>
      <c r="Z19" s="12">
        <v>0</v>
      </c>
      <c r="AA19" s="14">
        <v>0</v>
      </c>
      <c r="AB19">
        <f t="shared" ca="1" si="0"/>
        <v>0.40222635827108499</v>
      </c>
      <c r="AC19">
        <v>49206</v>
      </c>
      <c r="AD19" s="17">
        <v>26.2912</v>
      </c>
      <c r="AE19" s="18">
        <v>24.37058</v>
      </c>
      <c r="AF19" s="19">
        <v>29.061</v>
      </c>
      <c r="AG19" s="20">
        <v>4.3594200000000001</v>
      </c>
      <c r="AH19" s="21">
        <v>15.91</v>
      </c>
      <c r="AI19" s="22">
        <v>7.7999999999999996E-3</v>
      </c>
      <c r="AJ19" s="23">
        <v>0</v>
      </c>
      <c r="AK19" s="24">
        <v>0</v>
      </c>
      <c r="AL19" s="4" t="s">
        <v>633</v>
      </c>
      <c r="AM19" s="17">
        <f>Table11[[#This Row],[Column3]]-Table11[[#This Row],[Labour]]</f>
        <v>-19.508799999999997</v>
      </c>
      <c r="AN19" s="18">
        <f>Table11[[#This Row],[Column4]]-Table11[[#This Row],[Conservative]]</f>
        <v>-5.3294199999999989</v>
      </c>
      <c r="AO19" s="19">
        <f>Table11[[#This Row],[Column5]]-Table11[[#This Row],[Reform]]</f>
        <v>14.961</v>
      </c>
      <c r="AP19" s="20">
        <f>Table11[[#This Row],[Column6]]-Table11[[#This Row],[LibDem]]</f>
        <v>0.85942000000000007</v>
      </c>
      <c r="AQ19" s="21">
        <f>Table11[[#This Row],[Column7]]-Table11[[#This Row],[Green]]</f>
        <v>9.01</v>
      </c>
      <c r="AR19" s="22">
        <f>Table11[[#This Row],[Column8]]-Table11[[#This Row],[Oth]]</f>
        <v>7.7999999999999996E-3</v>
      </c>
      <c r="AS19" s="23">
        <f>Table11[[#This Row],[Column9]]-Table11[[#This Row],[SNP]]</f>
        <v>0</v>
      </c>
      <c r="AT19" s="24">
        <f>Table11[[#This Row],[Column10]]-Table11[[#This Row],[PD]]</f>
        <v>0</v>
      </c>
      <c r="AU19" s="24">
        <f>MAX(Table11[[#This Row],[Column3]:[Column10]])-LARGE(Table11[[#This Row],[Column3]:[Column10]],2)</f>
        <v>2.7698</v>
      </c>
      <c r="AV19">
        <f>Table11[[#This Row],[Column3]]*Table11[[#This Row],[Column2]]</f>
        <v>1293684.7871999999</v>
      </c>
      <c r="AW19" s="25">
        <f>TRUNC(Table11[[#This Row],[Column3]]*Table11[[#This Row],[Column28]]/100)</f>
        <v>12936</v>
      </c>
      <c r="AX19" s="26">
        <f>TRUNC(Table11[[#This Row],[Column4]]*Table11[[#This Row],[Column29]]/100)</f>
        <v>11991</v>
      </c>
      <c r="AY19" s="27">
        <f>TRUNC(Table11[[#This Row],[Column5]]*Table11[[#This Row],[Column30]]/100)</f>
        <v>14299</v>
      </c>
      <c r="AZ19" s="28">
        <f>TRUNC(Table11[[#This Row],[Column6]]*Table11[[#This Row],[Column31]]/100)</f>
        <v>2145</v>
      </c>
      <c r="BA19" s="29">
        <f>TRUNC(Table11[[#This Row],[Column7]]*Table11[[#This Row],[Column312]]/100)</f>
        <v>7828</v>
      </c>
      <c r="BB19" s="30">
        <f>TRUNC(Table11[[#This Row],[Column8]]*Table11[[#This Row],[Column313]]/100)</f>
        <v>3</v>
      </c>
      <c r="BC19" s="31">
        <f>TRUNC(Table11[[#This Row],[Column9]]*Table11[[#This Row],[Column314]]/100)</f>
        <v>0</v>
      </c>
      <c r="BD19" s="32">
        <f>TRUNC(Table11[[#This Row],[Column10]]*Table11[[#This Row],[Column30]]/100)</f>
        <v>0</v>
      </c>
      <c r="BE19">
        <f>Table11[[#This Row],[Column2]]</f>
        <v>49206</v>
      </c>
      <c r="BF19">
        <f>Table11[[#This Row],[Column28]]</f>
        <v>49206</v>
      </c>
      <c r="BG19">
        <f>Table11[[#This Row],[Column29]]</f>
        <v>49206</v>
      </c>
      <c r="BH19">
        <f>Table11[[#This Row],[Column30]]</f>
        <v>49206</v>
      </c>
      <c r="BI19">
        <f>Table11[[#This Row],[Column31]]</f>
        <v>49206</v>
      </c>
      <c r="BJ19">
        <f>Table11[[#This Row],[Column312]]</f>
        <v>49206</v>
      </c>
      <c r="BK19">
        <f>Table11[[#This Row],[Column313]]</f>
        <v>49206</v>
      </c>
      <c r="BL19">
        <f>Table11[[#This Row],[Column314]]</f>
        <v>49206</v>
      </c>
      <c r="BM19">
        <f>Table11[[#This Row],[Column315]]</f>
        <v>49206</v>
      </c>
      <c r="BN19">
        <f>Table11[[#This Row],[Column31]]</f>
        <v>49206</v>
      </c>
      <c r="BO19">
        <f>Table11[[#This Row],[Column312]]</f>
        <v>49206</v>
      </c>
    </row>
    <row r="20" spans="1:67" ht="28.8" customHeight="1">
      <c r="A20" s="4" t="s">
        <v>634</v>
      </c>
      <c r="B20" s="5" t="s">
        <v>250</v>
      </c>
      <c r="C20" s="5" t="s">
        <v>251</v>
      </c>
      <c r="D20" s="50" t="s">
        <v>946</v>
      </c>
      <c r="E20">
        <v>0</v>
      </c>
      <c r="F20">
        <v>0.64800000000000002</v>
      </c>
      <c r="G20">
        <v>7.4279999999999999</v>
      </c>
      <c r="H20">
        <v>7.149</v>
      </c>
      <c r="I20">
        <v>26.734000000000002</v>
      </c>
      <c r="J20">
        <v>25.568000000000001</v>
      </c>
      <c r="K20">
        <v>6.3250000000000002</v>
      </c>
      <c r="L20">
        <v>26.146999999999998</v>
      </c>
      <c r="M20" s="7">
        <f>Table11[[#This Row],[Progressives]]*0.67+Table11[[#This Row],[Muslim]]*0.64+Table11[[#This Row],[Left]]*0.35+Table11[[#This Row],[Average]]*0.52+Table11[[#This Row],[Reforms]]*0.2</f>
        <v>26.935429999999997</v>
      </c>
      <c r="N20" s="58">
        <f>Table11[[#This Row],[Average]]*0.34+Table11[[#This Row],[Liberal]]*0.45+Table11[[#This Row],[Blues]]+Table11[[#This Row],[Reforms]]*0.6</f>
        <v>42.608359999999998</v>
      </c>
      <c r="O20" s="9">
        <f>Table11[[#This Row],[Liberal]]*0.55+Table11[[#This Row],[Progressives]]*0.07+Table11[[#This Row],[Average]]*0.14</f>
        <v>18.305590000000002</v>
      </c>
      <c r="P20" s="11">
        <f>Table11[[#This Row],[Muslim]]*0.06+Table11[[#This Row],[Left]]*0.44+Table11[[#This Row],[Progressives]]*0.26</f>
        <v>5.16594</v>
      </c>
      <c r="Q20" s="59"/>
      <c r="R20" s="57">
        <f>Table11[[#This Row],[Muslim]]*0.3+Table11[[#This Row],[Left]]*0.21+Table11[[#This Row],[Reforms]]*0.2</f>
        <v>6.9836799999999997</v>
      </c>
      <c r="T20" s="7">
        <v>18</v>
      </c>
      <c r="U20" s="8">
        <v>35.6</v>
      </c>
      <c r="V20" s="10">
        <v>18.399999999999999</v>
      </c>
      <c r="W20" s="9">
        <v>24.3</v>
      </c>
      <c r="X20" s="11">
        <v>3.2</v>
      </c>
      <c r="Y20" s="13">
        <v>0.4</v>
      </c>
      <c r="Z20" s="12">
        <v>0</v>
      </c>
      <c r="AA20" s="14">
        <v>0</v>
      </c>
      <c r="AB20">
        <f t="shared" ca="1" si="0"/>
        <v>0.57482142999690689</v>
      </c>
      <c r="AC20">
        <v>47799</v>
      </c>
      <c r="AD20" s="17">
        <v>7.0291199999999998</v>
      </c>
      <c r="AE20" s="18">
        <v>25.82</v>
      </c>
      <c r="AF20" s="19">
        <v>32.649000000000001</v>
      </c>
      <c r="AG20" s="20">
        <v>26.949479999999902</v>
      </c>
      <c r="AH20" s="21">
        <v>7.4004000000000003</v>
      </c>
      <c r="AI20" s="22">
        <v>5.19999999999999E-2</v>
      </c>
      <c r="AJ20" s="23">
        <v>0</v>
      </c>
      <c r="AK20" s="24">
        <v>0</v>
      </c>
      <c r="AL20" s="4" t="s">
        <v>634</v>
      </c>
      <c r="AM20" s="17">
        <f>Table11[[#This Row],[Column3]]-Table11[[#This Row],[Labour]]</f>
        <v>-10.970880000000001</v>
      </c>
      <c r="AN20" s="18">
        <f>Table11[[#This Row],[Column4]]-Table11[[#This Row],[Conservative]]</f>
        <v>-9.7800000000000011</v>
      </c>
      <c r="AO20" s="19">
        <f>Table11[[#This Row],[Column5]]-Table11[[#This Row],[Reform]]</f>
        <v>14.249000000000002</v>
      </c>
      <c r="AP20" s="20">
        <f>Table11[[#This Row],[Column6]]-Table11[[#This Row],[LibDem]]</f>
        <v>2.649479999999901</v>
      </c>
      <c r="AQ20" s="21">
        <f>Table11[[#This Row],[Column7]]-Table11[[#This Row],[Green]]</f>
        <v>4.2004000000000001</v>
      </c>
      <c r="AR20" s="22">
        <f>Table11[[#This Row],[Column8]]-Table11[[#This Row],[Oth]]</f>
        <v>-0.34800000000000014</v>
      </c>
      <c r="AS20" s="23">
        <f>Table11[[#This Row],[Column9]]-Table11[[#This Row],[SNP]]</f>
        <v>0</v>
      </c>
      <c r="AT20" s="24">
        <f>Table11[[#This Row],[Column10]]-Table11[[#This Row],[PD]]</f>
        <v>0</v>
      </c>
      <c r="AU20" s="24">
        <f>MAX(Table11[[#This Row],[Column3]:[Column10]])-LARGE(Table11[[#This Row],[Column3]:[Column10]],2)</f>
        <v>5.6995200000000992</v>
      </c>
      <c r="AV20">
        <f>Table11[[#This Row],[Column3]]*Table11[[#This Row],[Column2]]</f>
        <v>335984.90687999997</v>
      </c>
      <c r="AW20" s="25">
        <f>TRUNC(Table11[[#This Row],[Column3]]*Table11[[#This Row],[Column28]]/100)</f>
        <v>3359</v>
      </c>
      <c r="AX20" s="26">
        <f>TRUNC(Table11[[#This Row],[Column4]]*Table11[[#This Row],[Column29]]/100)</f>
        <v>12341</v>
      </c>
      <c r="AY20" s="27">
        <f>TRUNC(Table11[[#This Row],[Column5]]*Table11[[#This Row],[Column30]]/100)</f>
        <v>15605</v>
      </c>
      <c r="AZ20" s="28">
        <f>TRUNC(Table11[[#This Row],[Column6]]*Table11[[#This Row],[Column31]]/100)</f>
        <v>12881</v>
      </c>
      <c r="BA20" s="29">
        <f>TRUNC(Table11[[#This Row],[Column7]]*Table11[[#This Row],[Column312]]/100)</f>
        <v>3537</v>
      </c>
      <c r="BB20" s="30">
        <f>TRUNC(Table11[[#This Row],[Column8]]*Table11[[#This Row],[Column313]]/100)</f>
        <v>24</v>
      </c>
      <c r="BC20" s="31">
        <f>TRUNC(Table11[[#This Row],[Column9]]*Table11[[#This Row],[Column314]]/100)</f>
        <v>0</v>
      </c>
      <c r="BD20" s="32">
        <f>TRUNC(Table11[[#This Row],[Column10]]*Table11[[#This Row],[Column30]]/100)</f>
        <v>0</v>
      </c>
      <c r="BE20">
        <f>Table11[[#This Row],[Column2]]</f>
        <v>47799</v>
      </c>
      <c r="BF20">
        <f>Table11[[#This Row],[Column28]]</f>
        <v>47799</v>
      </c>
      <c r="BG20">
        <f>Table11[[#This Row],[Column29]]</f>
        <v>47799</v>
      </c>
      <c r="BH20">
        <f>Table11[[#This Row],[Column30]]</f>
        <v>47799</v>
      </c>
      <c r="BI20">
        <f>Table11[[#This Row],[Column31]]</f>
        <v>47799</v>
      </c>
      <c r="BJ20">
        <f>Table11[[#This Row],[Column312]]</f>
        <v>47799</v>
      </c>
      <c r="BK20">
        <f>Table11[[#This Row],[Column313]]</f>
        <v>47799</v>
      </c>
      <c r="BL20">
        <f>Table11[[#This Row],[Column314]]</f>
        <v>47799</v>
      </c>
      <c r="BM20">
        <f>Table11[[#This Row],[Column315]]</f>
        <v>47799</v>
      </c>
      <c r="BN20">
        <f>Table11[[#This Row],[Column31]]</f>
        <v>47799</v>
      </c>
      <c r="BO20">
        <f>Table11[[#This Row],[Column312]]</f>
        <v>47799</v>
      </c>
    </row>
    <row r="21" spans="1:67" ht="28.8" customHeight="1">
      <c r="A21" s="2" t="s">
        <v>643</v>
      </c>
      <c r="B21" s="3" t="s">
        <v>339</v>
      </c>
      <c r="C21" s="3" t="s">
        <v>251</v>
      </c>
      <c r="D21" s="50" t="s">
        <v>947</v>
      </c>
      <c r="E21" s="16">
        <v>0</v>
      </c>
      <c r="F21">
        <v>1.409</v>
      </c>
      <c r="G21">
        <v>8.3930000000000007</v>
      </c>
      <c r="H21">
        <v>11.428000000000001</v>
      </c>
      <c r="I21">
        <v>30.507000000000001</v>
      </c>
      <c r="J21">
        <v>18.143999999999998</v>
      </c>
      <c r="K21">
        <v>5.0709999999999997</v>
      </c>
      <c r="L21">
        <v>25.047999999999998</v>
      </c>
      <c r="M21" s="7">
        <f>Table11[[#This Row],[Progressives]]*0.67+Table11[[#This Row],[Muslim]]*0.64+Table11[[#This Row],[Left]]*0.35+Table11[[#This Row],[Average]]*0.52+Table11[[#This Row],[Reforms]]*0.2</f>
        <v>32.369310000000006</v>
      </c>
      <c r="N21" s="58">
        <f>Table11[[#This Row],[Average]]*0.34+Table11[[#This Row],[Liberal]]*0.45+Table11[[#This Row],[Blues]]+Table11[[#This Row],[Reforms]]*0.6</f>
        <v>38.636979999999994</v>
      </c>
      <c r="O21" s="9">
        <f>Table11[[#This Row],[Liberal]]*0.55+Table11[[#This Row],[Progressives]]*0.07+Table11[[#This Row],[Average]]*0.14</f>
        <v>15.050140000000003</v>
      </c>
      <c r="P21" s="11">
        <f>Table11[[#This Row],[Muslim]]*0.06+Table11[[#This Row],[Left]]*0.44+Table11[[#This Row],[Progressives]]*0.26</f>
        <v>6.7487400000000006</v>
      </c>
      <c r="Q21" s="59"/>
      <c r="R21" s="57">
        <f>Table11[[#This Row],[Muslim]]*0.3+Table11[[#This Row],[Left]]*0.21+Table11[[#This Row],[Reforms]]*0.2</f>
        <v>7.1948299999999996</v>
      </c>
      <c r="T21" s="7">
        <v>35.9</v>
      </c>
      <c r="U21" s="8">
        <v>28.2</v>
      </c>
      <c r="V21" s="10">
        <v>16.899999999999999</v>
      </c>
      <c r="W21" s="9">
        <v>2.7</v>
      </c>
      <c r="X21" s="11">
        <v>13.9</v>
      </c>
      <c r="Y21" s="13">
        <v>2.4</v>
      </c>
      <c r="Z21" s="12">
        <v>0</v>
      </c>
      <c r="AA21" s="14">
        <v>0</v>
      </c>
      <c r="AB21">
        <f t="shared" ca="1" si="0"/>
        <v>0.59296895724159848</v>
      </c>
      <c r="AC21">
        <v>50231</v>
      </c>
      <c r="AD21" s="17">
        <v>22.613009999999999</v>
      </c>
      <c r="AE21" s="18">
        <v>15.880479999999899</v>
      </c>
      <c r="AF21" s="19">
        <v>33.347519999999903</v>
      </c>
      <c r="AG21" s="20">
        <v>4.59999</v>
      </c>
      <c r="AH21" s="21">
        <v>23.311999999999902</v>
      </c>
      <c r="AI21" s="22">
        <v>0.246999999999999</v>
      </c>
      <c r="AJ21" s="23">
        <v>0</v>
      </c>
      <c r="AK21" s="24">
        <v>0</v>
      </c>
      <c r="AL21" s="2" t="s">
        <v>643</v>
      </c>
      <c r="AM21" s="17">
        <f>Table11[[#This Row],[Column3]]-Table11[[#This Row],[Labour]]</f>
        <v>-13.286989999999999</v>
      </c>
      <c r="AN21" s="18">
        <f>Table11[[#This Row],[Column4]]-Table11[[#This Row],[Conservative]]</f>
        <v>-12.3195200000001</v>
      </c>
      <c r="AO21" s="19">
        <f>Table11[[#This Row],[Column5]]-Table11[[#This Row],[Reform]]</f>
        <v>16.447519999999905</v>
      </c>
      <c r="AP21" s="20">
        <f>Table11[[#This Row],[Column6]]-Table11[[#This Row],[LibDem]]</f>
        <v>1.8999899999999998</v>
      </c>
      <c r="AQ21" s="21">
        <f>Table11[[#This Row],[Column7]]-Table11[[#This Row],[Green]]</f>
        <v>9.4119999999999013</v>
      </c>
      <c r="AR21" s="22">
        <f>Table11[[#This Row],[Column8]]-Table11[[#This Row],[Oth]]</f>
        <v>-2.1530000000000009</v>
      </c>
      <c r="AS21" s="23">
        <f>Table11[[#This Row],[Column9]]-Table11[[#This Row],[SNP]]</f>
        <v>0</v>
      </c>
      <c r="AT21" s="24">
        <f>Table11[[#This Row],[Column10]]-Table11[[#This Row],[PD]]</f>
        <v>0</v>
      </c>
      <c r="AU21" s="24">
        <f>MAX(Table11[[#This Row],[Column3]:[Column10]])-LARGE(Table11[[#This Row],[Column3]:[Column10]],2)</f>
        <v>10.035520000000002</v>
      </c>
      <c r="AV21">
        <f>Table11[[#This Row],[Column3]]*Table11[[#This Row],[Column2]]</f>
        <v>1135874.10531</v>
      </c>
      <c r="AW21" s="25">
        <f>TRUNC(Table11[[#This Row],[Column3]]*Table11[[#This Row],[Column28]]/100)</f>
        <v>11358</v>
      </c>
      <c r="AX21" s="26">
        <f>TRUNC(Table11[[#This Row],[Column4]]*Table11[[#This Row],[Column29]]/100)</f>
        <v>7976</v>
      </c>
      <c r="AY21" s="27">
        <f>TRUNC(Table11[[#This Row],[Column5]]*Table11[[#This Row],[Column30]]/100)</f>
        <v>16750</v>
      </c>
      <c r="AZ21" s="28">
        <f>TRUNC(Table11[[#This Row],[Column6]]*Table11[[#This Row],[Column31]]/100)</f>
        <v>2310</v>
      </c>
      <c r="BA21" s="29">
        <f>TRUNC(Table11[[#This Row],[Column7]]*Table11[[#This Row],[Column312]]/100)</f>
        <v>11709</v>
      </c>
      <c r="BB21" s="30">
        <f>TRUNC(Table11[[#This Row],[Column8]]*Table11[[#This Row],[Column313]]/100)</f>
        <v>124</v>
      </c>
      <c r="BC21" s="31">
        <f>TRUNC(Table11[[#This Row],[Column9]]*Table11[[#This Row],[Column314]]/100)</f>
        <v>0</v>
      </c>
      <c r="BD21" s="32">
        <f>TRUNC(Table11[[#This Row],[Column10]]*Table11[[#This Row],[Column30]]/100)</f>
        <v>0</v>
      </c>
      <c r="BE21">
        <f>Table11[[#This Row],[Column2]]</f>
        <v>50231</v>
      </c>
      <c r="BF21">
        <f>Table11[[#This Row],[Column28]]</f>
        <v>50231</v>
      </c>
      <c r="BG21">
        <f>Table11[[#This Row],[Column29]]</f>
        <v>50231</v>
      </c>
      <c r="BH21">
        <f>Table11[[#This Row],[Column30]]</f>
        <v>50231</v>
      </c>
      <c r="BI21">
        <f>Table11[[#This Row],[Column31]]</f>
        <v>50231</v>
      </c>
      <c r="BJ21">
        <f>Table11[[#This Row],[Column312]]</f>
        <v>50231</v>
      </c>
      <c r="BK21">
        <f>Table11[[#This Row],[Column313]]</f>
        <v>50231</v>
      </c>
      <c r="BL21">
        <f>Table11[[#This Row],[Column314]]</f>
        <v>50231</v>
      </c>
      <c r="BM21">
        <f>Table11[[#This Row],[Column315]]</f>
        <v>50231</v>
      </c>
      <c r="BN21">
        <f>Table11[[#This Row],[Column31]]</f>
        <v>50231</v>
      </c>
      <c r="BO21">
        <f>Table11[[#This Row],[Column312]]</f>
        <v>50231</v>
      </c>
    </row>
    <row r="22" spans="1:67" ht="28.8" customHeight="1">
      <c r="A22" s="2" t="s">
        <v>660</v>
      </c>
      <c r="B22" s="3" t="s">
        <v>250</v>
      </c>
      <c r="C22" s="3" t="s">
        <v>251</v>
      </c>
      <c r="D22" s="50" t="s">
        <v>948</v>
      </c>
      <c r="E22" s="16">
        <v>0</v>
      </c>
      <c r="F22">
        <v>25.637</v>
      </c>
      <c r="G22">
        <v>14.167</v>
      </c>
      <c r="H22">
        <v>13.006</v>
      </c>
      <c r="I22">
        <v>0</v>
      </c>
      <c r="J22">
        <v>2.8239999999999998</v>
      </c>
      <c r="K22">
        <v>37.588999999999999</v>
      </c>
      <c r="L22">
        <v>6.7779999999999996</v>
      </c>
      <c r="M22" s="7">
        <f>Table11[[#This Row],[Progressives]]*0.67+Table11[[#This Row],[Muslim]]*0.64+Table11[[#This Row],[Left]]*0.35+Table11[[#This Row],[Average]]*0.52+Table11[[#This Row],[Reforms]]*0.2</f>
        <v>31.435749999999999</v>
      </c>
      <c r="N22" s="58">
        <f>Table11[[#This Row],[Average]]*0.34+Table11[[#This Row],[Liberal]]*0.45+Table11[[#This Row],[Blues]]+Table11[[#This Row],[Reforms]]*0.6</f>
        <v>42.926600000000001</v>
      </c>
      <c r="O22" s="9">
        <f>Table11[[#This Row],[Liberal]]*0.55+Table11[[#This Row],[Progressives]]*0.07+Table11[[#This Row],[Average]]*0.14</f>
        <v>2.4636200000000001</v>
      </c>
      <c r="P22" s="11">
        <f>Table11[[#This Row],[Muslim]]*0.06+Table11[[#This Row],[Left]]*0.44+Table11[[#This Row],[Progressives]]*0.26</f>
        <v>11.15326</v>
      </c>
      <c r="Q22" s="59"/>
      <c r="R22" s="57">
        <f>Table11[[#This Row],[Muslim]]*0.3+Table11[[#This Row],[Left]]*0.21+Table11[[#This Row],[Reforms]]*0.2</f>
        <v>12.02177</v>
      </c>
      <c r="T22" s="7">
        <v>21.6</v>
      </c>
      <c r="U22" s="8">
        <v>31.1</v>
      </c>
      <c r="V22" s="10">
        <v>5.6</v>
      </c>
      <c r="W22" s="9">
        <v>13.5</v>
      </c>
      <c r="X22" s="11">
        <v>4.5999999999999996</v>
      </c>
      <c r="Y22" s="13">
        <v>23.6</v>
      </c>
      <c r="Z22" s="12">
        <v>0</v>
      </c>
      <c r="AA22" s="14">
        <v>0</v>
      </c>
      <c r="AB22">
        <f t="shared" ca="1" si="0"/>
        <v>0.74652254026657472</v>
      </c>
      <c r="AC22">
        <v>46714</v>
      </c>
      <c r="AD22" s="17">
        <v>6.8953600000000002</v>
      </c>
      <c r="AE22" s="18">
        <v>45.045629999999903</v>
      </c>
      <c r="AF22" s="19">
        <v>10.117800000000001</v>
      </c>
      <c r="AG22" s="20">
        <v>2.2202099999999998</v>
      </c>
      <c r="AH22" s="21">
        <v>9.8456399999999995</v>
      </c>
      <c r="AI22" s="22">
        <v>25.875360000000001</v>
      </c>
      <c r="AJ22" s="23">
        <v>0</v>
      </c>
      <c r="AK22" s="24">
        <v>0</v>
      </c>
      <c r="AL22" s="2" t="s">
        <v>660</v>
      </c>
      <c r="AM22" s="17">
        <f>Table11[[#This Row],[Column3]]-Table11[[#This Row],[Labour]]</f>
        <v>-14.704640000000001</v>
      </c>
      <c r="AN22" s="18">
        <f>Table11[[#This Row],[Column4]]-Table11[[#This Row],[Conservative]]</f>
        <v>13.945629999999902</v>
      </c>
      <c r="AO22" s="19">
        <f>Table11[[#This Row],[Column5]]-Table11[[#This Row],[Reform]]</f>
        <v>4.5178000000000011</v>
      </c>
      <c r="AP22" s="20">
        <f>Table11[[#This Row],[Column6]]-Table11[[#This Row],[LibDem]]</f>
        <v>-11.27979</v>
      </c>
      <c r="AQ22" s="21">
        <f>Table11[[#This Row],[Column7]]-Table11[[#This Row],[Green]]</f>
        <v>5.2456399999999999</v>
      </c>
      <c r="AR22" s="22">
        <f>Table11[[#This Row],[Column8]]-Table11[[#This Row],[Oth]]</f>
        <v>2.2753599999999992</v>
      </c>
      <c r="AS22" s="23">
        <f>Table11[[#This Row],[Column9]]-Table11[[#This Row],[SNP]]</f>
        <v>0</v>
      </c>
      <c r="AT22" s="24">
        <f>Table11[[#This Row],[Column10]]-Table11[[#This Row],[PD]]</f>
        <v>0</v>
      </c>
      <c r="AU22" s="24">
        <f>MAX(Table11[[#This Row],[Column3]:[Column10]])-LARGE(Table11[[#This Row],[Column3]:[Column10]],2)</f>
        <v>19.170269999999903</v>
      </c>
      <c r="AV22">
        <f>Table11[[#This Row],[Column3]]*Table11[[#This Row],[Column2]]</f>
        <v>322109.84704000002</v>
      </c>
      <c r="AW22" s="25">
        <f>TRUNC(Table11[[#This Row],[Column3]]*Table11[[#This Row],[Column28]]/100)</f>
        <v>3221</v>
      </c>
      <c r="AX22" s="26">
        <f>TRUNC(Table11[[#This Row],[Column4]]*Table11[[#This Row],[Column29]]/100)</f>
        <v>21042</v>
      </c>
      <c r="AY22" s="27">
        <f>TRUNC(Table11[[#This Row],[Column5]]*Table11[[#This Row],[Column30]]/100)</f>
        <v>4726</v>
      </c>
      <c r="AZ22" s="28">
        <f>TRUNC(Table11[[#This Row],[Column6]]*Table11[[#This Row],[Column31]]/100)</f>
        <v>1037</v>
      </c>
      <c r="BA22" s="29">
        <f>TRUNC(Table11[[#This Row],[Column7]]*Table11[[#This Row],[Column312]]/100)</f>
        <v>4599</v>
      </c>
      <c r="BB22" s="30">
        <f>TRUNC(Table11[[#This Row],[Column8]]*Table11[[#This Row],[Column313]]/100)</f>
        <v>12087</v>
      </c>
      <c r="BC22" s="31">
        <f>TRUNC(Table11[[#This Row],[Column9]]*Table11[[#This Row],[Column314]]/100)</f>
        <v>0</v>
      </c>
      <c r="BD22" s="32">
        <f>TRUNC(Table11[[#This Row],[Column10]]*Table11[[#This Row],[Column30]]/100)</f>
        <v>0</v>
      </c>
      <c r="BE22">
        <f>Table11[[#This Row],[Column2]]</f>
        <v>46714</v>
      </c>
      <c r="BF22">
        <f>Table11[[#This Row],[Column28]]</f>
        <v>46714</v>
      </c>
      <c r="BG22">
        <f>Table11[[#This Row],[Column29]]</f>
        <v>46714</v>
      </c>
      <c r="BH22">
        <f>Table11[[#This Row],[Column30]]</f>
        <v>46714</v>
      </c>
      <c r="BI22">
        <f>Table11[[#This Row],[Column31]]</f>
        <v>46714</v>
      </c>
      <c r="BJ22">
        <f>Table11[[#This Row],[Column312]]</f>
        <v>46714</v>
      </c>
      <c r="BK22">
        <f>Table11[[#This Row],[Column313]]</f>
        <v>46714</v>
      </c>
      <c r="BL22">
        <f>Table11[[#This Row],[Column314]]</f>
        <v>46714</v>
      </c>
      <c r="BM22">
        <f>Table11[[#This Row],[Column315]]</f>
        <v>46714</v>
      </c>
      <c r="BN22">
        <f>Table11[[#This Row],[Column31]]</f>
        <v>46714</v>
      </c>
      <c r="BO22">
        <f>Table11[[#This Row],[Column312]]</f>
        <v>46714</v>
      </c>
    </row>
    <row r="23" spans="1:67" ht="28.8" customHeight="1">
      <c r="A23" s="2" t="s">
        <v>368</v>
      </c>
      <c r="B23" s="3" t="s">
        <v>250</v>
      </c>
      <c r="C23" s="3" t="s">
        <v>251</v>
      </c>
      <c r="D23" s="50" t="s">
        <v>949</v>
      </c>
      <c r="E23">
        <v>0</v>
      </c>
      <c r="F23">
        <v>34.829000000000001</v>
      </c>
      <c r="G23">
        <v>24.613</v>
      </c>
      <c r="H23">
        <v>18.817</v>
      </c>
      <c r="I23">
        <v>0</v>
      </c>
      <c r="J23">
        <v>4.1500000000000004</v>
      </c>
      <c r="K23">
        <v>8.9559999999999995</v>
      </c>
      <c r="L23">
        <v>8.6359999999999992</v>
      </c>
      <c r="M23" s="7">
        <f>Table11[[#This Row],[Progressives]]*0.67+Table11[[#This Row],[Muslim]]*0.64+Table11[[#This Row],[Left]]*0.35+Table11[[#This Row],[Average]]*0.52+Table11[[#This Row],[Reforms]]*0.2</f>
        <v>45.239699999999999</v>
      </c>
      <c r="N23" s="58">
        <f>Table11[[#This Row],[Average]]*0.34+Table11[[#This Row],[Liberal]]*0.45+Table11[[#This Row],[Blues]]+Table11[[#This Row],[Reforms]]*0.6</f>
        <v>16.005099999999999</v>
      </c>
      <c r="O23" s="9">
        <f>Table11[[#This Row],[Liberal]]*0.55+Table11[[#This Row],[Progressives]]*0.07+Table11[[#This Row],[Average]]*0.14</f>
        <v>3.5996900000000003</v>
      </c>
      <c r="P23" s="11">
        <f>Table11[[#This Row],[Muslim]]*0.06+Table11[[#This Row],[Left]]*0.44+Table11[[#This Row],[Progressives]]*0.26</f>
        <v>17.811880000000002</v>
      </c>
      <c r="Q23" s="59"/>
      <c r="R23" s="57">
        <f>Table11[[#This Row],[Muslim]]*0.3+Table11[[#This Row],[Left]]*0.21+Table11[[#This Row],[Reforms]]*0.2</f>
        <v>17.344630000000002</v>
      </c>
      <c r="T23" s="7">
        <v>32.9</v>
      </c>
      <c r="U23" s="8">
        <v>11.5</v>
      </c>
      <c r="V23" s="10">
        <v>5.9</v>
      </c>
      <c r="W23" s="9">
        <v>3.4</v>
      </c>
      <c r="X23" s="11">
        <v>9.1</v>
      </c>
      <c r="Y23" s="13">
        <v>37.1</v>
      </c>
      <c r="Z23" s="12">
        <v>0</v>
      </c>
      <c r="AA23" s="14">
        <v>0</v>
      </c>
      <c r="AB23">
        <f t="shared" ca="1" si="0"/>
        <v>0.59405469565930613</v>
      </c>
      <c r="AC23">
        <v>41837</v>
      </c>
      <c r="AD23" s="17">
        <v>10.63552</v>
      </c>
      <c r="AE23" s="18">
        <v>10.36816</v>
      </c>
      <c r="AF23" s="19">
        <v>11.96</v>
      </c>
      <c r="AG23" s="20">
        <v>3.1160700000000001</v>
      </c>
      <c r="AH23" s="21">
        <v>28.56025</v>
      </c>
      <c r="AI23" s="22">
        <v>35.26</v>
      </c>
      <c r="AJ23" s="23">
        <v>0</v>
      </c>
      <c r="AK23" s="24">
        <v>0</v>
      </c>
      <c r="AL23" s="2" t="s">
        <v>368</v>
      </c>
      <c r="AM23" s="17">
        <f>Table11[[#This Row],[Column3]]-Table11[[#This Row],[Labour]]</f>
        <v>-22.264479999999999</v>
      </c>
      <c r="AN23" s="18">
        <f>Table11[[#This Row],[Column4]]-Table11[[#This Row],[Conservative]]</f>
        <v>-1.1318400000000004</v>
      </c>
      <c r="AO23" s="19">
        <f>Table11[[#This Row],[Column5]]-Table11[[#This Row],[Reform]]</f>
        <v>6.0600000000000005</v>
      </c>
      <c r="AP23" s="20">
        <f>Table11[[#This Row],[Column6]]-Table11[[#This Row],[LibDem]]</f>
        <v>-0.28392999999999979</v>
      </c>
      <c r="AQ23" s="21">
        <f>Table11[[#This Row],[Column7]]-Table11[[#This Row],[Green]]</f>
        <v>19.460250000000002</v>
      </c>
      <c r="AR23" s="22">
        <f>Table11[[#This Row],[Column8]]-Table11[[#This Row],[Oth]]</f>
        <v>-1.8400000000000034</v>
      </c>
      <c r="AS23" s="23">
        <f>Table11[[#This Row],[Column9]]-Table11[[#This Row],[SNP]]</f>
        <v>0</v>
      </c>
      <c r="AT23" s="24">
        <f>Table11[[#This Row],[Column10]]-Table11[[#This Row],[PD]]</f>
        <v>0</v>
      </c>
      <c r="AU23" s="24">
        <f>MAX(Table11[[#This Row],[Column3]:[Column10]])-LARGE(Table11[[#This Row],[Column3]:[Column10]],2)</f>
        <v>6.6997499999999981</v>
      </c>
      <c r="AV23">
        <f>Table11[[#This Row],[Column3]]*Table11[[#This Row],[Column2]]</f>
        <v>444958.25023999996</v>
      </c>
      <c r="AW23" s="25">
        <f>TRUNC(Table11[[#This Row],[Column3]]*Table11[[#This Row],[Column28]]/100)</f>
        <v>4449</v>
      </c>
      <c r="AX23" s="26">
        <f>TRUNC(Table11[[#This Row],[Column4]]*Table11[[#This Row],[Column29]]/100)</f>
        <v>4337</v>
      </c>
      <c r="AY23" s="27">
        <f>TRUNC(Table11[[#This Row],[Column5]]*Table11[[#This Row],[Column30]]/100)</f>
        <v>5003</v>
      </c>
      <c r="AZ23" s="28">
        <f>TRUNC(Table11[[#This Row],[Column6]]*Table11[[#This Row],[Column31]]/100)</f>
        <v>1303</v>
      </c>
      <c r="BA23" s="29">
        <f>TRUNC(Table11[[#This Row],[Column7]]*Table11[[#This Row],[Column312]]/100)</f>
        <v>11948</v>
      </c>
      <c r="BB23" s="30">
        <f>TRUNC(Table11[[#This Row],[Column8]]*Table11[[#This Row],[Column313]]/100)</f>
        <v>14751</v>
      </c>
      <c r="BC23" s="31">
        <f>TRUNC(Table11[[#This Row],[Column9]]*Table11[[#This Row],[Column314]]/100)</f>
        <v>0</v>
      </c>
      <c r="BD23" s="32">
        <f>TRUNC(Table11[[#This Row],[Column10]]*Table11[[#This Row],[Column30]]/100)</f>
        <v>0</v>
      </c>
      <c r="BE23">
        <f>Table11[[#This Row],[Column2]]</f>
        <v>41837</v>
      </c>
      <c r="BF23">
        <f>Table11[[#This Row],[Column28]]</f>
        <v>41837</v>
      </c>
      <c r="BG23">
        <f>Table11[[#This Row],[Column29]]</f>
        <v>41837</v>
      </c>
      <c r="BH23">
        <f>Table11[[#This Row],[Column30]]</f>
        <v>41837</v>
      </c>
      <c r="BI23">
        <f>Table11[[#This Row],[Column31]]</f>
        <v>41837</v>
      </c>
      <c r="BJ23">
        <f>Table11[[#This Row],[Column312]]</f>
        <v>41837</v>
      </c>
      <c r="BK23">
        <f>Table11[[#This Row],[Column313]]</f>
        <v>41837</v>
      </c>
      <c r="BL23">
        <f>Table11[[#This Row],[Column314]]</f>
        <v>41837</v>
      </c>
      <c r="BM23">
        <f>Table11[[#This Row],[Column315]]</f>
        <v>41837</v>
      </c>
      <c r="BN23">
        <f>Table11[[#This Row],[Column31]]</f>
        <v>41837</v>
      </c>
      <c r="BO23">
        <f>Table11[[#This Row],[Column312]]</f>
        <v>41837</v>
      </c>
    </row>
    <row r="24" spans="1:67" ht="28.8" customHeight="1">
      <c r="A24" s="2" t="s">
        <v>661</v>
      </c>
      <c r="B24" s="3" t="s">
        <v>250</v>
      </c>
      <c r="C24" s="3" t="s">
        <v>251</v>
      </c>
      <c r="D24" s="50" t="s">
        <v>950</v>
      </c>
      <c r="E24" s="16">
        <v>0</v>
      </c>
      <c r="F24">
        <v>10.477</v>
      </c>
      <c r="G24">
        <v>16.181000000000001</v>
      </c>
      <c r="H24">
        <v>22.635000000000002</v>
      </c>
      <c r="I24">
        <v>16.571999999999999</v>
      </c>
      <c r="J24">
        <v>8.5909999999999993</v>
      </c>
      <c r="K24">
        <v>7.508</v>
      </c>
      <c r="L24">
        <v>18.036000000000001</v>
      </c>
      <c r="M24" s="7">
        <f>Table11[[#This Row],[Progressives]]*0.67+Table11[[#This Row],[Muslim]]*0.64+Table11[[#This Row],[Left]]*0.35+Table11[[#This Row],[Average]]*0.52+Table11[[#This Row],[Reforms]]*0.2</f>
        <v>39.758720000000004</v>
      </c>
      <c r="N24" s="58">
        <f>Table11[[#This Row],[Average]]*0.34+Table11[[#This Row],[Liberal]]*0.45+Table11[[#This Row],[Blues]]+Table11[[#This Row],[Reforms]]*0.6</f>
        <v>27.830030000000001</v>
      </c>
      <c r="O24" s="9">
        <f>Table11[[#This Row],[Liberal]]*0.55+Table11[[#This Row],[Progressives]]*0.07+Table11[[#This Row],[Average]]*0.14</f>
        <v>8.6295800000000007</v>
      </c>
      <c r="P24" s="11">
        <f>Table11[[#This Row],[Muslim]]*0.06+Table11[[#This Row],[Left]]*0.44+Table11[[#This Row],[Progressives]]*0.26</f>
        <v>13.63336</v>
      </c>
      <c r="Q24" s="59"/>
      <c r="R24" s="57">
        <f>Table11[[#This Row],[Muslim]]*0.3+Table11[[#This Row],[Left]]*0.21+Table11[[#This Row],[Reforms]]*0.2</f>
        <v>10.14831</v>
      </c>
      <c r="T24" s="7">
        <v>44.6</v>
      </c>
      <c r="U24" s="8">
        <v>19.8</v>
      </c>
      <c r="V24" s="10">
        <v>16</v>
      </c>
      <c r="W24" s="9">
        <v>6.2</v>
      </c>
      <c r="X24" s="11">
        <v>11.6</v>
      </c>
      <c r="Y24" s="13">
        <v>1.8</v>
      </c>
      <c r="Z24" s="12">
        <v>0</v>
      </c>
      <c r="AA24" s="14">
        <v>0</v>
      </c>
      <c r="AB24">
        <f t="shared" ca="1" si="0"/>
        <v>0.93353556605972476</v>
      </c>
      <c r="AC24">
        <v>35397</v>
      </c>
      <c r="AD24" s="17">
        <v>28.074999999999999</v>
      </c>
      <c r="AE24" s="18">
        <v>13.81072</v>
      </c>
      <c r="AF24" s="19">
        <v>27.32328</v>
      </c>
      <c r="AG24" s="20">
        <v>6.0750000000000002</v>
      </c>
      <c r="AH24" s="21">
        <v>24.432600000000001</v>
      </c>
      <c r="AI24" s="22">
        <v>0.28339999999999999</v>
      </c>
      <c r="AJ24" s="23">
        <v>0</v>
      </c>
      <c r="AK24" s="24">
        <v>0</v>
      </c>
      <c r="AL24" s="2" t="s">
        <v>661</v>
      </c>
      <c r="AM24" s="17">
        <f>Table11[[#This Row],[Column3]]-Table11[[#This Row],[Labour]]</f>
        <v>-16.525000000000002</v>
      </c>
      <c r="AN24" s="18">
        <f>Table11[[#This Row],[Column4]]-Table11[[#This Row],[Conservative]]</f>
        <v>-5.9892800000000008</v>
      </c>
      <c r="AO24" s="19">
        <f>Table11[[#This Row],[Column5]]-Table11[[#This Row],[Reform]]</f>
        <v>11.32328</v>
      </c>
      <c r="AP24" s="20">
        <f>Table11[[#This Row],[Column6]]-Table11[[#This Row],[LibDem]]</f>
        <v>-0.125</v>
      </c>
      <c r="AQ24" s="21">
        <f>Table11[[#This Row],[Column7]]-Table11[[#This Row],[Green]]</f>
        <v>12.832600000000001</v>
      </c>
      <c r="AR24" s="22">
        <f>Table11[[#This Row],[Column8]]-Table11[[#This Row],[Oth]]</f>
        <v>-1.5165999999999999</v>
      </c>
      <c r="AS24" s="23">
        <f>Table11[[#This Row],[Column9]]-Table11[[#This Row],[SNP]]</f>
        <v>0</v>
      </c>
      <c r="AT24" s="24">
        <f>Table11[[#This Row],[Column10]]-Table11[[#This Row],[PD]]</f>
        <v>0</v>
      </c>
      <c r="AU24" s="24">
        <f>MAX(Table11[[#This Row],[Column3]:[Column10]])-LARGE(Table11[[#This Row],[Column3]:[Column10]],2)</f>
        <v>0.75171999999999883</v>
      </c>
      <c r="AV24">
        <f>Table11[[#This Row],[Column3]]*Table11[[#This Row],[Column2]]</f>
        <v>993770.77500000002</v>
      </c>
      <c r="AW24" s="25">
        <f>TRUNC(Table11[[#This Row],[Column3]]*Table11[[#This Row],[Column28]]/100)</f>
        <v>9937</v>
      </c>
      <c r="AX24" s="26">
        <f>TRUNC(Table11[[#This Row],[Column4]]*Table11[[#This Row],[Column29]]/100)</f>
        <v>4888</v>
      </c>
      <c r="AY24" s="27">
        <f>TRUNC(Table11[[#This Row],[Column5]]*Table11[[#This Row],[Column30]]/100)</f>
        <v>9671</v>
      </c>
      <c r="AZ24" s="28">
        <f>TRUNC(Table11[[#This Row],[Column6]]*Table11[[#This Row],[Column31]]/100)</f>
        <v>2150</v>
      </c>
      <c r="BA24" s="29">
        <f>TRUNC(Table11[[#This Row],[Column7]]*Table11[[#This Row],[Column312]]/100)</f>
        <v>8648</v>
      </c>
      <c r="BB24" s="30">
        <f>TRUNC(Table11[[#This Row],[Column8]]*Table11[[#This Row],[Column313]]/100)</f>
        <v>100</v>
      </c>
      <c r="BC24" s="31">
        <f>TRUNC(Table11[[#This Row],[Column9]]*Table11[[#This Row],[Column314]]/100)</f>
        <v>0</v>
      </c>
      <c r="BD24" s="32">
        <f>TRUNC(Table11[[#This Row],[Column10]]*Table11[[#This Row],[Column30]]/100)</f>
        <v>0</v>
      </c>
      <c r="BE24">
        <f>Table11[[#This Row],[Column2]]</f>
        <v>35397</v>
      </c>
      <c r="BF24">
        <f>Table11[[#This Row],[Column28]]</f>
        <v>35397</v>
      </c>
      <c r="BG24">
        <f>Table11[[#This Row],[Column29]]</f>
        <v>35397</v>
      </c>
      <c r="BH24">
        <f>Table11[[#This Row],[Column30]]</f>
        <v>35397</v>
      </c>
      <c r="BI24">
        <f>Table11[[#This Row],[Column31]]</f>
        <v>35397</v>
      </c>
      <c r="BJ24">
        <f>Table11[[#This Row],[Column312]]</f>
        <v>35397</v>
      </c>
      <c r="BK24">
        <f>Table11[[#This Row],[Column313]]</f>
        <v>35397</v>
      </c>
      <c r="BL24">
        <f>Table11[[#This Row],[Column314]]</f>
        <v>35397</v>
      </c>
      <c r="BM24">
        <f>Table11[[#This Row],[Column315]]</f>
        <v>35397</v>
      </c>
      <c r="BN24">
        <f>Table11[[#This Row],[Column31]]</f>
        <v>35397</v>
      </c>
      <c r="BO24">
        <f>Table11[[#This Row],[Column312]]</f>
        <v>35397</v>
      </c>
    </row>
    <row r="25" spans="1:67" ht="28.8" customHeight="1">
      <c r="A25" s="2" t="s">
        <v>664</v>
      </c>
      <c r="B25" s="3" t="s">
        <v>501</v>
      </c>
      <c r="C25" s="3" t="s">
        <v>251</v>
      </c>
      <c r="D25" s="50" t="s">
        <v>951</v>
      </c>
      <c r="E25">
        <v>0</v>
      </c>
      <c r="F25">
        <v>1.6819999999999999</v>
      </c>
      <c r="G25">
        <v>19.568000000000001</v>
      </c>
      <c r="H25">
        <v>10.134</v>
      </c>
      <c r="I25">
        <v>31.071000000000002</v>
      </c>
      <c r="J25">
        <v>11.16</v>
      </c>
      <c r="K25">
        <v>2.08</v>
      </c>
      <c r="L25">
        <v>24.305</v>
      </c>
      <c r="M25" s="7">
        <f>Table11[[#This Row],[Progressives]]*0.67+Table11[[#This Row],[Muslim]]*0.64+Table11[[#This Row],[Left]]*0.35+Table11[[#This Row],[Average]]*0.52+Table11[[#This Row],[Reforms]]*0.2</f>
        <v>35.732980000000005</v>
      </c>
      <c r="N25" s="58">
        <f>Table11[[#This Row],[Average]]*0.34+Table11[[#This Row],[Liberal]]*0.45+Table11[[#This Row],[Blues]]+Table11[[#This Row],[Reforms]]*0.6</f>
        <v>32.249139999999997</v>
      </c>
      <c r="O25" s="9">
        <f>Table11[[#This Row],[Liberal]]*0.55+Table11[[#This Row],[Progressives]]*0.07+Table11[[#This Row],[Average]]*0.14</f>
        <v>11.197320000000001</v>
      </c>
      <c r="P25" s="11">
        <f>Table11[[#This Row],[Muslim]]*0.06+Table11[[#This Row],[Left]]*0.44+Table11[[#This Row],[Progressives]]*0.26</f>
        <v>11.345680000000002</v>
      </c>
      <c r="Q25" s="59"/>
      <c r="R25" s="57">
        <f>Table11[[#This Row],[Muslim]]*0.3+Table11[[#This Row],[Left]]*0.21+Table11[[#This Row],[Reforms]]*0.2</f>
        <v>9.4748800000000006</v>
      </c>
      <c r="T25" s="7">
        <v>43.8</v>
      </c>
      <c r="U25" s="8">
        <v>23</v>
      </c>
      <c r="V25" s="10">
        <v>18</v>
      </c>
      <c r="W25" s="9">
        <v>6.1</v>
      </c>
      <c r="X25" s="11">
        <v>6.5</v>
      </c>
      <c r="Y25" s="13">
        <v>2.6</v>
      </c>
      <c r="Z25" s="12">
        <v>0</v>
      </c>
      <c r="AA25" s="14">
        <v>0</v>
      </c>
      <c r="AB25">
        <f t="shared" ca="1" si="0"/>
        <v>7.6112974136190226E-2</v>
      </c>
      <c r="AC25">
        <v>42160</v>
      </c>
      <c r="AD25" s="17">
        <v>28.821219999999901</v>
      </c>
      <c r="AE25" s="18">
        <v>17.248000000000001</v>
      </c>
      <c r="AF25" s="19">
        <v>31.632999999999999</v>
      </c>
      <c r="AG25" s="20">
        <v>6.2434799999999999</v>
      </c>
      <c r="AH25" s="21">
        <v>15.728</v>
      </c>
      <c r="AI25" s="22">
        <v>0.32629999999999898</v>
      </c>
      <c r="AJ25" s="23">
        <v>0</v>
      </c>
      <c r="AK25" s="24">
        <v>0</v>
      </c>
      <c r="AL25" s="2" t="s">
        <v>664</v>
      </c>
      <c r="AM25" s="17">
        <f>Table11[[#This Row],[Column3]]-Table11[[#This Row],[Labour]]</f>
        <v>-14.978780000000096</v>
      </c>
      <c r="AN25" s="18">
        <f>Table11[[#This Row],[Column4]]-Table11[[#This Row],[Conservative]]</f>
        <v>-5.7519999999999989</v>
      </c>
      <c r="AO25" s="19">
        <f>Table11[[#This Row],[Column5]]-Table11[[#This Row],[Reform]]</f>
        <v>13.632999999999999</v>
      </c>
      <c r="AP25" s="20">
        <f>Table11[[#This Row],[Column6]]-Table11[[#This Row],[LibDem]]</f>
        <v>0.14348000000000027</v>
      </c>
      <c r="AQ25" s="21">
        <f>Table11[[#This Row],[Column7]]-Table11[[#This Row],[Green]]</f>
        <v>9.2279999999999998</v>
      </c>
      <c r="AR25" s="22">
        <f>Table11[[#This Row],[Column8]]-Table11[[#This Row],[Oth]]</f>
        <v>-2.2737000000000012</v>
      </c>
      <c r="AS25" s="23">
        <f>Table11[[#This Row],[Column9]]-Table11[[#This Row],[SNP]]</f>
        <v>0</v>
      </c>
      <c r="AT25" s="24">
        <f>Table11[[#This Row],[Column10]]-Table11[[#This Row],[PD]]</f>
        <v>0</v>
      </c>
      <c r="AU25" s="24">
        <f>MAX(Table11[[#This Row],[Column3]:[Column10]])-LARGE(Table11[[#This Row],[Column3]:[Column10]],2)</f>
        <v>2.8117800000000983</v>
      </c>
      <c r="AV25">
        <f>Table11[[#This Row],[Column3]]*Table11[[#This Row],[Column2]]</f>
        <v>1215102.6351999957</v>
      </c>
      <c r="AW25" s="25">
        <f>TRUNC(Table11[[#This Row],[Column3]]*Table11[[#This Row],[Column28]]/100)</f>
        <v>12151</v>
      </c>
      <c r="AX25" s="26">
        <f>TRUNC(Table11[[#This Row],[Column4]]*Table11[[#This Row],[Column29]]/100)</f>
        <v>7271</v>
      </c>
      <c r="AY25" s="27">
        <f>TRUNC(Table11[[#This Row],[Column5]]*Table11[[#This Row],[Column30]]/100)</f>
        <v>13336</v>
      </c>
      <c r="AZ25" s="28">
        <f>TRUNC(Table11[[#This Row],[Column6]]*Table11[[#This Row],[Column31]]/100)</f>
        <v>2632</v>
      </c>
      <c r="BA25" s="29">
        <f>TRUNC(Table11[[#This Row],[Column7]]*Table11[[#This Row],[Column312]]/100)</f>
        <v>6630</v>
      </c>
      <c r="BB25" s="30">
        <f>TRUNC(Table11[[#This Row],[Column8]]*Table11[[#This Row],[Column313]]/100)</f>
        <v>137</v>
      </c>
      <c r="BC25" s="31">
        <f>TRUNC(Table11[[#This Row],[Column9]]*Table11[[#This Row],[Column314]]/100)</f>
        <v>0</v>
      </c>
      <c r="BD25" s="32">
        <f>TRUNC(Table11[[#This Row],[Column10]]*Table11[[#This Row],[Column30]]/100)</f>
        <v>0</v>
      </c>
      <c r="BE25">
        <f>Table11[[#This Row],[Column2]]</f>
        <v>42160</v>
      </c>
      <c r="BF25">
        <f>Table11[[#This Row],[Column28]]</f>
        <v>42160</v>
      </c>
      <c r="BG25">
        <f>Table11[[#This Row],[Column29]]</f>
        <v>42160</v>
      </c>
      <c r="BH25">
        <f>Table11[[#This Row],[Column30]]</f>
        <v>42160</v>
      </c>
      <c r="BI25">
        <f>Table11[[#This Row],[Column31]]</f>
        <v>42160</v>
      </c>
      <c r="BJ25">
        <f>Table11[[#This Row],[Column312]]</f>
        <v>42160</v>
      </c>
      <c r="BK25">
        <f>Table11[[#This Row],[Column313]]</f>
        <v>42160</v>
      </c>
      <c r="BL25">
        <f>Table11[[#This Row],[Column314]]</f>
        <v>42160</v>
      </c>
      <c r="BM25">
        <f>Table11[[#This Row],[Column315]]</f>
        <v>42160</v>
      </c>
      <c r="BN25">
        <f>Table11[[#This Row],[Column31]]</f>
        <v>42160</v>
      </c>
      <c r="BO25">
        <f>Table11[[#This Row],[Column312]]</f>
        <v>42160</v>
      </c>
    </row>
    <row r="26" spans="1:67" ht="28.8" customHeight="1">
      <c r="A26" s="2" t="s">
        <v>675</v>
      </c>
      <c r="B26" s="3" t="s">
        <v>250</v>
      </c>
      <c r="C26" s="3" t="s">
        <v>251</v>
      </c>
      <c r="D26" s="50" t="s">
        <v>952</v>
      </c>
      <c r="E26">
        <v>0</v>
      </c>
      <c r="F26">
        <v>4.3120000000000003</v>
      </c>
      <c r="G26">
        <v>21.92</v>
      </c>
      <c r="H26">
        <v>10.593</v>
      </c>
      <c r="I26">
        <v>18.521999999999998</v>
      </c>
      <c r="J26">
        <v>19.305</v>
      </c>
      <c r="K26">
        <v>7.4459999999999997</v>
      </c>
      <c r="L26">
        <v>17.901</v>
      </c>
      <c r="M26" s="7">
        <f>Table11[[#This Row],[Progressives]]*0.67+Table11[[#This Row],[Muslim]]*0.64+Table11[[#This Row],[Left]]*0.35+Table11[[#This Row],[Average]]*0.52+Table11[[#This Row],[Reforms]]*0.2</f>
        <v>30.740629999999999</v>
      </c>
      <c r="N26" s="58">
        <f>Table11[[#This Row],[Average]]*0.34+Table11[[#This Row],[Liberal]]*0.45+Table11[[#This Row],[Blues]]+Table11[[#This Row],[Reforms]]*0.6</f>
        <v>33.171329999999998</v>
      </c>
      <c r="O26" s="9">
        <f>Table11[[#This Row],[Liberal]]*0.55+Table11[[#This Row],[Progressives]]*0.07+Table11[[#This Row],[Average]]*0.14</f>
        <v>13.952340000000001</v>
      </c>
      <c r="P26" s="11">
        <f>Table11[[#This Row],[Muslim]]*0.06+Table11[[#This Row],[Left]]*0.44+Table11[[#This Row],[Progressives]]*0.26</f>
        <v>12.6577</v>
      </c>
      <c r="Q26" s="59"/>
      <c r="R26" s="57">
        <f>Table11[[#This Row],[Muslim]]*0.3+Table11[[#This Row],[Left]]*0.21+Table11[[#This Row],[Reforms]]*0.2</f>
        <v>9.4770000000000003</v>
      </c>
      <c r="T26" s="7">
        <v>40.799999999999997</v>
      </c>
      <c r="U26" s="8">
        <v>29.1</v>
      </c>
      <c r="V26" s="10">
        <v>17</v>
      </c>
      <c r="W26" s="9">
        <v>6.1</v>
      </c>
      <c r="X26" s="11">
        <v>7</v>
      </c>
      <c r="Y26" s="13">
        <v>0</v>
      </c>
      <c r="Z26" s="12">
        <v>0</v>
      </c>
      <c r="AA26" s="14">
        <v>0</v>
      </c>
      <c r="AB26">
        <f t="shared" ca="1" si="0"/>
        <v>0.89795876254020579</v>
      </c>
      <c r="AC26">
        <v>42259</v>
      </c>
      <c r="AD26" s="17">
        <v>23.949000000000002</v>
      </c>
      <c r="AE26" s="18">
        <v>29.149629999999998</v>
      </c>
      <c r="AF26" s="19">
        <v>24.091000000000001</v>
      </c>
      <c r="AG26" s="20">
        <v>6.7853700000000003</v>
      </c>
      <c r="AH26" s="21">
        <v>16.024999999999999</v>
      </c>
      <c r="AI26" s="22">
        <v>0</v>
      </c>
      <c r="AJ26" s="23">
        <v>0</v>
      </c>
      <c r="AK26" s="24">
        <v>0</v>
      </c>
      <c r="AL26" s="2" t="s">
        <v>675</v>
      </c>
      <c r="AM26" s="17">
        <f>Table11[[#This Row],[Column3]]-Table11[[#This Row],[Labour]]</f>
        <v>-16.850999999999996</v>
      </c>
      <c r="AN26" s="18">
        <f>Table11[[#This Row],[Column4]]-Table11[[#This Row],[Conservative]]</f>
        <v>4.9629999999996954E-2</v>
      </c>
      <c r="AO26" s="19">
        <f>Table11[[#This Row],[Column5]]-Table11[[#This Row],[Reform]]</f>
        <v>7.0910000000000011</v>
      </c>
      <c r="AP26" s="20">
        <f>Table11[[#This Row],[Column6]]-Table11[[#This Row],[LibDem]]</f>
        <v>0.6853700000000007</v>
      </c>
      <c r="AQ26" s="21">
        <f>Table11[[#This Row],[Column7]]-Table11[[#This Row],[Green]]</f>
        <v>9.0249999999999986</v>
      </c>
      <c r="AR26" s="22">
        <f>Table11[[#This Row],[Column8]]-Table11[[#This Row],[Oth]]</f>
        <v>0</v>
      </c>
      <c r="AS26" s="23">
        <f>Table11[[#This Row],[Column9]]-Table11[[#This Row],[SNP]]</f>
        <v>0</v>
      </c>
      <c r="AT26" s="24">
        <f>Table11[[#This Row],[Column10]]-Table11[[#This Row],[PD]]</f>
        <v>0</v>
      </c>
      <c r="AU26" s="24">
        <f>MAX(Table11[[#This Row],[Column3]:[Column10]])-LARGE(Table11[[#This Row],[Column3]:[Column10]],2)</f>
        <v>5.0586299999999973</v>
      </c>
      <c r="AV26">
        <f>Table11[[#This Row],[Column3]]*Table11[[#This Row],[Column2]]</f>
        <v>1012060.7910000001</v>
      </c>
      <c r="AW26" s="25">
        <f>TRUNC(Table11[[#This Row],[Column3]]*Table11[[#This Row],[Column28]]/100)</f>
        <v>10120</v>
      </c>
      <c r="AX26" s="26">
        <f>TRUNC(Table11[[#This Row],[Column4]]*Table11[[#This Row],[Column29]]/100)</f>
        <v>12318</v>
      </c>
      <c r="AY26" s="27">
        <f>TRUNC(Table11[[#This Row],[Column5]]*Table11[[#This Row],[Column30]]/100)</f>
        <v>10180</v>
      </c>
      <c r="AZ26" s="28">
        <f>TRUNC(Table11[[#This Row],[Column6]]*Table11[[#This Row],[Column31]]/100)</f>
        <v>2867</v>
      </c>
      <c r="BA26" s="29">
        <f>TRUNC(Table11[[#This Row],[Column7]]*Table11[[#This Row],[Column312]]/100)</f>
        <v>6772</v>
      </c>
      <c r="BB26" s="30">
        <f>TRUNC(Table11[[#This Row],[Column8]]*Table11[[#This Row],[Column313]]/100)</f>
        <v>0</v>
      </c>
      <c r="BC26" s="31">
        <f>TRUNC(Table11[[#This Row],[Column9]]*Table11[[#This Row],[Column314]]/100)</f>
        <v>0</v>
      </c>
      <c r="BD26" s="32">
        <f>TRUNC(Table11[[#This Row],[Column10]]*Table11[[#This Row],[Column30]]/100)</f>
        <v>0</v>
      </c>
      <c r="BE26">
        <f>Table11[[#This Row],[Column2]]</f>
        <v>42259</v>
      </c>
      <c r="BF26">
        <f>Table11[[#This Row],[Column28]]</f>
        <v>42259</v>
      </c>
      <c r="BG26">
        <f>Table11[[#This Row],[Column29]]</f>
        <v>42259</v>
      </c>
      <c r="BH26">
        <f>Table11[[#This Row],[Column30]]</f>
        <v>42259</v>
      </c>
      <c r="BI26">
        <f>Table11[[#This Row],[Column31]]</f>
        <v>42259</v>
      </c>
      <c r="BJ26">
        <f>Table11[[#This Row],[Column312]]</f>
        <v>42259</v>
      </c>
      <c r="BK26">
        <f>Table11[[#This Row],[Column313]]</f>
        <v>42259</v>
      </c>
      <c r="BL26">
        <f>Table11[[#This Row],[Column314]]</f>
        <v>42259</v>
      </c>
      <c r="BM26">
        <f>Table11[[#This Row],[Column315]]</f>
        <v>42259</v>
      </c>
      <c r="BN26">
        <f>Table11[[#This Row],[Column31]]</f>
        <v>42259</v>
      </c>
      <c r="BO26">
        <f>Table11[[#This Row],[Column312]]</f>
        <v>42259</v>
      </c>
    </row>
    <row r="27" spans="1:67" ht="28.8" customHeight="1">
      <c r="A27" s="2" t="s">
        <v>676</v>
      </c>
      <c r="B27" s="3" t="s">
        <v>501</v>
      </c>
      <c r="C27" s="3" t="s">
        <v>251</v>
      </c>
      <c r="D27" s="56" t="s">
        <v>953</v>
      </c>
      <c r="E27" s="16">
        <v>0</v>
      </c>
      <c r="F27">
        <v>0.28699999999999998</v>
      </c>
      <c r="G27">
        <v>6.4320000000000004</v>
      </c>
      <c r="H27">
        <v>6.0960000000000001</v>
      </c>
      <c r="I27">
        <v>24.088000000000001</v>
      </c>
      <c r="J27">
        <v>18.879000000000001</v>
      </c>
      <c r="K27">
        <v>13.901999999999999</v>
      </c>
      <c r="L27">
        <v>30.317</v>
      </c>
      <c r="M27" s="7">
        <f>Table11[[#This Row],[Progressives]]*0.67+Table11[[#This Row],[Muslim]]*0.64+Table11[[#This Row],[Left]]*0.35+Table11[[#This Row],[Average]]*0.52+Table11[[#This Row],[Reforms]]*0.2</f>
        <v>25.108360000000005</v>
      </c>
      <c r="N27" s="58">
        <f>Table11[[#This Row],[Average]]*0.34+Table11[[#This Row],[Liberal]]*0.45+Table11[[#This Row],[Blues]]+Table11[[#This Row],[Reforms]]*0.6</f>
        <v>48.777670000000001</v>
      </c>
      <c r="O27" s="9">
        <f>Table11[[#This Row],[Liberal]]*0.55+Table11[[#This Row],[Progressives]]*0.07+Table11[[#This Row],[Average]]*0.14</f>
        <v>14.182490000000001</v>
      </c>
      <c r="P27" s="11">
        <f>Table11[[#This Row],[Muslim]]*0.06+Table11[[#This Row],[Left]]*0.44+Table11[[#This Row],[Progressives]]*0.26</f>
        <v>4.4322600000000003</v>
      </c>
      <c r="Q27" s="59"/>
      <c r="R27" s="57">
        <f>Table11[[#This Row],[Muslim]]*0.3+Table11[[#This Row],[Left]]*0.21+Table11[[#This Row],[Reforms]]*0.2</f>
        <v>7.5002200000000006</v>
      </c>
      <c r="T27" s="7">
        <v>22.5</v>
      </c>
      <c r="U27" s="8">
        <v>37.5</v>
      </c>
      <c r="V27" s="10">
        <v>25.7</v>
      </c>
      <c r="W27" s="9">
        <v>5.0999999999999996</v>
      </c>
      <c r="X27" s="11">
        <v>5.4</v>
      </c>
      <c r="Y27" s="13">
        <v>3.8</v>
      </c>
      <c r="Z27" s="12">
        <v>0</v>
      </c>
      <c r="AA27" s="14">
        <v>0</v>
      </c>
      <c r="AB27">
        <f t="shared" ca="1" si="0"/>
        <v>0.6515855954339298</v>
      </c>
      <c r="AC27">
        <v>46479</v>
      </c>
      <c r="AD27" s="17">
        <v>9.0630400000000009</v>
      </c>
      <c r="AE27" s="18">
        <v>34.871499999999997</v>
      </c>
      <c r="AF27" s="19">
        <v>39.899000000000001</v>
      </c>
      <c r="AG27" s="20">
        <v>5.4399600000000001</v>
      </c>
      <c r="AH27" s="21">
        <v>10.46</v>
      </c>
      <c r="AI27" s="22">
        <v>0.26649999999999902</v>
      </c>
      <c r="AJ27" s="23">
        <v>0</v>
      </c>
      <c r="AK27" s="24">
        <v>0</v>
      </c>
      <c r="AL27" s="2" t="s">
        <v>676</v>
      </c>
      <c r="AM27" s="17">
        <f>Table11[[#This Row],[Column3]]-Table11[[#This Row],[Labour]]</f>
        <v>-13.436959999999999</v>
      </c>
      <c r="AN27" s="18">
        <f>Table11[[#This Row],[Column4]]-Table11[[#This Row],[Conservative]]</f>
        <v>-2.6285000000000025</v>
      </c>
      <c r="AO27" s="19">
        <f>Table11[[#This Row],[Column5]]-Table11[[#This Row],[Reform]]</f>
        <v>14.199000000000002</v>
      </c>
      <c r="AP27" s="20">
        <f>Table11[[#This Row],[Column6]]-Table11[[#This Row],[LibDem]]</f>
        <v>0.33996000000000048</v>
      </c>
      <c r="AQ27" s="21">
        <f>Table11[[#This Row],[Column7]]-Table11[[#This Row],[Green]]</f>
        <v>5.0600000000000005</v>
      </c>
      <c r="AR27" s="22">
        <f>Table11[[#This Row],[Column8]]-Table11[[#This Row],[Oth]]</f>
        <v>-3.533500000000001</v>
      </c>
      <c r="AS27" s="23">
        <f>Table11[[#This Row],[Column9]]-Table11[[#This Row],[SNP]]</f>
        <v>0</v>
      </c>
      <c r="AT27" s="24">
        <f>Table11[[#This Row],[Column10]]-Table11[[#This Row],[PD]]</f>
        <v>0</v>
      </c>
      <c r="AU27" s="24">
        <f>MAX(Table11[[#This Row],[Column3]:[Column10]])-LARGE(Table11[[#This Row],[Column3]:[Column10]],2)</f>
        <v>5.0275000000000034</v>
      </c>
      <c r="AV27">
        <f>Table11[[#This Row],[Column3]]*Table11[[#This Row],[Column2]]</f>
        <v>421241.03616000002</v>
      </c>
      <c r="AW27" s="25">
        <f>TRUNC(Table11[[#This Row],[Column3]]*Table11[[#This Row],[Column28]]/100)</f>
        <v>4212</v>
      </c>
      <c r="AX27" s="26">
        <f>TRUNC(Table11[[#This Row],[Column4]]*Table11[[#This Row],[Column29]]/100)</f>
        <v>16207</v>
      </c>
      <c r="AY27" s="27">
        <f>TRUNC(Table11[[#This Row],[Column5]]*Table11[[#This Row],[Column30]]/100)</f>
        <v>18544</v>
      </c>
      <c r="AZ27" s="28">
        <f>TRUNC(Table11[[#This Row],[Column6]]*Table11[[#This Row],[Column31]]/100)</f>
        <v>2528</v>
      </c>
      <c r="BA27" s="29">
        <f>TRUNC(Table11[[#This Row],[Column7]]*Table11[[#This Row],[Column312]]/100)</f>
        <v>4861</v>
      </c>
      <c r="BB27" s="30">
        <f>TRUNC(Table11[[#This Row],[Column8]]*Table11[[#This Row],[Column313]]/100)</f>
        <v>123</v>
      </c>
      <c r="BC27" s="31">
        <f>TRUNC(Table11[[#This Row],[Column9]]*Table11[[#This Row],[Column314]]/100)</f>
        <v>0</v>
      </c>
      <c r="BD27" s="32">
        <f>TRUNC(Table11[[#This Row],[Column10]]*Table11[[#This Row],[Column30]]/100)</f>
        <v>0</v>
      </c>
      <c r="BE27">
        <f>Table11[[#This Row],[Column2]]</f>
        <v>46479</v>
      </c>
      <c r="BF27">
        <f>Table11[[#This Row],[Column28]]</f>
        <v>46479</v>
      </c>
      <c r="BG27">
        <f>Table11[[#This Row],[Column29]]</f>
        <v>46479</v>
      </c>
      <c r="BH27">
        <f>Table11[[#This Row],[Column30]]</f>
        <v>46479</v>
      </c>
      <c r="BI27">
        <f>Table11[[#This Row],[Column31]]</f>
        <v>46479</v>
      </c>
      <c r="BJ27">
        <f>Table11[[#This Row],[Column312]]</f>
        <v>46479</v>
      </c>
      <c r="BK27">
        <f>Table11[[#This Row],[Column313]]</f>
        <v>46479</v>
      </c>
      <c r="BL27">
        <f>Table11[[#This Row],[Column314]]</f>
        <v>46479</v>
      </c>
      <c r="BM27">
        <f>Table11[[#This Row],[Column315]]</f>
        <v>46479</v>
      </c>
      <c r="BN27">
        <f>Table11[[#This Row],[Column31]]</f>
        <v>46479</v>
      </c>
      <c r="BO27">
        <f>Table11[[#This Row],[Column312]]</f>
        <v>46479</v>
      </c>
    </row>
    <row r="28" spans="1:67" ht="28.8" customHeight="1">
      <c r="A28" s="4" t="s">
        <v>682</v>
      </c>
      <c r="B28" s="5" t="s">
        <v>393</v>
      </c>
      <c r="C28" s="5" t="s">
        <v>251</v>
      </c>
      <c r="D28" s="56" t="s">
        <v>954</v>
      </c>
      <c r="E28" s="16">
        <v>0</v>
      </c>
      <c r="F28">
        <v>1.0820000000000001</v>
      </c>
      <c r="G28">
        <v>7.8949999999999996</v>
      </c>
      <c r="H28">
        <v>7.0629999999999997</v>
      </c>
      <c r="I28">
        <v>33.037999999999997</v>
      </c>
      <c r="J28">
        <v>15.092000000000001</v>
      </c>
      <c r="K28">
        <v>2.7679999999999998</v>
      </c>
      <c r="L28">
        <v>33.061999999999998</v>
      </c>
      <c r="M28" s="7">
        <f>Table11[[#This Row],[Progressives]]*0.67+Table11[[#This Row],[Muslim]]*0.64+Table11[[#This Row],[Left]]*0.35+Table11[[#This Row],[Average]]*0.52+Table11[[#This Row],[Reforms]]*0.2</f>
        <v>31.9801</v>
      </c>
      <c r="N28" s="58">
        <f>Table11[[#This Row],[Average]]*0.34+Table11[[#This Row],[Liberal]]*0.45+Table11[[#This Row],[Blues]]+Table11[[#This Row],[Reforms]]*0.6</f>
        <v>40.629519999999999</v>
      </c>
      <c r="O28" s="9">
        <f>Table11[[#This Row],[Liberal]]*0.55+Table11[[#This Row],[Progressives]]*0.07+Table11[[#This Row],[Average]]*0.14</f>
        <v>13.420330000000002</v>
      </c>
      <c r="P28" s="11">
        <f>Table11[[#This Row],[Muslim]]*0.06+Table11[[#This Row],[Left]]*0.44+Table11[[#This Row],[Progressives]]*0.26</f>
        <v>5.3750999999999998</v>
      </c>
      <c r="Q28" s="59"/>
      <c r="R28" s="57">
        <f>Table11[[#This Row],[Muslim]]*0.3+Table11[[#This Row],[Left]]*0.21+Table11[[#This Row],[Reforms]]*0.2</f>
        <v>8.5949500000000008</v>
      </c>
      <c r="T28" s="7">
        <v>39.1</v>
      </c>
      <c r="U28" s="8">
        <v>30.6</v>
      </c>
      <c r="V28" s="10">
        <v>22.8</v>
      </c>
      <c r="W28" s="9">
        <v>1.9</v>
      </c>
      <c r="X28" s="11">
        <v>3.2</v>
      </c>
      <c r="Y28" s="13">
        <v>2.4</v>
      </c>
      <c r="Z28" s="12">
        <v>0</v>
      </c>
      <c r="AA28" s="14">
        <v>0</v>
      </c>
      <c r="AB28">
        <f t="shared" ca="1" si="0"/>
        <v>0.83781199081685687</v>
      </c>
      <c r="AC28">
        <v>41087</v>
      </c>
      <c r="AD28" s="17">
        <v>25.750579999999999</v>
      </c>
      <c r="AE28" s="18">
        <v>16.547519999999999</v>
      </c>
      <c r="AF28" s="19">
        <v>42.336479999999902</v>
      </c>
      <c r="AG28" s="20">
        <v>3.9463200000000001</v>
      </c>
      <c r="AH28" s="21">
        <v>11.124000000000001</v>
      </c>
      <c r="AI28" s="22">
        <v>0.29509999999999897</v>
      </c>
      <c r="AJ28" s="23">
        <v>0</v>
      </c>
      <c r="AK28" s="24">
        <v>0</v>
      </c>
      <c r="AL28" s="4" t="s">
        <v>682</v>
      </c>
      <c r="AM28" s="17">
        <f>Table11[[#This Row],[Column3]]-Table11[[#This Row],[Labour]]</f>
        <v>-13.349420000000002</v>
      </c>
      <c r="AN28" s="18">
        <f>Table11[[#This Row],[Column4]]-Table11[[#This Row],[Conservative]]</f>
        <v>-14.052480000000003</v>
      </c>
      <c r="AO28" s="19">
        <f>Table11[[#This Row],[Column5]]-Table11[[#This Row],[Reform]]</f>
        <v>19.536479999999901</v>
      </c>
      <c r="AP28" s="20">
        <f>Table11[[#This Row],[Column6]]-Table11[[#This Row],[LibDem]]</f>
        <v>2.0463200000000001</v>
      </c>
      <c r="AQ28" s="21">
        <f>Table11[[#This Row],[Column7]]-Table11[[#This Row],[Green]]</f>
        <v>7.9240000000000004</v>
      </c>
      <c r="AR28" s="22">
        <f>Table11[[#This Row],[Column8]]-Table11[[#This Row],[Oth]]</f>
        <v>-2.1049000000000011</v>
      </c>
      <c r="AS28" s="23">
        <f>Table11[[#This Row],[Column9]]-Table11[[#This Row],[SNP]]</f>
        <v>0</v>
      </c>
      <c r="AT28" s="24">
        <f>Table11[[#This Row],[Column10]]-Table11[[#This Row],[PD]]</f>
        <v>0</v>
      </c>
      <c r="AU28" s="24">
        <f>MAX(Table11[[#This Row],[Column3]:[Column10]])-LARGE(Table11[[#This Row],[Column3]:[Column10]],2)</f>
        <v>16.585899999999903</v>
      </c>
      <c r="AV28">
        <f>Table11[[#This Row],[Column3]]*Table11[[#This Row],[Column2]]</f>
        <v>1058014.0804600001</v>
      </c>
      <c r="AW28" s="25">
        <f>TRUNC(Table11[[#This Row],[Column3]]*Table11[[#This Row],[Column28]]/100)</f>
        <v>10580</v>
      </c>
      <c r="AX28" s="26">
        <f>TRUNC(Table11[[#This Row],[Column4]]*Table11[[#This Row],[Column29]]/100)</f>
        <v>6798</v>
      </c>
      <c r="AY28" s="27">
        <f>TRUNC(Table11[[#This Row],[Column5]]*Table11[[#This Row],[Column30]]/100)</f>
        <v>17394</v>
      </c>
      <c r="AZ28" s="28">
        <f>TRUNC(Table11[[#This Row],[Column6]]*Table11[[#This Row],[Column31]]/100)</f>
        <v>1621</v>
      </c>
      <c r="BA28" s="29">
        <f>TRUNC(Table11[[#This Row],[Column7]]*Table11[[#This Row],[Column312]]/100)</f>
        <v>4570</v>
      </c>
      <c r="BB28" s="30">
        <f>TRUNC(Table11[[#This Row],[Column8]]*Table11[[#This Row],[Column313]]/100)</f>
        <v>121</v>
      </c>
      <c r="BC28" s="31">
        <f>TRUNC(Table11[[#This Row],[Column9]]*Table11[[#This Row],[Column314]]/100)</f>
        <v>0</v>
      </c>
      <c r="BD28" s="32">
        <f>TRUNC(Table11[[#This Row],[Column10]]*Table11[[#This Row],[Column30]]/100)</f>
        <v>0</v>
      </c>
      <c r="BE28">
        <f>Table11[[#This Row],[Column2]]</f>
        <v>41087</v>
      </c>
      <c r="BF28">
        <f>Table11[[#This Row],[Column28]]</f>
        <v>41087</v>
      </c>
      <c r="BG28">
        <f>Table11[[#This Row],[Column29]]</f>
        <v>41087</v>
      </c>
      <c r="BH28">
        <f>Table11[[#This Row],[Column30]]</f>
        <v>41087</v>
      </c>
      <c r="BI28">
        <f>Table11[[#This Row],[Column31]]</f>
        <v>41087</v>
      </c>
      <c r="BJ28">
        <f>Table11[[#This Row],[Column312]]</f>
        <v>41087</v>
      </c>
      <c r="BK28">
        <f>Table11[[#This Row],[Column313]]</f>
        <v>41087</v>
      </c>
      <c r="BL28">
        <f>Table11[[#This Row],[Column314]]</f>
        <v>41087</v>
      </c>
      <c r="BM28">
        <f>Table11[[#This Row],[Column315]]</f>
        <v>41087</v>
      </c>
      <c r="BN28">
        <f>Table11[[#This Row],[Column31]]</f>
        <v>41087</v>
      </c>
      <c r="BO28">
        <f>Table11[[#This Row],[Column312]]</f>
        <v>41087</v>
      </c>
    </row>
    <row r="29" spans="1:67" ht="28.8" customHeight="1">
      <c r="A29" s="2" t="s">
        <v>374</v>
      </c>
      <c r="B29" s="3" t="s">
        <v>250</v>
      </c>
      <c r="C29" s="3" t="s">
        <v>251</v>
      </c>
      <c r="D29" s="56" t="s">
        <v>955</v>
      </c>
      <c r="E29">
        <v>0</v>
      </c>
      <c r="F29">
        <v>0.94299999999999995</v>
      </c>
      <c r="G29">
        <v>8.109</v>
      </c>
      <c r="H29">
        <v>7.9340000000000002</v>
      </c>
      <c r="I29">
        <v>20.02</v>
      </c>
      <c r="J29">
        <v>24.452999999999999</v>
      </c>
      <c r="K29">
        <v>13.993</v>
      </c>
      <c r="L29">
        <v>24.547999999999998</v>
      </c>
      <c r="M29" s="7">
        <f>Table11[[#This Row],[Progressives]]*0.67+Table11[[#This Row],[Muslim]]*0.64+Table11[[#This Row],[Left]]*0.35+Table11[[#This Row],[Average]]*0.52+Table11[[#This Row],[Reforms]]*0.2</f>
        <v>24.077450000000002</v>
      </c>
      <c r="N29" s="58">
        <f>Table11[[#This Row],[Average]]*0.34+Table11[[#This Row],[Liberal]]*0.45+Table11[[#This Row],[Blues]]+Table11[[#This Row],[Reforms]]*0.6</f>
        <v>46.532449999999997</v>
      </c>
      <c r="O29" s="9">
        <f>Table11[[#This Row],[Liberal]]*0.55+Table11[[#This Row],[Progressives]]*0.07+Table11[[#This Row],[Average]]*0.14</f>
        <v>16.80733</v>
      </c>
      <c r="P29" s="11">
        <f>Table11[[#This Row],[Muslim]]*0.06+Table11[[#This Row],[Left]]*0.44+Table11[[#This Row],[Progressives]]*0.26</f>
        <v>5.6873799999999992</v>
      </c>
      <c r="Q29" s="59"/>
      <c r="R29" s="57">
        <f>Table11[[#This Row],[Muslim]]*0.3+Table11[[#This Row],[Left]]*0.21+Table11[[#This Row],[Reforms]]*0.2</f>
        <v>6.8953899999999999</v>
      </c>
      <c r="T29" s="7">
        <v>26.4</v>
      </c>
      <c r="U29" s="8">
        <v>38.1</v>
      </c>
      <c r="V29" s="10">
        <v>19.5</v>
      </c>
      <c r="W29" s="9">
        <v>5.5</v>
      </c>
      <c r="X29" s="11">
        <v>8</v>
      </c>
      <c r="Y29" s="13">
        <v>2.5</v>
      </c>
      <c r="Z29" s="12">
        <v>0</v>
      </c>
      <c r="AA29" s="14">
        <v>0</v>
      </c>
      <c r="AB29">
        <f t="shared" ca="1" si="0"/>
        <v>2.8502950748257705E-2</v>
      </c>
      <c r="AC29">
        <v>45986</v>
      </c>
      <c r="AD29" s="17">
        <v>10.338559999999999</v>
      </c>
      <c r="AE29" s="18">
        <v>36.768180000000001</v>
      </c>
      <c r="AF29" s="19">
        <v>32.9</v>
      </c>
      <c r="AG29" s="20">
        <v>5.9502600000000001</v>
      </c>
      <c r="AH29" s="21">
        <v>13.821999999999999</v>
      </c>
      <c r="AI29" s="22">
        <v>0.221</v>
      </c>
      <c r="AJ29" s="23">
        <v>0</v>
      </c>
      <c r="AK29" s="24">
        <v>0</v>
      </c>
      <c r="AL29" s="2" t="s">
        <v>374</v>
      </c>
      <c r="AM29" s="17">
        <f>Table11[[#This Row],[Column3]]-Table11[[#This Row],[Labour]]</f>
        <v>-16.061439999999997</v>
      </c>
      <c r="AN29" s="18">
        <f>Table11[[#This Row],[Column4]]-Table11[[#This Row],[Conservative]]</f>
        <v>-1.3318200000000004</v>
      </c>
      <c r="AO29" s="19">
        <f>Table11[[#This Row],[Column5]]-Table11[[#This Row],[Reform]]</f>
        <v>13.399999999999999</v>
      </c>
      <c r="AP29" s="20">
        <f>Table11[[#This Row],[Column6]]-Table11[[#This Row],[LibDem]]</f>
        <v>0.4502600000000001</v>
      </c>
      <c r="AQ29" s="21">
        <f>Table11[[#This Row],[Column7]]-Table11[[#This Row],[Green]]</f>
        <v>5.8219999999999992</v>
      </c>
      <c r="AR29" s="22">
        <f>Table11[[#This Row],[Column8]]-Table11[[#This Row],[Oth]]</f>
        <v>-2.2789999999999999</v>
      </c>
      <c r="AS29" s="23">
        <f>Table11[[#This Row],[Column9]]-Table11[[#This Row],[SNP]]</f>
        <v>0</v>
      </c>
      <c r="AT29" s="24">
        <f>Table11[[#This Row],[Column10]]-Table11[[#This Row],[PD]]</f>
        <v>0</v>
      </c>
      <c r="AU29" s="24">
        <f>MAX(Table11[[#This Row],[Column3]:[Column10]])-LARGE(Table11[[#This Row],[Column3]:[Column10]],2)</f>
        <v>3.8681800000000024</v>
      </c>
      <c r="AV29">
        <f>Table11[[#This Row],[Column3]]*Table11[[#This Row],[Column2]]</f>
        <v>475429.02015999996</v>
      </c>
      <c r="AW29" s="25">
        <f>TRUNC(Table11[[#This Row],[Column3]]*Table11[[#This Row],[Column28]]/100)</f>
        <v>4754</v>
      </c>
      <c r="AX29" s="26">
        <f>TRUNC(Table11[[#This Row],[Column4]]*Table11[[#This Row],[Column29]]/100)</f>
        <v>16908</v>
      </c>
      <c r="AY29" s="27">
        <f>TRUNC(Table11[[#This Row],[Column5]]*Table11[[#This Row],[Column30]]/100)</f>
        <v>15129</v>
      </c>
      <c r="AZ29" s="28">
        <f>TRUNC(Table11[[#This Row],[Column6]]*Table11[[#This Row],[Column31]]/100)</f>
        <v>2736</v>
      </c>
      <c r="BA29" s="29">
        <f>TRUNC(Table11[[#This Row],[Column7]]*Table11[[#This Row],[Column312]]/100)</f>
        <v>6356</v>
      </c>
      <c r="BB29" s="30">
        <f>TRUNC(Table11[[#This Row],[Column8]]*Table11[[#This Row],[Column313]]/100)</f>
        <v>101</v>
      </c>
      <c r="BC29" s="31">
        <f>TRUNC(Table11[[#This Row],[Column9]]*Table11[[#This Row],[Column314]]/100)</f>
        <v>0</v>
      </c>
      <c r="BD29" s="32">
        <f>TRUNC(Table11[[#This Row],[Column10]]*Table11[[#This Row],[Column30]]/100)</f>
        <v>0</v>
      </c>
      <c r="BE29">
        <f>Table11[[#This Row],[Column2]]</f>
        <v>45986</v>
      </c>
      <c r="BF29">
        <f>Table11[[#This Row],[Column28]]</f>
        <v>45986</v>
      </c>
      <c r="BG29">
        <f>Table11[[#This Row],[Column29]]</f>
        <v>45986</v>
      </c>
      <c r="BH29">
        <f>Table11[[#This Row],[Column30]]</f>
        <v>45986</v>
      </c>
      <c r="BI29">
        <f>Table11[[#This Row],[Column31]]</f>
        <v>45986</v>
      </c>
      <c r="BJ29">
        <f>Table11[[#This Row],[Column312]]</f>
        <v>45986</v>
      </c>
      <c r="BK29">
        <f>Table11[[#This Row],[Column313]]</f>
        <v>45986</v>
      </c>
      <c r="BL29">
        <f>Table11[[#This Row],[Column314]]</f>
        <v>45986</v>
      </c>
      <c r="BM29">
        <f>Table11[[#This Row],[Column315]]</f>
        <v>45986</v>
      </c>
      <c r="BN29">
        <f>Table11[[#This Row],[Column31]]</f>
        <v>45986</v>
      </c>
      <c r="BO29">
        <f>Table11[[#This Row],[Column312]]</f>
        <v>45986</v>
      </c>
    </row>
    <row r="30" spans="1:67" ht="28.8" customHeight="1">
      <c r="A30" s="4" t="s">
        <v>688</v>
      </c>
      <c r="B30" s="5" t="s">
        <v>341</v>
      </c>
      <c r="C30" s="5" t="s">
        <v>251</v>
      </c>
      <c r="D30" s="56" t="s">
        <v>956</v>
      </c>
      <c r="E30" s="16">
        <v>0</v>
      </c>
      <c r="F30">
        <v>0.60199999999999998</v>
      </c>
      <c r="G30">
        <v>7.78</v>
      </c>
      <c r="H30">
        <v>6.8570000000000002</v>
      </c>
      <c r="I30">
        <v>27.295999999999999</v>
      </c>
      <c r="J30">
        <v>30.077999999999999</v>
      </c>
      <c r="K30">
        <v>4.4269999999999996</v>
      </c>
      <c r="L30">
        <v>22.960999999999999</v>
      </c>
      <c r="M30" s="7">
        <f>Table11[[#This Row],[Progressives]]*0.67+Table11[[#This Row],[Muslim]]*0.64+Table11[[#This Row],[Left]]*0.35+Table11[[#This Row],[Average]]*0.52+Table11[[#This Row],[Reforms]]*0.2</f>
        <v>26.488590000000002</v>
      </c>
      <c r="N30" s="58">
        <f>Table11[[#This Row],[Average]]*0.34+Table11[[#This Row],[Liberal]]*0.45+Table11[[#This Row],[Blues]]+Table11[[#This Row],[Reforms]]*0.6</f>
        <v>41.01934</v>
      </c>
      <c r="O30" s="9">
        <f>Table11[[#This Row],[Liberal]]*0.55+Table11[[#This Row],[Progressives]]*0.07+Table11[[#This Row],[Average]]*0.14</f>
        <v>20.844329999999999</v>
      </c>
      <c r="P30" s="11">
        <f>Table11[[#This Row],[Muslim]]*0.06+Table11[[#This Row],[Left]]*0.44+Table11[[#This Row],[Progressives]]*0.26</f>
        <v>5.24214</v>
      </c>
      <c r="Q30" s="59"/>
      <c r="R30" s="57">
        <f>Table11[[#This Row],[Muslim]]*0.3+Table11[[#This Row],[Left]]*0.21+Table11[[#This Row],[Reforms]]*0.2</f>
        <v>6.4066000000000001</v>
      </c>
      <c r="T30" s="7">
        <v>36.5</v>
      </c>
      <c r="U30" s="8">
        <v>32.5</v>
      </c>
      <c r="V30" s="10">
        <v>17.600000000000001</v>
      </c>
      <c r="W30" s="9">
        <v>5</v>
      </c>
      <c r="X30" s="11">
        <v>7.5</v>
      </c>
      <c r="Y30" s="13">
        <v>1</v>
      </c>
      <c r="Z30" s="12">
        <v>0</v>
      </c>
      <c r="AA30" s="14">
        <v>0</v>
      </c>
      <c r="AB30">
        <f t="shared" ca="1" si="0"/>
        <v>0.6049821652034344</v>
      </c>
      <c r="AC30">
        <v>47543</v>
      </c>
      <c r="AD30" s="17">
        <v>3.7996799999999999</v>
      </c>
      <c r="AE30" s="18">
        <v>21.974</v>
      </c>
      <c r="AF30" s="19">
        <v>24.885000000000002</v>
      </c>
      <c r="AG30" s="20">
        <v>40.06756</v>
      </c>
      <c r="AH30" s="21">
        <v>9.1047600000000006</v>
      </c>
      <c r="AI30" s="22">
        <v>0.16900000000000001</v>
      </c>
      <c r="AJ30" s="23">
        <v>0</v>
      </c>
      <c r="AK30" s="24">
        <v>0</v>
      </c>
      <c r="AL30" s="4" t="s">
        <v>688</v>
      </c>
      <c r="AM30" s="17">
        <f>Table11[[#This Row],[Column3]]-Table11[[#This Row],[Labour]]</f>
        <v>-32.700319999999998</v>
      </c>
      <c r="AN30" s="18">
        <f>Table11[[#This Row],[Column4]]-Table11[[#This Row],[Conservative]]</f>
        <v>-10.526</v>
      </c>
      <c r="AO30" s="19">
        <f>Table11[[#This Row],[Column5]]-Table11[[#This Row],[Reform]]</f>
        <v>7.2850000000000001</v>
      </c>
      <c r="AP30" s="20">
        <f>Table11[[#This Row],[Column6]]-Table11[[#This Row],[LibDem]]</f>
        <v>35.06756</v>
      </c>
      <c r="AQ30" s="21">
        <f>Table11[[#This Row],[Column7]]-Table11[[#This Row],[Green]]</f>
        <v>1.6047600000000006</v>
      </c>
      <c r="AR30" s="22">
        <f>Table11[[#This Row],[Column8]]-Table11[[#This Row],[Oth]]</f>
        <v>-0.83099999999999996</v>
      </c>
      <c r="AS30" s="23">
        <f>Table11[[#This Row],[Column9]]-Table11[[#This Row],[SNP]]</f>
        <v>0</v>
      </c>
      <c r="AT30" s="24">
        <f>Table11[[#This Row],[Column10]]-Table11[[#This Row],[PD]]</f>
        <v>0</v>
      </c>
      <c r="AU30" s="24">
        <f>MAX(Table11[[#This Row],[Column3]:[Column10]])-LARGE(Table11[[#This Row],[Column3]:[Column10]],2)</f>
        <v>15.182559999999999</v>
      </c>
      <c r="AV30">
        <f>Table11[[#This Row],[Column3]]*Table11[[#This Row],[Column2]]</f>
        <v>180648.18624000001</v>
      </c>
      <c r="AW30" s="25">
        <f>TRUNC(Table11[[#This Row],[Column3]]*Table11[[#This Row],[Column28]]/100)</f>
        <v>1806</v>
      </c>
      <c r="AX30" s="26">
        <f>TRUNC(Table11[[#This Row],[Column4]]*Table11[[#This Row],[Column29]]/100)</f>
        <v>10447</v>
      </c>
      <c r="AY30" s="27">
        <f>TRUNC(Table11[[#This Row],[Column5]]*Table11[[#This Row],[Column30]]/100)</f>
        <v>11831</v>
      </c>
      <c r="AZ30" s="28">
        <f>TRUNC(Table11[[#This Row],[Column6]]*Table11[[#This Row],[Column31]]/100)</f>
        <v>19049</v>
      </c>
      <c r="BA30" s="29">
        <f>TRUNC(Table11[[#This Row],[Column7]]*Table11[[#This Row],[Column312]]/100)</f>
        <v>4328</v>
      </c>
      <c r="BB30" s="30">
        <f>TRUNC(Table11[[#This Row],[Column8]]*Table11[[#This Row],[Column313]]/100)</f>
        <v>80</v>
      </c>
      <c r="BC30" s="31">
        <f>TRUNC(Table11[[#This Row],[Column9]]*Table11[[#This Row],[Column314]]/100)</f>
        <v>0</v>
      </c>
      <c r="BD30" s="32">
        <f>TRUNC(Table11[[#This Row],[Column10]]*Table11[[#This Row],[Column30]]/100)</f>
        <v>0</v>
      </c>
      <c r="BE30">
        <f>Table11[[#This Row],[Column2]]</f>
        <v>47543</v>
      </c>
      <c r="BF30">
        <f>Table11[[#This Row],[Column28]]</f>
        <v>47543</v>
      </c>
      <c r="BG30">
        <f>Table11[[#This Row],[Column29]]</f>
        <v>47543</v>
      </c>
      <c r="BH30">
        <f>Table11[[#This Row],[Column30]]</f>
        <v>47543</v>
      </c>
      <c r="BI30">
        <f>Table11[[#This Row],[Column31]]</f>
        <v>47543</v>
      </c>
      <c r="BJ30">
        <f>Table11[[#This Row],[Column312]]</f>
        <v>47543</v>
      </c>
      <c r="BK30">
        <f>Table11[[#This Row],[Column313]]</f>
        <v>47543</v>
      </c>
      <c r="BL30">
        <f>Table11[[#This Row],[Column314]]</f>
        <v>47543</v>
      </c>
      <c r="BM30">
        <f>Table11[[#This Row],[Column315]]</f>
        <v>47543</v>
      </c>
      <c r="BN30">
        <f>Table11[[#This Row],[Column31]]</f>
        <v>47543</v>
      </c>
      <c r="BO30">
        <f>Table11[[#This Row],[Column312]]</f>
        <v>47543</v>
      </c>
    </row>
    <row r="31" spans="1:67" ht="28.8" customHeight="1">
      <c r="A31" s="2" t="s">
        <v>377</v>
      </c>
      <c r="B31" s="3" t="s">
        <v>250</v>
      </c>
      <c r="C31" s="3" t="s">
        <v>251</v>
      </c>
      <c r="D31" s="63" t="s">
        <v>957</v>
      </c>
      <c r="E31" s="16">
        <v>0</v>
      </c>
      <c r="F31">
        <v>1.7729999999999999</v>
      </c>
      <c r="G31">
        <v>8.1869999999999994</v>
      </c>
      <c r="H31">
        <v>10.644</v>
      </c>
      <c r="I31">
        <v>20.859000000000002</v>
      </c>
      <c r="J31">
        <v>24.593</v>
      </c>
      <c r="K31">
        <v>14.157</v>
      </c>
      <c r="L31">
        <v>19.786999999999999</v>
      </c>
      <c r="M31" s="7">
        <f>Table11[[#This Row],[Progressives]]*0.67+Table11[[#This Row],[Muslim]]*0.64+Table11[[#This Row],[Left]]*0.35+Table11[[#This Row],[Average]]*0.52+Table11[[#This Row],[Reforms]]*0.2</f>
        <v>25.93573</v>
      </c>
      <c r="N31" s="58">
        <f>Table11[[#This Row],[Average]]*0.34+Table11[[#This Row],[Liberal]]*0.45+Table11[[#This Row],[Blues]]+Table11[[#This Row],[Reforms]]*0.6</f>
        <v>44.188110000000002</v>
      </c>
      <c r="O31" s="9">
        <f>Table11[[#This Row],[Liberal]]*0.55+Table11[[#This Row],[Progressives]]*0.07+Table11[[#This Row],[Average]]*0.14</f>
        <v>17.191490000000002</v>
      </c>
      <c r="P31" s="11">
        <f>Table11[[#This Row],[Muslim]]*0.06+Table11[[#This Row],[Left]]*0.44+Table11[[#This Row],[Progressives]]*0.26</f>
        <v>6.4761000000000006</v>
      </c>
      <c r="Q31" s="59"/>
      <c r="R31" s="57">
        <f>Table11[[#This Row],[Muslim]]*0.3+Table11[[#This Row],[Left]]*0.21+Table11[[#This Row],[Reforms]]*0.2</f>
        <v>6.2085699999999999</v>
      </c>
      <c r="T31" s="7">
        <v>32.299999999999997</v>
      </c>
      <c r="U31" s="8">
        <v>36.9</v>
      </c>
      <c r="V31" s="10">
        <v>18.600000000000001</v>
      </c>
      <c r="W31" s="9">
        <v>5.0999999999999996</v>
      </c>
      <c r="X31" s="11">
        <v>7.1</v>
      </c>
      <c r="Y31" s="13">
        <v>0</v>
      </c>
      <c r="Z31" s="12">
        <v>0</v>
      </c>
      <c r="AA31" s="14">
        <v>0</v>
      </c>
      <c r="AB31">
        <f t="shared" ca="1" si="0"/>
        <v>0.30114019816359572</v>
      </c>
      <c r="AC31">
        <v>48050</v>
      </c>
      <c r="AD31" s="17">
        <v>11.238399999999899</v>
      </c>
      <c r="AE31" s="18">
        <v>32.289160000000003</v>
      </c>
      <c r="AF31" s="19">
        <v>37.503999999999998</v>
      </c>
      <c r="AG31" s="20">
        <v>6.5480399999999896</v>
      </c>
      <c r="AH31" s="21">
        <v>12.31</v>
      </c>
      <c r="AI31" s="22">
        <v>1.04E-2</v>
      </c>
      <c r="AJ31" s="23">
        <v>0</v>
      </c>
      <c r="AK31" s="24">
        <v>0</v>
      </c>
      <c r="AL31" s="2" t="s">
        <v>377</v>
      </c>
      <c r="AM31" s="17">
        <f>Table11[[#This Row],[Column3]]-Table11[[#This Row],[Labour]]</f>
        <v>-21.061600000000098</v>
      </c>
      <c r="AN31" s="18">
        <f>Table11[[#This Row],[Column4]]-Table11[[#This Row],[Conservative]]</f>
        <v>-4.6108399999999961</v>
      </c>
      <c r="AO31" s="19">
        <f>Table11[[#This Row],[Column5]]-Table11[[#This Row],[Reform]]</f>
        <v>18.903999999999996</v>
      </c>
      <c r="AP31" s="20">
        <f>Table11[[#This Row],[Column6]]-Table11[[#This Row],[LibDem]]</f>
        <v>1.44803999999999</v>
      </c>
      <c r="AQ31" s="21">
        <f>Table11[[#This Row],[Column7]]-Table11[[#This Row],[Green]]</f>
        <v>5.2100000000000009</v>
      </c>
      <c r="AR31" s="22">
        <f>Table11[[#This Row],[Column8]]-Table11[[#This Row],[Oth]]</f>
        <v>1.04E-2</v>
      </c>
      <c r="AS31" s="23">
        <f>Table11[[#This Row],[Column9]]-Table11[[#This Row],[SNP]]</f>
        <v>0</v>
      </c>
      <c r="AT31" s="24">
        <f>Table11[[#This Row],[Column10]]-Table11[[#This Row],[PD]]</f>
        <v>0</v>
      </c>
      <c r="AU31" s="24">
        <f>MAX(Table11[[#This Row],[Column3]:[Column10]])-LARGE(Table11[[#This Row],[Column3]:[Column10]],2)</f>
        <v>5.2148399999999953</v>
      </c>
      <c r="AV31">
        <f>Table11[[#This Row],[Column3]]*Table11[[#This Row],[Column2]]</f>
        <v>540005.11999999511</v>
      </c>
      <c r="AW31" s="25">
        <f>TRUNC(Table11[[#This Row],[Column3]]*Table11[[#This Row],[Column28]]/100)</f>
        <v>5400</v>
      </c>
      <c r="AX31" s="26">
        <f>TRUNC(Table11[[#This Row],[Column4]]*Table11[[#This Row],[Column29]]/100)</f>
        <v>15514</v>
      </c>
      <c r="AY31" s="27">
        <f>TRUNC(Table11[[#This Row],[Column5]]*Table11[[#This Row],[Column30]]/100)</f>
        <v>18020</v>
      </c>
      <c r="AZ31" s="28">
        <f>TRUNC(Table11[[#This Row],[Column6]]*Table11[[#This Row],[Column31]]/100)</f>
        <v>3146</v>
      </c>
      <c r="BA31" s="29">
        <f>TRUNC(Table11[[#This Row],[Column7]]*Table11[[#This Row],[Column312]]/100)</f>
        <v>5914</v>
      </c>
      <c r="BB31" s="30">
        <f>TRUNC(Table11[[#This Row],[Column8]]*Table11[[#This Row],[Column313]]/100)</f>
        <v>4</v>
      </c>
      <c r="BC31" s="31">
        <f>TRUNC(Table11[[#This Row],[Column9]]*Table11[[#This Row],[Column314]]/100)</f>
        <v>0</v>
      </c>
      <c r="BD31" s="32">
        <f>TRUNC(Table11[[#This Row],[Column10]]*Table11[[#This Row],[Column30]]/100)</f>
        <v>0</v>
      </c>
      <c r="BE31">
        <f>Table11[[#This Row],[Column2]]</f>
        <v>48050</v>
      </c>
      <c r="BF31">
        <f>Table11[[#This Row],[Column28]]</f>
        <v>48050</v>
      </c>
      <c r="BG31">
        <f>Table11[[#This Row],[Column29]]</f>
        <v>48050</v>
      </c>
      <c r="BH31">
        <f>Table11[[#This Row],[Column30]]</f>
        <v>48050</v>
      </c>
      <c r="BI31">
        <f>Table11[[#This Row],[Column31]]</f>
        <v>48050</v>
      </c>
      <c r="BJ31">
        <f>Table11[[#This Row],[Column312]]</f>
        <v>48050</v>
      </c>
      <c r="BK31">
        <f>Table11[[#This Row],[Column313]]</f>
        <v>48050</v>
      </c>
      <c r="BL31">
        <f>Table11[[#This Row],[Column314]]</f>
        <v>48050</v>
      </c>
      <c r="BM31">
        <f>Table11[[#This Row],[Column315]]</f>
        <v>48050</v>
      </c>
      <c r="BN31">
        <f>Table11[[#This Row],[Column31]]</f>
        <v>48050</v>
      </c>
      <c r="BO31">
        <f>Table11[[#This Row],[Column312]]</f>
        <v>48050</v>
      </c>
    </row>
    <row r="32" spans="1:67" ht="28.8" customHeight="1">
      <c r="A32" s="4" t="s">
        <v>707</v>
      </c>
      <c r="B32" s="5" t="s">
        <v>393</v>
      </c>
      <c r="C32" s="5" t="s">
        <v>251</v>
      </c>
      <c r="D32" s="50" t="s">
        <v>958</v>
      </c>
      <c r="E32">
        <v>0</v>
      </c>
      <c r="F32">
        <v>0.622</v>
      </c>
      <c r="G32">
        <v>7.75</v>
      </c>
      <c r="H32">
        <v>7.6349999999999998</v>
      </c>
      <c r="I32">
        <v>25.876999999999999</v>
      </c>
      <c r="J32">
        <v>24.507000000000001</v>
      </c>
      <c r="K32">
        <v>9.7089999999999996</v>
      </c>
      <c r="L32">
        <v>23.9</v>
      </c>
      <c r="M32" s="7">
        <f>Table11[[#This Row],[Progressives]]*0.67+Table11[[#This Row],[Muslim]]*0.64+Table11[[#This Row],[Left]]*0.35+Table11[[#This Row],[Average]]*0.52+Table11[[#This Row],[Reforms]]*0.2</f>
        <v>26.462070000000001</v>
      </c>
      <c r="N32" s="58">
        <f>Table11[[#This Row],[Average]]*0.34+Table11[[#This Row],[Liberal]]*0.45+Table11[[#This Row],[Blues]]+Table11[[#This Row],[Reforms]]*0.6</f>
        <v>43.875329999999998</v>
      </c>
      <c r="O32" s="9">
        <f>Table11[[#This Row],[Liberal]]*0.55+Table11[[#This Row],[Progressives]]*0.07+Table11[[#This Row],[Average]]*0.14</f>
        <v>17.63608</v>
      </c>
      <c r="P32" s="11">
        <f>Table11[[#This Row],[Muslim]]*0.06+Table11[[#This Row],[Left]]*0.44+Table11[[#This Row],[Progressives]]*0.26</f>
        <v>5.4324200000000005</v>
      </c>
      <c r="Q32" s="59"/>
      <c r="R32" s="57">
        <f>Table11[[#This Row],[Muslim]]*0.3+Table11[[#This Row],[Left]]*0.21+Table11[[#This Row],[Reforms]]*0.2</f>
        <v>6.5941000000000001</v>
      </c>
      <c r="T32" s="7">
        <v>32.5</v>
      </c>
      <c r="U32" s="8">
        <v>39.200000000000003</v>
      </c>
      <c r="V32" s="10">
        <v>15.5</v>
      </c>
      <c r="W32" s="9">
        <v>5.7</v>
      </c>
      <c r="X32" s="11">
        <v>4.4000000000000004</v>
      </c>
      <c r="Y32" s="13">
        <v>2.7</v>
      </c>
      <c r="Z32" s="12">
        <v>0</v>
      </c>
      <c r="AA32" s="14">
        <v>0</v>
      </c>
      <c r="AB32">
        <f t="shared" ca="1" si="0"/>
        <v>0.42354769599642672</v>
      </c>
      <c r="AC32">
        <v>53459</v>
      </c>
      <c r="AD32" s="17">
        <v>12.32512</v>
      </c>
      <c r="AE32" s="18">
        <v>37.787050000000001</v>
      </c>
      <c r="AF32" s="19">
        <v>32.39</v>
      </c>
      <c r="AG32" s="20">
        <v>5.8911299999999898</v>
      </c>
      <c r="AH32" s="21">
        <v>11.335000000000001</v>
      </c>
      <c r="AI32" s="22">
        <v>0.2717</v>
      </c>
      <c r="AJ32" s="23">
        <v>0</v>
      </c>
      <c r="AK32" s="24">
        <v>0</v>
      </c>
      <c r="AL32" s="4" t="s">
        <v>707</v>
      </c>
      <c r="AM32" s="17">
        <f>Table11[[#This Row],[Column3]]-Table11[[#This Row],[Labour]]</f>
        <v>-20.174880000000002</v>
      </c>
      <c r="AN32" s="18">
        <f>Table11[[#This Row],[Column4]]-Table11[[#This Row],[Conservative]]</f>
        <v>-1.4129500000000021</v>
      </c>
      <c r="AO32" s="19">
        <f>Table11[[#This Row],[Column5]]-Table11[[#This Row],[Reform]]</f>
        <v>16.89</v>
      </c>
      <c r="AP32" s="20">
        <f>Table11[[#This Row],[Column6]]-Table11[[#This Row],[LibDem]]</f>
        <v>0.19112999999998959</v>
      </c>
      <c r="AQ32" s="21">
        <f>Table11[[#This Row],[Column7]]-Table11[[#This Row],[Green]]</f>
        <v>6.9350000000000005</v>
      </c>
      <c r="AR32" s="22">
        <f>Table11[[#This Row],[Column8]]-Table11[[#This Row],[Oth]]</f>
        <v>-2.4283000000000001</v>
      </c>
      <c r="AS32" s="23">
        <f>Table11[[#This Row],[Column9]]-Table11[[#This Row],[SNP]]</f>
        <v>0</v>
      </c>
      <c r="AT32" s="24">
        <f>Table11[[#This Row],[Column10]]-Table11[[#This Row],[PD]]</f>
        <v>0</v>
      </c>
      <c r="AU32" s="24">
        <f>MAX(Table11[[#This Row],[Column3]:[Column10]])-LARGE(Table11[[#This Row],[Column3]:[Column10]],2)</f>
        <v>5.3970500000000001</v>
      </c>
      <c r="AV32">
        <f>Table11[[#This Row],[Column3]]*Table11[[#This Row],[Column2]]</f>
        <v>658888.59007999999</v>
      </c>
      <c r="AW32" s="25">
        <f>TRUNC(Table11[[#This Row],[Column3]]*Table11[[#This Row],[Column28]]/100)</f>
        <v>6588</v>
      </c>
      <c r="AX32" s="26">
        <f>TRUNC(Table11[[#This Row],[Column4]]*Table11[[#This Row],[Column29]]/100)</f>
        <v>20200</v>
      </c>
      <c r="AY32" s="27">
        <f>TRUNC(Table11[[#This Row],[Column5]]*Table11[[#This Row],[Column30]]/100)</f>
        <v>17315</v>
      </c>
      <c r="AZ32" s="28">
        <f>TRUNC(Table11[[#This Row],[Column6]]*Table11[[#This Row],[Column31]]/100)</f>
        <v>3149</v>
      </c>
      <c r="BA32" s="29">
        <f>TRUNC(Table11[[#This Row],[Column7]]*Table11[[#This Row],[Column312]]/100)</f>
        <v>6059</v>
      </c>
      <c r="BB32" s="30">
        <f>TRUNC(Table11[[#This Row],[Column8]]*Table11[[#This Row],[Column313]]/100)</f>
        <v>145</v>
      </c>
      <c r="BC32" s="31">
        <f>TRUNC(Table11[[#This Row],[Column9]]*Table11[[#This Row],[Column314]]/100)</f>
        <v>0</v>
      </c>
      <c r="BD32" s="32">
        <f>TRUNC(Table11[[#This Row],[Column10]]*Table11[[#This Row],[Column30]]/100)</f>
        <v>0</v>
      </c>
      <c r="BE32">
        <f>Table11[[#This Row],[Column2]]</f>
        <v>53459</v>
      </c>
      <c r="BF32">
        <f>Table11[[#This Row],[Column28]]</f>
        <v>53459</v>
      </c>
      <c r="BG32">
        <f>Table11[[#This Row],[Column29]]</f>
        <v>53459</v>
      </c>
      <c r="BH32">
        <f>Table11[[#This Row],[Column30]]</f>
        <v>53459</v>
      </c>
      <c r="BI32">
        <f>Table11[[#This Row],[Column31]]</f>
        <v>53459</v>
      </c>
      <c r="BJ32">
        <f>Table11[[#This Row],[Column312]]</f>
        <v>53459</v>
      </c>
      <c r="BK32">
        <f>Table11[[#This Row],[Column313]]</f>
        <v>53459</v>
      </c>
      <c r="BL32">
        <f>Table11[[#This Row],[Column314]]</f>
        <v>53459</v>
      </c>
      <c r="BM32">
        <f>Table11[[#This Row],[Column315]]</f>
        <v>53459</v>
      </c>
      <c r="BN32">
        <f>Table11[[#This Row],[Column31]]</f>
        <v>53459</v>
      </c>
      <c r="BO32">
        <f>Table11[[#This Row],[Column312]]</f>
        <v>53459</v>
      </c>
    </row>
    <row r="33" spans="1:67" ht="28.8" customHeight="1">
      <c r="A33" s="2" t="s">
        <v>725</v>
      </c>
      <c r="B33" s="3" t="s">
        <v>341</v>
      </c>
      <c r="C33" s="3" t="s">
        <v>251</v>
      </c>
      <c r="D33" s="50" t="s">
        <v>959</v>
      </c>
      <c r="E33" s="16">
        <v>0</v>
      </c>
      <c r="F33">
        <v>0.378</v>
      </c>
      <c r="G33">
        <v>7.2350000000000003</v>
      </c>
      <c r="H33">
        <v>4.6779999999999999</v>
      </c>
      <c r="I33">
        <v>30.417999999999999</v>
      </c>
      <c r="J33">
        <v>22.407</v>
      </c>
      <c r="K33">
        <v>6.2450000000000001</v>
      </c>
      <c r="L33">
        <v>28.638999999999999</v>
      </c>
      <c r="M33" s="7">
        <f>Table11[[#This Row],[Progressives]]*0.67+Table11[[#This Row],[Muslim]]*0.64+Table11[[#This Row],[Left]]*0.35+Table11[[#This Row],[Average]]*0.52+Table11[[#This Row],[Reforms]]*0.2</f>
        <v>27.453589999999998</v>
      </c>
      <c r="N33" s="58">
        <f>Table11[[#This Row],[Average]]*0.34+Table11[[#This Row],[Liberal]]*0.45+Table11[[#This Row],[Blues]]+Table11[[#This Row],[Reforms]]*0.6</f>
        <v>43.853670000000001</v>
      </c>
      <c r="O33" s="9">
        <f>Table11[[#This Row],[Liberal]]*0.55+Table11[[#This Row],[Progressives]]*0.07+Table11[[#This Row],[Average]]*0.14</f>
        <v>16.909829999999999</v>
      </c>
      <c r="P33" s="11">
        <f>Table11[[#This Row],[Muslim]]*0.06+Table11[[#This Row],[Left]]*0.44+Table11[[#This Row],[Progressives]]*0.26</f>
        <v>4.4223600000000003</v>
      </c>
      <c r="Q33" s="59"/>
      <c r="R33" s="57">
        <f>Table11[[#This Row],[Muslim]]*0.3+Table11[[#This Row],[Left]]*0.21+Table11[[#This Row],[Reforms]]*0.2</f>
        <v>7.3605499999999999</v>
      </c>
      <c r="T33" s="7">
        <v>38.4</v>
      </c>
      <c r="U33" s="8">
        <v>34.5</v>
      </c>
      <c r="V33" s="10">
        <v>17.2</v>
      </c>
      <c r="W33" s="9">
        <v>4.7</v>
      </c>
      <c r="X33" s="11">
        <v>5</v>
      </c>
      <c r="Y33" s="13">
        <v>0.2</v>
      </c>
      <c r="Z33" s="12">
        <v>0</v>
      </c>
      <c r="AA33" s="14">
        <v>0</v>
      </c>
      <c r="AB33">
        <f t="shared" ca="1" si="0"/>
        <v>0.73125943296094353</v>
      </c>
      <c r="AC33">
        <v>45866</v>
      </c>
      <c r="AD33" s="17">
        <v>22.361999999999998</v>
      </c>
      <c r="AE33" s="18">
        <v>23.681819999999998</v>
      </c>
      <c r="AF33" s="19">
        <v>36.11</v>
      </c>
      <c r="AG33" s="20">
        <v>5.1661799999999998</v>
      </c>
      <c r="AH33" s="21">
        <v>12.654</v>
      </c>
      <c r="AI33" s="22">
        <v>2.5999999999999902E-2</v>
      </c>
      <c r="AJ33" s="23">
        <v>0</v>
      </c>
      <c r="AK33" s="24">
        <v>0</v>
      </c>
      <c r="AL33" s="2" t="s">
        <v>725</v>
      </c>
      <c r="AM33" s="17">
        <f>Table11[[#This Row],[Column3]]-Table11[[#This Row],[Labour]]</f>
        <v>-16.038</v>
      </c>
      <c r="AN33" s="18">
        <f>Table11[[#This Row],[Column4]]-Table11[[#This Row],[Conservative]]</f>
        <v>-10.818180000000002</v>
      </c>
      <c r="AO33" s="19">
        <f>Table11[[#This Row],[Column5]]-Table11[[#This Row],[Reform]]</f>
        <v>18.91</v>
      </c>
      <c r="AP33" s="20">
        <f>Table11[[#This Row],[Column6]]-Table11[[#This Row],[LibDem]]</f>
        <v>0.46617999999999959</v>
      </c>
      <c r="AQ33" s="21">
        <f>Table11[[#This Row],[Column7]]-Table11[[#This Row],[Green]]</f>
        <v>7.6539999999999999</v>
      </c>
      <c r="AR33" s="22">
        <f>Table11[[#This Row],[Column8]]-Table11[[#This Row],[Oth]]</f>
        <v>-0.1740000000000001</v>
      </c>
      <c r="AS33" s="23">
        <f>Table11[[#This Row],[Column9]]-Table11[[#This Row],[SNP]]</f>
        <v>0</v>
      </c>
      <c r="AT33" s="24">
        <f>Table11[[#This Row],[Column10]]-Table11[[#This Row],[PD]]</f>
        <v>0</v>
      </c>
      <c r="AU33" s="24">
        <f>MAX(Table11[[#This Row],[Column3]:[Column10]])-LARGE(Table11[[#This Row],[Column3]:[Column10]],2)</f>
        <v>12.428180000000001</v>
      </c>
      <c r="AV33">
        <f>Table11[[#This Row],[Column3]]*Table11[[#This Row],[Column2]]</f>
        <v>1025655.492</v>
      </c>
      <c r="AW33" s="25">
        <f>TRUNC(Table11[[#This Row],[Column3]]*Table11[[#This Row],[Column28]]/100)</f>
        <v>10256</v>
      </c>
      <c r="AX33" s="26">
        <f>TRUNC(Table11[[#This Row],[Column4]]*Table11[[#This Row],[Column29]]/100)</f>
        <v>10861</v>
      </c>
      <c r="AY33" s="27">
        <f>TRUNC(Table11[[#This Row],[Column5]]*Table11[[#This Row],[Column30]]/100)</f>
        <v>16562</v>
      </c>
      <c r="AZ33" s="28">
        <f>TRUNC(Table11[[#This Row],[Column6]]*Table11[[#This Row],[Column31]]/100)</f>
        <v>2369</v>
      </c>
      <c r="BA33" s="29">
        <f>TRUNC(Table11[[#This Row],[Column7]]*Table11[[#This Row],[Column312]]/100)</f>
        <v>5803</v>
      </c>
      <c r="BB33" s="30">
        <f>TRUNC(Table11[[#This Row],[Column8]]*Table11[[#This Row],[Column313]]/100)</f>
        <v>11</v>
      </c>
      <c r="BC33" s="31">
        <f>TRUNC(Table11[[#This Row],[Column9]]*Table11[[#This Row],[Column314]]/100)</f>
        <v>0</v>
      </c>
      <c r="BD33" s="32">
        <f>TRUNC(Table11[[#This Row],[Column10]]*Table11[[#This Row],[Column30]]/100)</f>
        <v>0</v>
      </c>
      <c r="BE33">
        <f>Table11[[#This Row],[Column2]]</f>
        <v>45866</v>
      </c>
      <c r="BF33">
        <f>Table11[[#This Row],[Column28]]</f>
        <v>45866</v>
      </c>
      <c r="BG33">
        <f>Table11[[#This Row],[Column29]]</f>
        <v>45866</v>
      </c>
      <c r="BH33">
        <f>Table11[[#This Row],[Column30]]</f>
        <v>45866</v>
      </c>
      <c r="BI33">
        <f>Table11[[#This Row],[Column31]]</f>
        <v>45866</v>
      </c>
      <c r="BJ33">
        <f>Table11[[#This Row],[Column312]]</f>
        <v>45866</v>
      </c>
      <c r="BK33">
        <f>Table11[[#This Row],[Column313]]</f>
        <v>45866</v>
      </c>
      <c r="BL33">
        <f>Table11[[#This Row],[Column314]]</f>
        <v>45866</v>
      </c>
      <c r="BM33">
        <f>Table11[[#This Row],[Column315]]</f>
        <v>45866</v>
      </c>
      <c r="BN33">
        <f>Table11[[#This Row],[Column31]]</f>
        <v>45866</v>
      </c>
      <c r="BO33">
        <f>Table11[[#This Row],[Column312]]</f>
        <v>45866</v>
      </c>
    </row>
    <row r="34" spans="1:67" ht="28.8" customHeight="1">
      <c r="A34" s="2" t="s">
        <v>732</v>
      </c>
      <c r="B34" s="3" t="s">
        <v>250</v>
      </c>
      <c r="C34" s="3" t="s">
        <v>251</v>
      </c>
      <c r="D34" s="56" t="s">
        <v>960</v>
      </c>
      <c r="E34" s="16">
        <v>0</v>
      </c>
      <c r="F34">
        <v>0.41499999999999998</v>
      </c>
      <c r="G34">
        <v>8.7260000000000009</v>
      </c>
      <c r="H34">
        <v>6.5410000000000004</v>
      </c>
      <c r="I34">
        <v>21.948</v>
      </c>
      <c r="J34">
        <v>26.030999999999999</v>
      </c>
      <c r="K34">
        <v>8.9130000000000003</v>
      </c>
      <c r="L34">
        <v>27.425999999999998</v>
      </c>
      <c r="M34" s="7">
        <f>Table11[[#This Row],[Progressives]]*0.67+Table11[[#This Row],[Muslim]]*0.64+Table11[[#This Row],[Left]]*0.35+Table11[[#This Row],[Average]]*0.52+Table11[[#This Row],[Reforms]]*0.2</f>
        <v>24.60033</v>
      </c>
      <c r="N34" s="58">
        <f>Table11[[#This Row],[Average]]*0.34+Table11[[#This Row],[Liberal]]*0.45+Table11[[#This Row],[Blues]]+Table11[[#This Row],[Reforms]]*0.6</f>
        <v>44.544870000000003</v>
      </c>
      <c r="O34" s="9">
        <f>Table11[[#This Row],[Liberal]]*0.55+Table11[[#This Row],[Progressives]]*0.07+Table11[[#This Row],[Average]]*0.14</f>
        <v>17.847639999999998</v>
      </c>
      <c r="P34" s="11">
        <f>Table11[[#This Row],[Muslim]]*0.06+Table11[[#This Row],[Left]]*0.44+Table11[[#This Row],[Progressives]]*0.26</f>
        <v>5.5650000000000004</v>
      </c>
      <c r="Q34" s="59"/>
      <c r="R34" s="57">
        <f>Table11[[#This Row],[Muslim]]*0.3+Table11[[#This Row],[Left]]*0.21+Table11[[#This Row],[Reforms]]*0.2</f>
        <v>7.4421600000000003</v>
      </c>
      <c r="T34" s="7">
        <v>34.700000000000003</v>
      </c>
      <c r="U34" s="8">
        <v>32.700000000000003</v>
      </c>
      <c r="V34" s="10">
        <v>19.899999999999999</v>
      </c>
      <c r="W34" s="9">
        <v>3.4</v>
      </c>
      <c r="X34" s="11">
        <v>5.8</v>
      </c>
      <c r="Y34" s="13">
        <v>3.5</v>
      </c>
      <c r="Z34" s="12">
        <v>0</v>
      </c>
      <c r="AA34" s="14">
        <v>0</v>
      </c>
      <c r="AB34">
        <f t="shared" ca="1" si="0"/>
        <v>0.19322941692111029</v>
      </c>
      <c r="AC34">
        <v>48572</v>
      </c>
      <c r="AD34" s="17">
        <v>22.426500000000001</v>
      </c>
      <c r="AE34" s="18">
        <v>26.20102</v>
      </c>
      <c r="AF34" s="19">
        <v>33.845999999999997</v>
      </c>
      <c r="AG34" s="20">
        <v>4.2589800000000002</v>
      </c>
      <c r="AH34" s="21">
        <v>13.013999999999999</v>
      </c>
      <c r="AI34" s="22">
        <v>0.2535</v>
      </c>
      <c r="AJ34" s="23">
        <v>0</v>
      </c>
      <c r="AK34" s="24">
        <v>0</v>
      </c>
      <c r="AL34" s="2" t="s">
        <v>732</v>
      </c>
      <c r="AM34" s="17">
        <f>Table11[[#This Row],[Column3]]-Table11[[#This Row],[Labour]]</f>
        <v>-12.273500000000002</v>
      </c>
      <c r="AN34" s="18">
        <f>Table11[[#This Row],[Column4]]-Table11[[#This Row],[Conservative]]</f>
        <v>-6.4989800000000031</v>
      </c>
      <c r="AO34" s="19">
        <f>Table11[[#This Row],[Column5]]-Table11[[#This Row],[Reform]]</f>
        <v>13.945999999999998</v>
      </c>
      <c r="AP34" s="20">
        <f>Table11[[#This Row],[Column6]]-Table11[[#This Row],[LibDem]]</f>
        <v>0.8589800000000003</v>
      </c>
      <c r="AQ34" s="21">
        <f>Table11[[#This Row],[Column7]]-Table11[[#This Row],[Green]]</f>
        <v>7.2139999999999995</v>
      </c>
      <c r="AR34" s="22">
        <f>Table11[[#This Row],[Column8]]-Table11[[#This Row],[Oth]]</f>
        <v>-3.2465000000000002</v>
      </c>
      <c r="AS34" s="23">
        <f>Table11[[#This Row],[Column9]]-Table11[[#This Row],[SNP]]</f>
        <v>0</v>
      </c>
      <c r="AT34" s="24">
        <f>Table11[[#This Row],[Column10]]-Table11[[#This Row],[PD]]</f>
        <v>0</v>
      </c>
      <c r="AU34" s="24">
        <f>MAX(Table11[[#This Row],[Column3]:[Column10]])-LARGE(Table11[[#This Row],[Column3]:[Column10]],2)</f>
        <v>7.6449799999999968</v>
      </c>
      <c r="AV34">
        <f>Table11[[#This Row],[Column3]]*Table11[[#This Row],[Column2]]</f>
        <v>1089299.9580000001</v>
      </c>
      <c r="AW34" s="25">
        <f>TRUNC(Table11[[#This Row],[Column3]]*Table11[[#This Row],[Column28]]/100)</f>
        <v>10892</v>
      </c>
      <c r="AX34" s="26">
        <f>TRUNC(Table11[[#This Row],[Column4]]*Table11[[#This Row],[Column29]]/100)</f>
        <v>12726</v>
      </c>
      <c r="AY34" s="27">
        <f>TRUNC(Table11[[#This Row],[Column5]]*Table11[[#This Row],[Column30]]/100)</f>
        <v>16439</v>
      </c>
      <c r="AZ34" s="28">
        <f>TRUNC(Table11[[#This Row],[Column6]]*Table11[[#This Row],[Column31]]/100)</f>
        <v>2068</v>
      </c>
      <c r="BA34" s="29">
        <f>TRUNC(Table11[[#This Row],[Column7]]*Table11[[#This Row],[Column312]]/100)</f>
        <v>6321</v>
      </c>
      <c r="BB34" s="30">
        <f>TRUNC(Table11[[#This Row],[Column8]]*Table11[[#This Row],[Column313]]/100)</f>
        <v>123</v>
      </c>
      <c r="BC34" s="31">
        <f>TRUNC(Table11[[#This Row],[Column9]]*Table11[[#This Row],[Column314]]/100)</f>
        <v>0</v>
      </c>
      <c r="BD34" s="32">
        <f>TRUNC(Table11[[#This Row],[Column10]]*Table11[[#This Row],[Column30]]/100)</f>
        <v>0</v>
      </c>
      <c r="BE34">
        <f>Table11[[#This Row],[Column2]]</f>
        <v>48572</v>
      </c>
      <c r="BF34">
        <f>Table11[[#This Row],[Column28]]</f>
        <v>48572</v>
      </c>
      <c r="BG34">
        <f>Table11[[#This Row],[Column29]]</f>
        <v>48572</v>
      </c>
      <c r="BH34">
        <f>Table11[[#This Row],[Column30]]</f>
        <v>48572</v>
      </c>
      <c r="BI34">
        <f>Table11[[#This Row],[Column31]]</f>
        <v>48572</v>
      </c>
      <c r="BJ34">
        <f>Table11[[#This Row],[Column312]]</f>
        <v>48572</v>
      </c>
      <c r="BK34">
        <f>Table11[[#This Row],[Column313]]</f>
        <v>48572</v>
      </c>
      <c r="BL34">
        <f>Table11[[#This Row],[Column314]]</f>
        <v>48572</v>
      </c>
      <c r="BM34">
        <f>Table11[[#This Row],[Column315]]</f>
        <v>48572</v>
      </c>
      <c r="BN34">
        <f>Table11[[#This Row],[Column31]]</f>
        <v>48572</v>
      </c>
      <c r="BO34">
        <f>Table11[[#This Row],[Column312]]</f>
        <v>48572</v>
      </c>
    </row>
    <row r="35" spans="1:67" ht="28.8" customHeight="1">
      <c r="A35" s="4" t="s">
        <v>734</v>
      </c>
      <c r="B35" s="5" t="s">
        <v>339</v>
      </c>
      <c r="C35" s="5" t="s">
        <v>251</v>
      </c>
      <c r="D35" s="56" t="s">
        <v>961</v>
      </c>
      <c r="E35" s="16">
        <v>0</v>
      </c>
      <c r="F35">
        <v>7.2439999999999998</v>
      </c>
      <c r="G35">
        <v>11.701000000000001</v>
      </c>
      <c r="H35">
        <v>18.295999999999999</v>
      </c>
      <c r="I35">
        <v>27.41</v>
      </c>
      <c r="J35">
        <v>13.846</v>
      </c>
      <c r="K35">
        <v>1.7769999999999999</v>
      </c>
      <c r="L35">
        <v>19.728000000000002</v>
      </c>
      <c r="M35" s="7">
        <f>Table11[[#This Row],[Progressives]]*0.67+Table11[[#This Row],[Muslim]]*0.64+Table11[[#This Row],[Left]]*0.35+Table11[[#This Row],[Average]]*0.52+Table11[[#This Row],[Reforms]]*0.2</f>
        <v>39.188630000000003</v>
      </c>
      <c r="N35" s="58">
        <f>Table11[[#This Row],[Average]]*0.34+Table11[[#This Row],[Liberal]]*0.45+Table11[[#This Row],[Blues]]+Table11[[#This Row],[Reforms]]*0.6</f>
        <v>29.163900000000002</v>
      </c>
      <c r="O35" s="9">
        <f>Table11[[#This Row],[Liberal]]*0.55+Table11[[#This Row],[Progressives]]*0.07+Table11[[#This Row],[Average]]*0.14</f>
        <v>12.733420000000001</v>
      </c>
      <c r="P35" s="11">
        <f>Table11[[#This Row],[Muslim]]*0.06+Table11[[#This Row],[Left]]*0.44+Table11[[#This Row],[Progressives]]*0.26</f>
        <v>10.34004</v>
      </c>
      <c r="Q35" s="59"/>
      <c r="R35" s="57">
        <f>Table11[[#This Row],[Muslim]]*0.3+Table11[[#This Row],[Left]]*0.21+Table11[[#This Row],[Reforms]]*0.2</f>
        <v>8.5760100000000001</v>
      </c>
      <c r="T35" s="7">
        <v>43.5</v>
      </c>
      <c r="U35" s="8">
        <v>22</v>
      </c>
      <c r="V35" s="10">
        <v>16.8</v>
      </c>
      <c r="W35" s="9">
        <v>5.4</v>
      </c>
      <c r="X35" s="11">
        <v>6.1</v>
      </c>
      <c r="Y35" s="13">
        <v>6.2</v>
      </c>
      <c r="Z35" s="12">
        <v>0</v>
      </c>
      <c r="AA35" s="14">
        <v>0</v>
      </c>
      <c r="AB35">
        <f t="shared" ca="1" si="0"/>
        <v>0.16098174952814792</v>
      </c>
      <c r="AC35">
        <v>41813</v>
      </c>
      <c r="AD35" s="17">
        <v>32.849930000000001</v>
      </c>
      <c r="AE35" s="18">
        <v>13.155999999999899</v>
      </c>
      <c r="AF35" s="19">
        <v>30.286999999999999</v>
      </c>
      <c r="AG35" s="20">
        <v>6.8420699999999997</v>
      </c>
      <c r="AH35" s="21">
        <v>16.059000000000001</v>
      </c>
      <c r="AI35" s="22">
        <v>0.80600000000000005</v>
      </c>
      <c r="AJ35" s="23">
        <v>0</v>
      </c>
      <c r="AK35" s="24">
        <v>0</v>
      </c>
      <c r="AL35" s="4" t="s">
        <v>734</v>
      </c>
      <c r="AM35" s="17">
        <f>Table11[[#This Row],[Column3]]-Table11[[#This Row],[Labour]]</f>
        <v>-10.650069999999999</v>
      </c>
      <c r="AN35" s="18">
        <f>Table11[[#This Row],[Column4]]-Table11[[#This Row],[Conservative]]</f>
        <v>-8.8440000000001007</v>
      </c>
      <c r="AO35" s="19">
        <f>Table11[[#This Row],[Column5]]-Table11[[#This Row],[Reform]]</f>
        <v>13.486999999999998</v>
      </c>
      <c r="AP35" s="20">
        <f>Table11[[#This Row],[Column6]]-Table11[[#This Row],[LibDem]]</f>
        <v>1.4420699999999993</v>
      </c>
      <c r="AQ35" s="21">
        <f>Table11[[#This Row],[Column7]]-Table11[[#This Row],[Green]]</f>
        <v>9.9590000000000014</v>
      </c>
      <c r="AR35" s="22">
        <f>Table11[[#This Row],[Column8]]-Table11[[#This Row],[Oth]]</f>
        <v>-5.3940000000000001</v>
      </c>
      <c r="AS35" s="23">
        <f>Table11[[#This Row],[Column9]]-Table11[[#This Row],[SNP]]</f>
        <v>0</v>
      </c>
      <c r="AT35" s="24">
        <f>Table11[[#This Row],[Column10]]-Table11[[#This Row],[PD]]</f>
        <v>0</v>
      </c>
      <c r="AU35" s="24">
        <f>MAX(Table11[[#This Row],[Column3]:[Column10]])-LARGE(Table11[[#This Row],[Column3]:[Column10]],2)</f>
        <v>2.5629300000000015</v>
      </c>
      <c r="AV35">
        <f>Table11[[#This Row],[Column3]]*Table11[[#This Row],[Column2]]</f>
        <v>1373554.1230900001</v>
      </c>
      <c r="AW35" s="25">
        <f>TRUNC(Table11[[#This Row],[Column3]]*Table11[[#This Row],[Column28]]/100)</f>
        <v>13735</v>
      </c>
      <c r="AX35" s="26">
        <f>TRUNC(Table11[[#This Row],[Column4]]*Table11[[#This Row],[Column29]]/100)</f>
        <v>5500</v>
      </c>
      <c r="AY35" s="27">
        <f>TRUNC(Table11[[#This Row],[Column5]]*Table11[[#This Row],[Column30]]/100)</f>
        <v>12663</v>
      </c>
      <c r="AZ35" s="28">
        <f>TRUNC(Table11[[#This Row],[Column6]]*Table11[[#This Row],[Column31]]/100)</f>
        <v>2860</v>
      </c>
      <c r="BA35" s="29">
        <f>TRUNC(Table11[[#This Row],[Column7]]*Table11[[#This Row],[Column312]]/100)</f>
        <v>6714</v>
      </c>
      <c r="BB35" s="30">
        <f>TRUNC(Table11[[#This Row],[Column8]]*Table11[[#This Row],[Column313]]/100)</f>
        <v>337</v>
      </c>
      <c r="BC35" s="31">
        <f>TRUNC(Table11[[#This Row],[Column9]]*Table11[[#This Row],[Column314]]/100)</f>
        <v>0</v>
      </c>
      <c r="BD35" s="32">
        <f>TRUNC(Table11[[#This Row],[Column10]]*Table11[[#This Row],[Column30]]/100)</f>
        <v>0</v>
      </c>
      <c r="BE35">
        <f>Table11[[#This Row],[Column2]]</f>
        <v>41813</v>
      </c>
      <c r="BF35">
        <f>Table11[[#This Row],[Column28]]</f>
        <v>41813</v>
      </c>
      <c r="BG35">
        <f>Table11[[#This Row],[Column29]]</f>
        <v>41813</v>
      </c>
      <c r="BH35">
        <f>Table11[[#This Row],[Column30]]</f>
        <v>41813</v>
      </c>
      <c r="BI35">
        <f>Table11[[#This Row],[Column31]]</f>
        <v>41813</v>
      </c>
      <c r="BJ35">
        <f>Table11[[#This Row],[Column312]]</f>
        <v>41813</v>
      </c>
      <c r="BK35">
        <f>Table11[[#This Row],[Column313]]</f>
        <v>41813</v>
      </c>
      <c r="BL35">
        <f>Table11[[#This Row],[Column314]]</f>
        <v>41813</v>
      </c>
      <c r="BM35">
        <f>Table11[[#This Row],[Column315]]</f>
        <v>41813</v>
      </c>
      <c r="BN35">
        <f>Table11[[#This Row],[Column31]]</f>
        <v>41813</v>
      </c>
      <c r="BO35">
        <f>Table11[[#This Row],[Column312]]</f>
        <v>41813</v>
      </c>
    </row>
    <row r="36" spans="1:67" ht="28.8" customHeight="1">
      <c r="A36" s="4" t="s">
        <v>735</v>
      </c>
      <c r="B36" s="5" t="s">
        <v>339</v>
      </c>
      <c r="C36" s="5" t="s">
        <v>251</v>
      </c>
      <c r="D36" s="56" t="s">
        <v>962</v>
      </c>
      <c r="E36" s="16">
        <v>0</v>
      </c>
      <c r="F36">
        <v>3.67</v>
      </c>
      <c r="G36">
        <v>10.492000000000001</v>
      </c>
      <c r="H36">
        <v>15.510999999999999</v>
      </c>
      <c r="I36">
        <v>28.704999999999998</v>
      </c>
      <c r="J36">
        <v>20.780999999999999</v>
      </c>
      <c r="K36">
        <v>2.3460000000000001</v>
      </c>
      <c r="L36">
        <v>18.495999999999999</v>
      </c>
      <c r="M36" s="7">
        <f>Table11[[#This Row],[Progressives]]*0.67+Table11[[#This Row],[Muslim]]*0.64+Table11[[#This Row],[Left]]*0.35+Table11[[#This Row],[Average]]*0.52+Table11[[#This Row],[Reforms]]*0.2</f>
        <v>35.039169999999999</v>
      </c>
      <c r="N36" s="58">
        <f>Table11[[#This Row],[Average]]*0.34+Table11[[#This Row],[Liberal]]*0.45+Table11[[#This Row],[Blues]]+Table11[[#This Row],[Reforms]]*0.6</f>
        <v>32.554749999999999</v>
      </c>
      <c r="O36" s="9">
        <f>Table11[[#This Row],[Liberal]]*0.55+Table11[[#This Row],[Progressives]]*0.07+Table11[[#This Row],[Average]]*0.14</f>
        <v>16.534020000000002</v>
      </c>
      <c r="P36" s="11">
        <f>Table11[[#This Row],[Muslim]]*0.06+Table11[[#This Row],[Left]]*0.44+Table11[[#This Row],[Progressives]]*0.26</f>
        <v>8.8695400000000006</v>
      </c>
      <c r="Q36" s="59"/>
      <c r="R36" s="57">
        <f>Table11[[#This Row],[Muslim]]*0.3+Table11[[#This Row],[Left]]*0.21+Table11[[#This Row],[Reforms]]*0.2</f>
        <v>7.00352</v>
      </c>
      <c r="T36" s="7">
        <v>38.5</v>
      </c>
      <c r="U36" s="8">
        <v>29.2</v>
      </c>
      <c r="V36" s="10">
        <v>18.7</v>
      </c>
      <c r="W36" s="9">
        <v>7.3</v>
      </c>
      <c r="X36" s="11">
        <v>5.5</v>
      </c>
      <c r="Y36" s="13">
        <v>0.9</v>
      </c>
      <c r="Z36" s="12">
        <v>0</v>
      </c>
      <c r="AA36" s="14">
        <v>0</v>
      </c>
      <c r="AB36">
        <f t="shared" ca="1" si="0"/>
        <v>0.53045705548051392</v>
      </c>
      <c r="AC36">
        <v>43904</v>
      </c>
      <c r="AD36" s="17">
        <v>24.05</v>
      </c>
      <c r="AE36" s="18">
        <v>25.764520000000001</v>
      </c>
      <c r="AF36" s="19">
        <v>27.035</v>
      </c>
      <c r="AG36" s="20">
        <v>8.3494799999999998</v>
      </c>
      <c r="AH36" s="21">
        <v>14.683999999999999</v>
      </c>
      <c r="AI36" s="22">
        <v>0.11699999999999899</v>
      </c>
      <c r="AJ36" s="23">
        <v>0</v>
      </c>
      <c r="AK36" s="24">
        <v>0</v>
      </c>
      <c r="AL36" s="4" t="s">
        <v>735</v>
      </c>
      <c r="AM36" s="17">
        <f>Table11[[#This Row],[Column3]]-Table11[[#This Row],[Labour]]</f>
        <v>-14.45</v>
      </c>
      <c r="AN36" s="18">
        <f>Table11[[#This Row],[Column4]]-Table11[[#This Row],[Conservative]]</f>
        <v>-3.4354799999999983</v>
      </c>
      <c r="AO36" s="19">
        <f>Table11[[#This Row],[Column5]]-Table11[[#This Row],[Reform]]</f>
        <v>8.3350000000000009</v>
      </c>
      <c r="AP36" s="20">
        <f>Table11[[#This Row],[Column6]]-Table11[[#This Row],[LibDem]]</f>
        <v>1.04948</v>
      </c>
      <c r="AQ36" s="21">
        <f>Table11[[#This Row],[Column7]]-Table11[[#This Row],[Green]]</f>
        <v>9.1839999999999993</v>
      </c>
      <c r="AR36" s="22">
        <f>Table11[[#This Row],[Column8]]-Table11[[#This Row],[Oth]]</f>
        <v>-0.78300000000000103</v>
      </c>
      <c r="AS36" s="23">
        <f>Table11[[#This Row],[Column9]]-Table11[[#This Row],[SNP]]</f>
        <v>0</v>
      </c>
      <c r="AT36" s="24">
        <f>Table11[[#This Row],[Column10]]-Table11[[#This Row],[PD]]</f>
        <v>0</v>
      </c>
      <c r="AU36" s="24">
        <f>MAX(Table11[[#This Row],[Column3]:[Column10]])-LARGE(Table11[[#This Row],[Column3]:[Column10]],2)</f>
        <v>1.2704799999999992</v>
      </c>
      <c r="AV36">
        <f>Table11[[#This Row],[Column3]]*Table11[[#This Row],[Column2]]</f>
        <v>1055891.2</v>
      </c>
      <c r="AW36" s="25">
        <f>TRUNC(Table11[[#This Row],[Column3]]*Table11[[#This Row],[Column28]]/100)</f>
        <v>10558</v>
      </c>
      <c r="AX36" s="26">
        <f>TRUNC(Table11[[#This Row],[Column4]]*Table11[[#This Row],[Column29]]/100)</f>
        <v>11311</v>
      </c>
      <c r="AY36" s="27">
        <f>TRUNC(Table11[[#This Row],[Column5]]*Table11[[#This Row],[Column30]]/100)</f>
        <v>11869</v>
      </c>
      <c r="AZ36" s="28">
        <f>TRUNC(Table11[[#This Row],[Column6]]*Table11[[#This Row],[Column31]]/100)</f>
        <v>3665</v>
      </c>
      <c r="BA36" s="29">
        <f>TRUNC(Table11[[#This Row],[Column7]]*Table11[[#This Row],[Column312]]/100)</f>
        <v>6446</v>
      </c>
      <c r="BB36" s="30">
        <f>TRUNC(Table11[[#This Row],[Column8]]*Table11[[#This Row],[Column313]]/100)</f>
        <v>51</v>
      </c>
      <c r="BC36" s="31">
        <f>TRUNC(Table11[[#This Row],[Column9]]*Table11[[#This Row],[Column314]]/100)</f>
        <v>0</v>
      </c>
      <c r="BD36" s="32">
        <f>TRUNC(Table11[[#This Row],[Column10]]*Table11[[#This Row],[Column30]]/100)</f>
        <v>0</v>
      </c>
      <c r="BE36">
        <f>Table11[[#This Row],[Column2]]</f>
        <v>43904</v>
      </c>
      <c r="BF36">
        <f>Table11[[#This Row],[Column28]]</f>
        <v>43904</v>
      </c>
      <c r="BG36">
        <f>Table11[[#This Row],[Column29]]</f>
        <v>43904</v>
      </c>
      <c r="BH36">
        <f>Table11[[#This Row],[Column30]]</f>
        <v>43904</v>
      </c>
      <c r="BI36">
        <f>Table11[[#This Row],[Column31]]</f>
        <v>43904</v>
      </c>
      <c r="BJ36">
        <f>Table11[[#This Row],[Column312]]</f>
        <v>43904</v>
      </c>
      <c r="BK36">
        <f>Table11[[#This Row],[Column313]]</f>
        <v>43904</v>
      </c>
      <c r="BL36">
        <f>Table11[[#This Row],[Column314]]</f>
        <v>43904</v>
      </c>
      <c r="BM36">
        <f>Table11[[#This Row],[Column315]]</f>
        <v>43904</v>
      </c>
      <c r="BN36">
        <f>Table11[[#This Row],[Column31]]</f>
        <v>43904</v>
      </c>
      <c r="BO36">
        <f>Table11[[#This Row],[Column312]]</f>
        <v>43904</v>
      </c>
    </row>
    <row r="37" spans="1:67" ht="28.8" customHeight="1">
      <c r="A37" s="4" t="s">
        <v>737</v>
      </c>
      <c r="B37" s="5" t="s">
        <v>393</v>
      </c>
      <c r="C37" s="5" t="s">
        <v>251</v>
      </c>
      <c r="D37" s="56" t="s">
        <v>963</v>
      </c>
      <c r="E37" s="16">
        <v>0</v>
      </c>
      <c r="F37">
        <v>16.864000000000001</v>
      </c>
      <c r="G37">
        <v>28.082999999999998</v>
      </c>
      <c r="H37">
        <v>25.608000000000001</v>
      </c>
      <c r="I37">
        <v>6.5119999999999996</v>
      </c>
      <c r="J37">
        <v>9.4420000000000002</v>
      </c>
      <c r="K37">
        <v>1.8149999999999999</v>
      </c>
      <c r="L37">
        <v>11.676</v>
      </c>
      <c r="M37" s="7">
        <f>Table11[[#This Row],[Progressives]]*0.67+Table11[[#This Row],[Muslim]]*0.64+Table11[[#This Row],[Left]]*0.35+Table11[[#This Row],[Average]]*0.52+Table11[[#This Row],[Reforms]]*0.2</f>
        <v>43.500810000000001</v>
      </c>
      <c r="N37" s="58">
        <f>Table11[[#This Row],[Average]]*0.34+Table11[[#This Row],[Liberal]]*0.45+Table11[[#This Row],[Blues]]+Table11[[#This Row],[Reforms]]*0.6</f>
        <v>15.283580000000001</v>
      </c>
      <c r="O37" s="9">
        <f>Table11[[#This Row],[Liberal]]*0.55+Table11[[#This Row],[Progressives]]*0.07+Table11[[#This Row],[Average]]*0.14</f>
        <v>7.8973399999999998</v>
      </c>
      <c r="P37" s="11">
        <f>Table11[[#This Row],[Muslim]]*0.06+Table11[[#This Row],[Left]]*0.44+Table11[[#This Row],[Progressives]]*0.26</f>
        <v>20.026440000000001</v>
      </c>
      <c r="Q37" s="59"/>
      <c r="R37" s="57">
        <f>Table11[[#This Row],[Muslim]]*0.3+Table11[[#This Row],[Left]]*0.21+Table11[[#This Row],[Reforms]]*0.2</f>
        <v>13.291829999999999</v>
      </c>
      <c r="T37" s="7">
        <v>53.6</v>
      </c>
      <c r="U37" s="8">
        <v>10.8</v>
      </c>
      <c r="V37" s="10">
        <v>9.8000000000000007</v>
      </c>
      <c r="W37" s="9">
        <v>4.8</v>
      </c>
      <c r="X37" s="11">
        <v>11.9</v>
      </c>
      <c r="Y37" s="13">
        <v>9.1</v>
      </c>
      <c r="Z37" s="12">
        <v>0</v>
      </c>
      <c r="AA37" s="14">
        <v>0</v>
      </c>
      <c r="AB37">
        <f t="shared" ca="1" si="0"/>
        <v>0.26670511494550075</v>
      </c>
      <c r="AC37">
        <v>36361</v>
      </c>
      <c r="AD37" s="17">
        <v>31.684470000000001</v>
      </c>
      <c r="AE37" s="18">
        <v>6.1881599999999999</v>
      </c>
      <c r="AF37" s="19">
        <v>17.22</v>
      </c>
      <c r="AG37" s="20">
        <v>4.2743700000000002</v>
      </c>
      <c r="AH37" s="21">
        <v>39.247199999999999</v>
      </c>
      <c r="AI37" s="22">
        <v>1.3857999999999899</v>
      </c>
      <c r="AJ37" s="23">
        <v>0</v>
      </c>
      <c r="AK37" s="24">
        <v>0</v>
      </c>
      <c r="AL37" s="4" t="s">
        <v>737</v>
      </c>
      <c r="AM37" s="17">
        <f>Table11[[#This Row],[Column3]]-Table11[[#This Row],[Labour]]</f>
        <v>-21.91553</v>
      </c>
      <c r="AN37" s="18">
        <f>Table11[[#This Row],[Column4]]-Table11[[#This Row],[Conservative]]</f>
        <v>-4.6118400000000008</v>
      </c>
      <c r="AO37" s="19">
        <f>Table11[[#This Row],[Column5]]-Table11[[#This Row],[Reform]]</f>
        <v>7.4199999999999982</v>
      </c>
      <c r="AP37" s="20">
        <f>Table11[[#This Row],[Column6]]-Table11[[#This Row],[LibDem]]</f>
        <v>-0.5256299999999996</v>
      </c>
      <c r="AQ37" s="21">
        <f>Table11[[#This Row],[Column7]]-Table11[[#This Row],[Green]]</f>
        <v>27.347200000000001</v>
      </c>
      <c r="AR37" s="22">
        <f>Table11[[#This Row],[Column8]]-Table11[[#This Row],[Oth]]</f>
        <v>-7.7142000000000097</v>
      </c>
      <c r="AS37" s="23">
        <f>Table11[[#This Row],[Column9]]-Table11[[#This Row],[SNP]]</f>
        <v>0</v>
      </c>
      <c r="AT37" s="24">
        <f>Table11[[#This Row],[Column10]]-Table11[[#This Row],[PD]]</f>
        <v>0</v>
      </c>
      <c r="AU37" s="24">
        <f>MAX(Table11[[#This Row],[Column3]:[Column10]])-LARGE(Table11[[#This Row],[Column3]:[Column10]],2)</f>
        <v>7.5627299999999984</v>
      </c>
      <c r="AV37">
        <f>Table11[[#This Row],[Column3]]*Table11[[#This Row],[Column2]]</f>
        <v>1152079.01367</v>
      </c>
      <c r="AW37" s="25">
        <f>TRUNC(Table11[[#This Row],[Column3]]*Table11[[#This Row],[Column28]]/100)</f>
        <v>11520</v>
      </c>
      <c r="AX37" s="26">
        <f>TRUNC(Table11[[#This Row],[Column4]]*Table11[[#This Row],[Column29]]/100)</f>
        <v>2250</v>
      </c>
      <c r="AY37" s="27">
        <f>TRUNC(Table11[[#This Row],[Column5]]*Table11[[#This Row],[Column30]]/100)</f>
        <v>6261</v>
      </c>
      <c r="AZ37" s="28">
        <f>TRUNC(Table11[[#This Row],[Column6]]*Table11[[#This Row],[Column31]]/100)</f>
        <v>1554</v>
      </c>
      <c r="BA37" s="29">
        <f>TRUNC(Table11[[#This Row],[Column7]]*Table11[[#This Row],[Column312]]/100)</f>
        <v>14270</v>
      </c>
      <c r="BB37" s="30">
        <f>TRUNC(Table11[[#This Row],[Column8]]*Table11[[#This Row],[Column313]]/100)</f>
        <v>503</v>
      </c>
      <c r="BC37" s="31">
        <f>TRUNC(Table11[[#This Row],[Column9]]*Table11[[#This Row],[Column314]]/100)</f>
        <v>0</v>
      </c>
      <c r="BD37" s="32">
        <f>TRUNC(Table11[[#This Row],[Column10]]*Table11[[#This Row],[Column30]]/100)</f>
        <v>0</v>
      </c>
      <c r="BE37">
        <f>Table11[[#This Row],[Column2]]</f>
        <v>36361</v>
      </c>
      <c r="BF37">
        <f>Table11[[#This Row],[Column28]]</f>
        <v>36361</v>
      </c>
      <c r="BG37">
        <f>Table11[[#This Row],[Column29]]</f>
        <v>36361</v>
      </c>
      <c r="BH37">
        <f>Table11[[#This Row],[Column30]]</f>
        <v>36361</v>
      </c>
      <c r="BI37">
        <f>Table11[[#This Row],[Column31]]</f>
        <v>36361</v>
      </c>
      <c r="BJ37">
        <f>Table11[[#This Row],[Column312]]</f>
        <v>36361</v>
      </c>
      <c r="BK37">
        <f>Table11[[#This Row],[Column313]]</f>
        <v>36361</v>
      </c>
      <c r="BL37">
        <f>Table11[[#This Row],[Column314]]</f>
        <v>36361</v>
      </c>
      <c r="BM37">
        <f>Table11[[#This Row],[Column315]]</f>
        <v>36361</v>
      </c>
      <c r="BN37">
        <f>Table11[[#This Row],[Column31]]</f>
        <v>36361</v>
      </c>
      <c r="BO37">
        <f>Table11[[#This Row],[Column312]]</f>
        <v>36361</v>
      </c>
    </row>
    <row r="38" spans="1:67" ht="28.8" customHeight="1">
      <c r="A38" s="2" t="s">
        <v>738</v>
      </c>
      <c r="B38" s="3" t="s">
        <v>393</v>
      </c>
      <c r="C38" s="3" t="s">
        <v>251</v>
      </c>
      <c r="D38" s="50" t="s">
        <v>964</v>
      </c>
      <c r="E38">
        <v>0</v>
      </c>
      <c r="F38">
        <v>7.6040000000000001</v>
      </c>
      <c r="G38">
        <v>11.234</v>
      </c>
      <c r="H38">
        <v>17.690999999999999</v>
      </c>
      <c r="I38">
        <v>24.844999999999999</v>
      </c>
      <c r="J38">
        <v>13.929</v>
      </c>
      <c r="K38">
        <v>1.373</v>
      </c>
      <c r="L38">
        <v>23.324999999999999</v>
      </c>
      <c r="M38" s="7">
        <f>Table11[[#This Row],[Progressives]]*0.67+Table11[[#This Row],[Muslim]]*0.64+Table11[[#This Row],[Left]]*0.35+Table11[[#This Row],[Average]]*0.52+Table11[[#This Row],[Reforms]]*0.2</f>
        <v>38.23583</v>
      </c>
      <c r="N38" s="58">
        <f>Table11[[#This Row],[Average]]*0.34+Table11[[#This Row],[Liberal]]*0.45+Table11[[#This Row],[Blues]]+Table11[[#This Row],[Reforms]]*0.6</f>
        <v>30.083350000000003</v>
      </c>
      <c r="O38" s="9">
        <f>Table11[[#This Row],[Liberal]]*0.55+Table11[[#This Row],[Progressives]]*0.07+Table11[[#This Row],[Average]]*0.14</f>
        <v>12.377620000000002</v>
      </c>
      <c r="P38" s="11">
        <f>Table11[[#This Row],[Muslim]]*0.06+Table11[[#This Row],[Left]]*0.44+Table11[[#This Row],[Progressives]]*0.26</f>
        <v>9.9988600000000005</v>
      </c>
      <c r="Q38" s="59"/>
      <c r="R38" s="57">
        <f>Table11[[#This Row],[Muslim]]*0.3+Table11[[#This Row],[Left]]*0.21+Table11[[#This Row],[Reforms]]*0.2</f>
        <v>9.3053400000000011</v>
      </c>
      <c r="T38" s="7">
        <v>47.1</v>
      </c>
      <c r="U38" s="8">
        <v>19.399999999999999</v>
      </c>
      <c r="V38" s="10">
        <v>20.100000000000001</v>
      </c>
      <c r="W38" s="9">
        <v>3.8</v>
      </c>
      <c r="X38" s="11">
        <v>9.6</v>
      </c>
      <c r="Y38" s="13">
        <v>0</v>
      </c>
      <c r="Z38" s="12">
        <v>0</v>
      </c>
      <c r="AA38" s="14">
        <v>0</v>
      </c>
      <c r="AB38">
        <f t="shared" ca="1" si="0"/>
        <v>0.26173180451840217</v>
      </c>
      <c r="AC38">
        <v>35007</v>
      </c>
      <c r="AD38" s="17">
        <v>29.31795</v>
      </c>
      <c r="AE38" s="18">
        <v>13.91808</v>
      </c>
      <c r="AF38" s="19">
        <v>31.373919999999998</v>
      </c>
      <c r="AG38" s="20">
        <v>5.6740499999999896</v>
      </c>
      <c r="AH38" s="21">
        <v>19.677</v>
      </c>
      <c r="AI38" s="22">
        <v>3.8999999999999903E-2</v>
      </c>
      <c r="AJ38" s="23">
        <v>0</v>
      </c>
      <c r="AK38" s="24">
        <v>0</v>
      </c>
      <c r="AL38" s="2" t="s">
        <v>738</v>
      </c>
      <c r="AM38" s="17">
        <f>Table11[[#This Row],[Column3]]-Table11[[#This Row],[Labour]]</f>
        <v>-17.782050000000002</v>
      </c>
      <c r="AN38" s="18">
        <f>Table11[[#This Row],[Column4]]-Table11[[#This Row],[Conservative]]</f>
        <v>-5.4819199999999988</v>
      </c>
      <c r="AO38" s="19">
        <f>Table11[[#This Row],[Column5]]-Table11[[#This Row],[Reform]]</f>
        <v>11.273919999999997</v>
      </c>
      <c r="AP38" s="20">
        <f>Table11[[#This Row],[Column6]]-Table11[[#This Row],[LibDem]]</f>
        <v>1.8740499999999898</v>
      </c>
      <c r="AQ38" s="21">
        <f>Table11[[#This Row],[Column7]]-Table11[[#This Row],[Green]]</f>
        <v>10.077</v>
      </c>
      <c r="AR38" s="22">
        <f>Table11[[#This Row],[Column8]]-Table11[[#This Row],[Oth]]</f>
        <v>3.8999999999999903E-2</v>
      </c>
      <c r="AS38" s="23">
        <f>Table11[[#This Row],[Column9]]-Table11[[#This Row],[SNP]]</f>
        <v>0</v>
      </c>
      <c r="AT38" s="24">
        <f>Table11[[#This Row],[Column10]]-Table11[[#This Row],[PD]]</f>
        <v>0</v>
      </c>
      <c r="AU38" s="24">
        <f>MAX(Table11[[#This Row],[Column3]:[Column10]])-LARGE(Table11[[#This Row],[Column3]:[Column10]],2)</f>
        <v>2.0559699999999985</v>
      </c>
      <c r="AV38">
        <f>Table11[[#This Row],[Column3]]*Table11[[#This Row],[Column2]]</f>
        <v>1026333.47565</v>
      </c>
      <c r="AW38" s="25">
        <f>TRUNC(Table11[[#This Row],[Column3]]*Table11[[#This Row],[Column28]]/100)</f>
        <v>10263</v>
      </c>
      <c r="AX38" s="26">
        <f>TRUNC(Table11[[#This Row],[Column4]]*Table11[[#This Row],[Column29]]/100)</f>
        <v>4872</v>
      </c>
      <c r="AY38" s="27">
        <f>TRUNC(Table11[[#This Row],[Column5]]*Table11[[#This Row],[Column30]]/100)</f>
        <v>10983</v>
      </c>
      <c r="AZ38" s="28">
        <f>TRUNC(Table11[[#This Row],[Column6]]*Table11[[#This Row],[Column31]]/100)</f>
        <v>1986</v>
      </c>
      <c r="BA38" s="29">
        <f>TRUNC(Table11[[#This Row],[Column7]]*Table11[[#This Row],[Column312]]/100)</f>
        <v>6888</v>
      </c>
      <c r="BB38" s="30">
        <f>TRUNC(Table11[[#This Row],[Column8]]*Table11[[#This Row],[Column313]]/100)</f>
        <v>13</v>
      </c>
      <c r="BC38" s="31">
        <f>TRUNC(Table11[[#This Row],[Column9]]*Table11[[#This Row],[Column314]]/100)</f>
        <v>0</v>
      </c>
      <c r="BD38" s="32">
        <f>TRUNC(Table11[[#This Row],[Column10]]*Table11[[#This Row],[Column30]]/100)</f>
        <v>0</v>
      </c>
      <c r="BE38">
        <f>Table11[[#This Row],[Column2]]</f>
        <v>35007</v>
      </c>
      <c r="BF38">
        <f>Table11[[#This Row],[Column28]]</f>
        <v>35007</v>
      </c>
      <c r="BG38">
        <f>Table11[[#This Row],[Column29]]</f>
        <v>35007</v>
      </c>
      <c r="BH38">
        <f>Table11[[#This Row],[Column30]]</f>
        <v>35007</v>
      </c>
      <c r="BI38">
        <f>Table11[[#This Row],[Column31]]</f>
        <v>35007</v>
      </c>
      <c r="BJ38">
        <f>Table11[[#This Row],[Column312]]</f>
        <v>35007</v>
      </c>
      <c r="BK38">
        <f>Table11[[#This Row],[Column313]]</f>
        <v>35007</v>
      </c>
      <c r="BL38">
        <f>Table11[[#This Row],[Column314]]</f>
        <v>35007</v>
      </c>
      <c r="BM38">
        <f>Table11[[#This Row],[Column315]]</f>
        <v>35007</v>
      </c>
      <c r="BN38">
        <f>Table11[[#This Row],[Column31]]</f>
        <v>35007</v>
      </c>
      <c r="BO38">
        <f>Table11[[#This Row],[Column312]]</f>
        <v>35007</v>
      </c>
    </row>
    <row r="39" spans="1:67" ht="43.2" customHeight="1">
      <c r="A39" s="4" t="s">
        <v>392</v>
      </c>
      <c r="B39" s="5" t="s">
        <v>393</v>
      </c>
      <c r="C39" s="5" t="s">
        <v>251</v>
      </c>
      <c r="D39" s="56" t="s">
        <v>965</v>
      </c>
      <c r="E39" s="16">
        <v>0</v>
      </c>
      <c r="F39">
        <v>10.179</v>
      </c>
      <c r="G39">
        <v>34.396000000000001</v>
      </c>
      <c r="H39">
        <v>18.321000000000002</v>
      </c>
      <c r="I39">
        <v>11.246</v>
      </c>
      <c r="J39">
        <v>8.34</v>
      </c>
      <c r="K39">
        <v>3.13</v>
      </c>
      <c r="L39">
        <v>14.388</v>
      </c>
      <c r="M39" s="7">
        <f>Table11[[#This Row],[Progressives]]*0.67+Table11[[#This Row],[Muslim]]*0.64+Table11[[#This Row],[Left]]*0.35+Table11[[#This Row],[Average]]*0.52+Table11[[#This Row],[Reforms]]*0.2</f>
        <v>39.553750000000001</v>
      </c>
      <c r="N39" s="58">
        <f>Table11[[#This Row],[Average]]*0.34+Table11[[#This Row],[Liberal]]*0.45+Table11[[#This Row],[Blues]]+Table11[[#This Row],[Reforms]]*0.6</f>
        <v>19.33944</v>
      </c>
      <c r="O39" s="9">
        <f>Table11[[#This Row],[Liberal]]*0.55+Table11[[#This Row],[Progressives]]*0.07+Table11[[#This Row],[Average]]*0.14</f>
        <v>7.4439100000000007</v>
      </c>
      <c r="P39" s="11">
        <f>Table11[[#This Row],[Muslim]]*0.06+Table11[[#This Row],[Left]]*0.44+Table11[[#This Row],[Progressives]]*0.26</f>
        <v>20.50844</v>
      </c>
      <c r="Q39" s="59"/>
      <c r="R39" s="57">
        <f>Table11[[#This Row],[Muslim]]*0.3+Table11[[#This Row],[Left]]*0.21+Table11[[#This Row],[Reforms]]*0.2</f>
        <v>13.15446</v>
      </c>
      <c r="T39" s="7">
        <v>47.4</v>
      </c>
      <c r="U39" s="8">
        <v>16.100000000000001</v>
      </c>
      <c r="V39" s="10">
        <v>15</v>
      </c>
      <c r="W39" s="9">
        <v>6.3</v>
      </c>
      <c r="X39" s="11">
        <v>8.9</v>
      </c>
      <c r="Y39" s="13">
        <v>6.4</v>
      </c>
      <c r="Z39" s="12">
        <v>0</v>
      </c>
      <c r="AA39" s="14">
        <v>0</v>
      </c>
      <c r="AB39">
        <f t="shared" ca="1" si="0"/>
        <v>1.3287709817255355E-2</v>
      </c>
      <c r="AC39">
        <v>32879</v>
      </c>
      <c r="AD39" s="17">
        <v>28.281379999999999</v>
      </c>
      <c r="AE39" s="18">
        <v>14.4883199999999</v>
      </c>
      <c r="AF39" s="19">
        <v>22.715679999999999</v>
      </c>
      <c r="AG39" s="20">
        <v>3.8086199999999999</v>
      </c>
      <c r="AH39" s="21">
        <v>29.837599999999998</v>
      </c>
      <c r="AI39" s="22">
        <v>0.86839999999999995</v>
      </c>
      <c r="AJ39" s="23">
        <v>0</v>
      </c>
      <c r="AK39" s="24">
        <v>0</v>
      </c>
      <c r="AL39" s="4" t="s">
        <v>392</v>
      </c>
      <c r="AM39" s="17">
        <f>Table11[[#This Row],[Column3]]-Table11[[#This Row],[Labour]]</f>
        <v>-19.11862</v>
      </c>
      <c r="AN39" s="18">
        <f>Table11[[#This Row],[Column4]]-Table11[[#This Row],[Conservative]]</f>
        <v>-1.611680000000101</v>
      </c>
      <c r="AO39" s="19">
        <f>Table11[[#This Row],[Column5]]-Table11[[#This Row],[Reform]]</f>
        <v>7.715679999999999</v>
      </c>
      <c r="AP39" s="20">
        <f>Table11[[#This Row],[Column6]]-Table11[[#This Row],[LibDem]]</f>
        <v>-2.4913799999999999</v>
      </c>
      <c r="AQ39" s="21">
        <f>Table11[[#This Row],[Column7]]-Table11[[#This Row],[Green]]</f>
        <v>20.937599999999996</v>
      </c>
      <c r="AR39" s="22">
        <f>Table11[[#This Row],[Column8]]-Table11[[#This Row],[Oth]]</f>
        <v>-5.5316000000000001</v>
      </c>
      <c r="AS39" s="23">
        <f>Table11[[#This Row],[Column9]]-Table11[[#This Row],[SNP]]</f>
        <v>0</v>
      </c>
      <c r="AT39" s="24">
        <f>Table11[[#This Row],[Column10]]-Table11[[#This Row],[PD]]</f>
        <v>0</v>
      </c>
      <c r="AU39" s="24">
        <f>MAX(Table11[[#This Row],[Column3]:[Column10]])-LARGE(Table11[[#This Row],[Column3]:[Column10]],2)</f>
        <v>1.5562199999999997</v>
      </c>
      <c r="AV39">
        <f>Table11[[#This Row],[Column3]]*Table11[[#This Row],[Column2]]</f>
        <v>929863.49301999994</v>
      </c>
      <c r="AW39" s="25">
        <f>TRUNC(Table11[[#This Row],[Column3]]*Table11[[#This Row],[Column28]]/100)</f>
        <v>9298</v>
      </c>
      <c r="AX39" s="26">
        <f>TRUNC(Table11[[#This Row],[Column4]]*Table11[[#This Row],[Column29]]/100)</f>
        <v>4763</v>
      </c>
      <c r="AY39" s="27">
        <f>TRUNC(Table11[[#This Row],[Column5]]*Table11[[#This Row],[Column30]]/100)</f>
        <v>7468</v>
      </c>
      <c r="AZ39" s="28">
        <f>TRUNC(Table11[[#This Row],[Column6]]*Table11[[#This Row],[Column31]]/100)</f>
        <v>1252</v>
      </c>
      <c r="BA39" s="29">
        <f>TRUNC(Table11[[#This Row],[Column7]]*Table11[[#This Row],[Column312]]/100)</f>
        <v>9810</v>
      </c>
      <c r="BB39" s="30">
        <f>TRUNC(Table11[[#This Row],[Column8]]*Table11[[#This Row],[Column313]]/100)</f>
        <v>285</v>
      </c>
      <c r="BC39" s="31">
        <f>TRUNC(Table11[[#This Row],[Column9]]*Table11[[#This Row],[Column314]]/100)</f>
        <v>0</v>
      </c>
      <c r="BD39" s="32">
        <f>TRUNC(Table11[[#This Row],[Column10]]*Table11[[#This Row],[Column30]]/100)</f>
        <v>0</v>
      </c>
      <c r="BE39">
        <f>Table11[[#This Row],[Column2]]</f>
        <v>32879</v>
      </c>
      <c r="BF39">
        <f>Table11[[#This Row],[Column28]]</f>
        <v>32879</v>
      </c>
      <c r="BG39">
        <f>Table11[[#This Row],[Column29]]</f>
        <v>32879</v>
      </c>
      <c r="BH39">
        <f>Table11[[#This Row],[Column30]]</f>
        <v>32879</v>
      </c>
      <c r="BI39">
        <f>Table11[[#This Row],[Column31]]</f>
        <v>32879</v>
      </c>
      <c r="BJ39">
        <f>Table11[[#This Row],[Column312]]</f>
        <v>32879</v>
      </c>
      <c r="BK39">
        <f>Table11[[#This Row],[Column313]]</f>
        <v>32879</v>
      </c>
      <c r="BL39">
        <f>Table11[[#This Row],[Column314]]</f>
        <v>32879</v>
      </c>
      <c r="BM39">
        <f>Table11[[#This Row],[Column315]]</f>
        <v>32879</v>
      </c>
      <c r="BN39">
        <f>Table11[[#This Row],[Column31]]</f>
        <v>32879</v>
      </c>
      <c r="BO39">
        <f>Table11[[#This Row],[Column312]]</f>
        <v>32879</v>
      </c>
    </row>
    <row r="40" spans="1:67" ht="43.2" customHeight="1">
      <c r="A40" s="4" t="s">
        <v>398</v>
      </c>
      <c r="B40" s="5" t="s">
        <v>393</v>
      </c>
      <c r="C40" s="5" t="s">
        <v>251</v>
      </c>
      <c r="D40" s="56" t="s">
        <v>966</v>
      </c>
      <c r="E40" s="16">
        <v>0</v>
      </c>
      <c r="F40">
        <v>2.5510000000000002</v>
      </c>
      <c r="G40">
        <v>8.9580000000000002</v>
      </c>
      <c r="H40">
        <v>10.276</v>
      </c>
      <c r="I40">
        <v>18.734999999999999</v>
      </c>
      <c r="J40">
        <v>32.503999999999998</v>
      </c>
      <c r="K40">
        <v>12.382</v>
      </c>
      <c r="L40">
        <v>14.595000000000001</v>
      </c>
      <c r="M40" s="7">
        <f>Table11[[#This Row],[Progressives]]*0.67+Table11[[#This Row],[Muslim]]*0.64+Table11[[#This Row],[Left]]*0.35+Table11[[#This Row],[Average]]*0.52+Table11[[#This Row],[Reforms]]*0.2</f>
        <v>24.314060000000001</v>
      </c>
      <c r="N40" s="58">
        <f>Table11[[#This Row],[Average]]*0.34+Table11[[#This Row],[Liberal]]*0.45+Table11[[#This Row],[Blues]]+Table11[[#This Row],[Reforms]]*0.6</f>
        <v>42.1357</v>
      </c>
      <c r="O40" s="9">
        <f>Table11[[#This Row],[Liberal]]*0.55+Table11[[#This Row],[Progressives]]*0.07+Table11[[#This Row],[Average]]*0.14</f>
        <v>21.219420000000003</v>
      </c>
      <c r="P40" s="11">
        <f>Table11[[#This Row],[Muslim]]*0.06+Table11[[#This Row],[Left]]*0.44+Table11[[#This Row],[Progressives]]*0.26</f>
        <v>6.7663400000000005</v>
      </c>
      <c r="Q40" s="59"/>
      <c r="R40" s="57">
        <f>Table11[[#This Row],[Muslim]]*0.3+Table11[[#This Row],[Left]]*0.21+Table11[[#This Row],[Reforms]]*0.2</f>
        <v>5.5654800000000009</v>
      </c>
      <c r="T40" s="7">
        <v>43.8</v>
      </c>
      <c r="U40" s="8">
        <v>30.9</v>
      </c>
      <c r="V40" s="10">
        <v>11</v>
      </c>
      <c r="W40" s="9">
        <v>5.4</v>
      </c>
      <c r="X40" s="11">
        <v>7.6</v>
      </c>
      <c r="Y40" s="13">
        <v>1.3</v>
      </c>
      <c r="Z40" s="12">
        <v>0</v>
      </c>
      <c r="AA40" s="14">
        <v>0</v>
      </c>
      <c r="AB40">
        <f t="shared" ca="1" si="0"/>
        <v>0.85920629871014909</v>
      </c>
      <c r="AC40">
        <v>57744</v>
      </c>
      <c r="AD40" s="17">
        <v>25.9252</v>
      </c>
      <c r="AE40" s="18">
        <v>30.91666</v>
      </c>
      <c r="AF40" s="19">
        <v>21.32</v>
      </c>
      <c r="AG40" s="20">
        <v>5.5193399999999997</v>
      </c>
      <c r="AH40" s="21">
        <v>16.116</v>
      </c>
      <c r="AI40" s="22">
        <v>0.20280000000000001</v>
      </c>
      <c r="AJ40" s="23">
        <v>0</v>
      </c>
      <c r="AK40" s="24">
        <v>0</v>
      </c>
      <c r="AL40" s="4" t="s">
        <v>398</v>
      </c>
      <c r="AM40" s="17">
        <f>Table11[[#This Row],[Column3]]-Table11[[#This Row],[Labour]]</f>
        <v>-17.874799999999997</v>
      </c>
      <c r="AN40" s="18">
        <f>Table11[[#This Row],[Column4]]-Table11[[#This Row],[Conservative]]</f>
        <v>1.6660000000001673E-2</v>
      </c>
      <c r="AO40" s="19">
        <f>Table11[[#This Row],[Column5]]-Table11[[#This Row],[Reform]]</f>
        <v>10.32</v>
      </c>
      <c r="AP40" s="20">
        <f>Table11[[#This Row],[Column6]]-Table11[[#This Row],[LibDem]]</f>
        <v>0.11933999999999934</v>
      </c>
      <c r="AQ40" s="21">
        <f>Table11[[#This Row],[Column7]]-Table11[[#This Row],[Green]]</f>
        <v>8.516</v>
      </c>
      <c r="AR40" s="22">
        <f>Table11[[#This Row],[Column8]]-Table11[[#This Row],[Oth]]</f>
        <v>-1.0972</v>
      </c>
      <c r="AS40" s="23">
        <f>Table11[[#This Row],[Column9]]-Table11[[#This Row],[SNP]]</f>
        <v>0</v>
      </c>
      <c r="AT40" s="24">
        <f>Table11[[#This Row],[Column10]]-Table11[[#This Row],[PD]]</f>
        <v>0</v>
      </c>
      <c r="AU40" s="24">
        <f>MAX(Table11[[#This Row],[Column3]:[Column10]])-LARGE(Table11[[#This Row],[Column3]:[Column10]],2)</f>
        <v>4.99146</v>
      </c>
      <c r="AV40">
        <f>Table11[[#This Row],[Column3]]*Table11[[#This Row],[Column2]]</f>
        <v>1497024.7487999999</v>
      </c>
      <c r="AW40" s="25">
        <f>TRUNC(Table11[[#This Row],[Column3]]*Table11[[#This Row],[Column28]]/100)</f>
        <v>14970</v>
      </c>
      <c r="AX40" s="26">
        <f>TRUNC(Table11[[#This Row],[Column4]]*Table11[[#This Row],[Column29]]/100)</f>
        <v>17852</v>
      </c>
      <c r="AY40" s="27">
        <f>TRUNC(Table11[[#This Row],[Column5]]*Table11[[#This Row],[Column30]]/100)</f>
        <v>12311</v>
      </c>
      <c r="AZ40" s="28">
        <f>TRUNC(Table11[[#This Row],[Column6]]*Table11[[#This Row],[Column31]]/100)</f>
        <v>3187</v>
      </c>
      <c r="BA40" s="29">
        <f>TRUNC(Table11[[#This Row],[Column7]]*Table11[[#This Row],[Column312]]/100)</f>
        <v>9306</v>
      </c>
      <c r="BB40" s="30">
        <f>TRUNC(Table11[[#This Row],[Column8]]*Table11[[#This Row],[Column313]]/100)</f>
        <v>117</v>
      </c>
      <c r="BC40" s="31">
        <f>TRUNC(Table11[[#This Row],[Column9]]*Table11[[#This Row],[Column314]]/100)</f>
        <v>0</v>
      </c>
      <c r="BD40" s="32">
        <f>TRUNC(Table11[[#This Row],[Column10]]*Table11[[#This Row],[Column30]]/100)</f>
        <v>0</v>
      </c>
      <c r="BE40">
        <f>Table11[[#This Row],[Column2]]</f>
        <v>57744</v>
      </c>
      <c r="BF40">
        <f>Table11[[#This Row],[Column28]]</f>
        <v>57744</v>
      </c>
      <c r="BG40">
        <f>Table11[[#This Row],[Column29]]</f>
        <v>57744</v>
      </c>
      <c r="BH40">
        <f>Table11[[#This Row],[Column30]]</f>
        <v>57744</v>
      </c>
      <c r="BI40">
        <f>Table11[[#This Row],[Column31]]</f>
        <v>57744</v>
      </c>
      <c r="BJ40">
        <f>Table11[[#This Row],[Column312]]</f>
        <v>57744</v>
      </c>
      <c r="BK40">
        <f>Table11[[#This Row],[Column313]]</f>
        <v>57744</v>
      </c>
      <c r="BL40">
        <f>Table11[[#This Row],[Column314]]</f>
        <v>57744</v>
      </c>
      <c r="BM40">
        <f>Table11[[#This Row],[Column315]]</f>
        <v>57744</v>
      </c>
      <c r="BN40">
        <f>Table11[[#This Row],[Column31]]</f>
        <v>57744</v>
      </c>
      <c r="BO40">
        <f>Table11[[#This Row],[Column312]]</f>
        <v>57744</v>
      </c>
    </row>
    <row r="41" spans="1:67" ht="43.2" customHeight="1">
      <c r="A41" s="4" t="s">
        <v>289</v>
      </c>
      <c r="B41" s="5" t="s">
        <v>290</v>
      </c>
      <c r="C41" s="5" t="s">
        <v>251</v>
      </c>
      <c r="D41" s="56" t="s">
        <v>967</v>
      </c>
      <c r="E41" s="16">
        <v>0</v>
      </c>
      <c r="F41">
        <v>0.96899999999999997</v>
      </c>
      <c r="G41">
        <v>7.2859999999999996</v>
      </c>
      <c r="H41">
        <v>9.5530000000000008</v>
      </c>
      <c r="I41">
        <v>20.193999999999999</v>
      </c>
      <c r="J41">
        <v>28.452000000000002</v>
      </c>
      <c r="K41">
        <v>13.711</v>
      </c>
      <c r="L41">
        <v>19.835000000000001</v>
      </c>
      <c r="M41" s="7">
        <f>Table11[[#This Row],[Progressives]]*0.67+Table11[[#This Row],[Muslim]]*0.64+Table11[[#This Row],[Left]]*0.35+Table11[[#This Row],[Average]]*0.52+Table11[[#This Row],[Reforms]]*0.2</f>
        <v>24.038649999999997</v>
      </c>
      <c r="N41" s="58">
        <f>Table11[[#This Row],[Average]]*0.34+Table11[[#This Row],[Liberal]]*0.45+Table11[[#This Row],[Blues]]+Table11[[#This Row],[Reforms]]*0.6</f>
        <v>45.281360000000006</v>
      </c>
      <c r="O41" s="9">
        <f>Table11[[#This Row],[Liberal]]*0.55+Table11[[#This Row],[Progressives]]*0.07+Table11[[#This Row],[Average]]*0.14</f>
        <v>19.144470000000002</v>
      </c>
      <c r="P41" s="11">
        <f>Table11[[#This Row],[Muslim]]*0.06+Table11[[#This Row],[Left]]*0.44+Table11[[#This Row],[Progressives]]*0.26</f>
        <v>5.7477599999999995</v>
      </c>
      <c r="Q41" s="59"/>
      <c r="R41" s="57">
        <f>Table11[[#This Row],[Muslim]]*0.3+Table11[[#This Row],[Left]]*0.21+Table11[[#This Row],[Reforms]]*0.2</f>
        <v>5.7877600000000005</v>
      </c>
      <c r="T41" s="7">
        <v>22.3</v>
      </c>
      <c r="U41" s="8">
        <v>43.7</v>
      </c>
      <c r="V41" s="10">
        <v>14.4</v>
      </c>
      <c r="W41" s="9">
        <v>12.9</v>
      </c>
      <c r="X41" s="11">
        <v>5.8</v>
      </c>
      <c r="Y41" s="13">
        <v>0.8</v>
      </c>
      <c r="Z41" s="12">
        <v>0</v>
      </c>
      <c r="AA41" s="14">
        <v>0</v>
      </c>
      <c r="AB41">
        <f t="shared" ca="1" si="0"/>
        <v>7.7246897231209699E-2</v>
      </c>
      <c r="AC41">
        <v>48577</v>
      </c>
      <c r="AD41" s="17">
        <v>8.7929600000000008</v>
      </c>
      <c r="AE41" s="18">
        <v>39.757669999999997</v>
      </c>
      <c r="AF41" s="19">
        <v>29.399000000000001</v>
      </c>
      <c r="AG41" s="20">
        <v>10.576169999999999</v>
      </c>
      <c r="AH41" s="21">
        <v>11.265000000000001</v>
      </c>
      <c r="AI41" s="22">
        <v>0.10919999999999901</v>
      </c>
      <c r="AJ41" s="23">
        <v>0</v>
      </c>
      <c r="AK41" s="24">
        <v>0</v>
      </c>
      <c r="AL41" s="4" t="s">
        <v>289</v>
      </c>
      <c r="AM41" s="17">
        <f>Table11[[#This Row],[Column3]]-Table11[[#This Row],[Labour]]</f>
        <v>-13.50704</v>
      </c>
      <c r="AN41" s="18">
        <f>Table11[[#This Row],[Column4]]-Table11[[#This Row],[Conservative]]</f>
        <v>-3.9423300000000054</v>
      </c>
      <c r="AO41" s="19">
        <f>Table11[[#This Row],[Column5]]-Table11[[#This Row],[Reform]]</f>
        <v>14.999000000000001</v>
      </c>
      <c r="AP41" s="20">
        <f>Table11[[#This Row],[Column6]]-Table11[[#This Row],[LibDem]]</f>
        <v>-2.323830000000001</v>
      </c>
      <c r="AQ41" s="21">
        <f>Table11[[#This Row],[Column7]]-Table11[[#This Row],[Green]]</f>
        <v>5.4650000000000007</v>
      </c>
      <c r="AR41" s="22">
        <f>Table11[[#This Row],[Column8]]-Table11[[#This Row],[Oth]]</f>
        <v>-0.69080000000000108</v>
      </c>
      <c r="AS41" s="23">
        <f>Table11[[#This Row],[Column9]]-Table11[[#This Row],[SNP]]</f>
        <v>0</v>
      </c>
      <c r="AT41" s="24">
        <f>Table11[[#This Row],[Column10]]-Table11[[#This Row],[PD]]</f>
        <v>0</v>
      </c>
      <c r="AU41" s="24">
        <f>MAX(Table11[[#This Row],[Column3]:[Column10]])-LARGE(Table11[[#This Row],[Column3]:[Column10]],2)</f>
        <v>10.358669999999996</v>
      </c>
      <c r="AV41">
        <f>Table11[[#This Row],[Column3]]*Table11[[#This Row],[Column2]]</f>
        <v>427135.61792000005</v>
      </c>
      <c r="AW41" s="25">
        <f>TRUNC(Table11[[#This Row],[Column3]]*Table11[[#This Row],[Column28]]/100)</f>
        <v>4271</v>
      </c>
      <c r="AX41" s="26">
        <f>TRUNC(Table11[[#This Row],[Column4]]*Table11[[#This Row],[Column29]]/100)</f>
        <v>19313</v>
      </c>
      <c r="AY41" s="27">
        <f>TRUNC(Table11[[#This Row],[Column5]]*Table11[[#This Row],[Column30]]/100)</f>
        <v>14281</v>
      </c>
      <c r="AZ41" s="28">
        <f>TRUNC(Table11[[#This Row],[Column6]]*Table11[[#This Row],[Column31]]/100)</f>
        <v>5137</v>
      </c>
      <c r="BA41" s="29">
        <f>TRUNC(Table11[[#This Row],[Column7]]*Table11[[#This Row],[Column312]]/100)</f>
        <v>5472</v>
      </c>
      <c r="BB41" s="30">
        <f>TRUNC(Table11[[#This Row],[Column8]]*Table11[[#This Row],[Column313]]/100)</f>
        <v>53</v>
      </c>
      <c r="BC41" s="31">
        <f>TRUNC(Table11[[#This Row],[Column9]]*Table11[[#This Row],[Column314]]/100)</f>
        <v>0</v>
      </c>
      <c r="BD41" s="32">
        <f>TRUNC(Table11[[#This Row],[Column10]]*Table11[[#This Row],[Column30]]/100)</f>
        <v>0</v>
      </c>
      <c r="BE41">
        <f>Table11[[#This Row],[Column2]]</f>
        <v>48577</v>
      </c>
      <c r="BF41">
        <f>Table11[[#This Row],[Column28]]</f>
        <v>48577</v>
      </c>
      <c r="BG41">
        <f>Table11[[#This Row],[Column29]]</f>
        <v>48577</v>
      </c>
      <c r="BH41">
        <f>Table11[[#This Row],[Column30]]</f>
        <v>48577</v>
      </c>
      <c r="BI41">
        <f>Table11[[#This Row],[Column31]]</f>
        <v>48577</v>
      </c>
      <c r="BJ41">
        <f>Table11[[#This Row],[Column312]]</f>
        <v>48577</v>
      </c>
      <c r="BK41">
        <f>Table11[[#This Row],[Column313]]</f>
        <v>48577</v>
      </c>
      <c r="BL41">
        <f>Table11[[#This Row],[Column314]]</f>
        <v>48577</v>
      </c>
      <c r="BM41">
        <f>Table11[[#This Row],[Column315]]</f>
        <v>48577</v>
      </c>
      <c r="BN41">
        <f>Table11[[#This Row],[Column31]]</f>
        <v>48577</v>
      </c>
      <c r="BO41">
        <f>Table11[[#This Row],[Column312]]</f>
        <v>48577</v>
      </c>
    </row>
    <row r="42" spans="1:67" ht="28.8" customHeight="1">
      <c r="A42" s="2" t="s">
        <v>784</v>
      </c>
      <c r="B42" s="3" t="s">
        <v>393</v>
      </c>
      <c r="C42" s="3" t="s">
        <v>251</v>
      </c>
      <c r="D42" s="50" t="s">
        <v>968</v>
      </c>
      <c r="E42">
        <v>0</v>
      </c>
      <c r="F42">
        <v>0.626</v>
      </c>
      <c r="G42">
        <v>7.8689999999999998</v>
      </c>
      <c r="H42">
        <v>6.8970000000000002</v>
      </c>
      <c r="I42">
        <v>26.356999999999999</v>
      </c>
      <c r="J42">
        <v>20.733000000000001</v>
      </c>
      <c r="K42">
        <v>8.3170000000000002</v>
      </c>
      <c r="L42">
        <v>29.201000000000001</v>
      </c>
      <c r="M42" s="7">
        <f>Table11[[#This Row],[Progressives]]*0.67+Table11[[#This Row],[Muslim]]*0.64+Table11[[#This Row],[Left]]*0.35+Table11[[#This Row],[Average]]*0.52+Table11[[#This Row],[Reforms]]*0.2</f>
        <v>27.321619999999999</v>
      </c>
      <c r="N42" s="58">
        <f>Table11[[#This Row],[Average]]*0.34+Table11[[#This Row],[Liberal]]*0.45+Table11[[#This Row],[Blues]]+Table11[[#This Row],[Reforms]]*0.6</f>
        <v>44.128829999999994</v>
      </c>
      <c r="O42" s="9">
        <f>Table11[[#This Row],[Liberal]]*0.55+Table11[[#This Row],[Progressives]]*0.07+Table11[[#This Row],[Average]]*0.14</f>
        <v>15.575920000000002</v>
      </c>
      <c r="P42" s="11">
        <f>Table11[[#This Row],[Muslim]]*0.06+Table11[[#This Row],[Left]]*0.44+Table11[[#This Row],[Progressives]]*0.26</f>
        <v>5.2931400000000002</v>
      </c>
      <c r="Q42" s="59"/>
      <c r="R42" s="57">
        <f>Table11[[#This Row],[Muslim]]*0.3+Table11[[#This Row],[Left]]*0.21+Table11[[#This Row],[Reforms]]*0.2</f>
        <v>7.6804899999999998</v>
      </c>
      <c r="T42" s="7">
        <v>38.700000000000003</v>
      </c>
      <c r="U42" s="8">
        <v>27.5</v>
      </c>
      <c r="V42" s="10">
        <v>23.3</v>
      </c>
      <c r="W42" s="9">
        <v>3.8</v>
      </c>
      <c r="X42" s="11">
        <v>4.5999999999999996</v>
      </c>
      <c r="Y42" s="13">
        <v>2.2000000000000002</v>
      </c>
      <c r="Z42" s="12">
        <v>0</v>
      </c>
      <c r="AA42" s="14">
        <v>0</v>
      </c>
      <c r="AB42">
        <f t="shared" ca="1" si="0"/>
        <v>4.1051712640046811E-2</v>
      </c>
      <c r="AC42">
        <v>48660</v>
      </c>
      <c r="AD42" s="17">
        <v>24.101700000000001</v>
      </c>
      <c r="AE42" s="18">
        <v>22.375249999999902</v>
      </c>
      <c r="AF42" s="19">
        <v>35.94</v>
      </c>
      <c r="AG42" s="20">
        <v>4.8397499999999898</v>
      </c>
      <c r="AH42" s="21">
        <v>12.521000000000001</v>
      </c>
      <c r="AI42" s="22">
        <v>0.222299999999999</v>
      </c>
      <c r="AJ42" s="23">
        <v>0</v>
      </c>
      <c r="AK42" s="24">
        <v>0</v>
      </c>
      <c r="AL42" s="2" t="s">
        <v>784</v>
      </c>
      <c r="AM42" s="17">
        <f>Table11[[#This Row],[Column3]]-Table11[[#This Row],[Labour]]</f>
        <v>-14.598300000000002</v>
      </c>
      <c r="AN42" s="18">
        <f>Table11[[#This Row],[Column4]]-Table11[[#This Row],[Conservative]]</f>
        <v>-5.1247500000000983</v>
      </c>
      <c r="AO42" s="19">
        <f>Table11[[#This Row],[Column5]]-Table11[[#This Row],[Reform]]</f>
        <v>12.639999999999997</v>
      </c>
      <c r="AP42" s="20">
        <f>Table11[[#This Row],[Column6]]-Table11[[#This Row],[LibDem]]</f>
        <v>1.03974999999999</v>
      </c>
      <c r="AQ42" s="21">
        <f>Table11[[#This Row],[Column7]]-Table11[[#This Row],[Green]]</f>
        <v>7.9210000000000012</v>
      </c>
      <c r="AR42" s="22">
        <f>Table11[[#This Row],[Column8]]-Table11[[#This Row],[Oth]]</f>
        <v>-1.9777000000000011</v>
      </c>
      <c r="AS42" s="23">
        <f>Table11[[#This Row],[Column9]]-Table11[[#This Row],[SNP]]</f>
        <v>0</v>
      </c>
      <c r="AT42" s="24">
        <f>Table11[[#This Row],[Column10]]-Table11[[#This Row],[PD]]</f>
        <v>0</v>
      </c>
      <c r="AU42" s="24">
        <f>MAX(Table11[[#This Row],[Column3]:[Column10]])-LARGE(Table11[[#This Row],[Column3]:[Column10]],2)</f>
        <v>11.838299999999997</v>
      </c>
      <c r="AV42">
        <f>Table11[[#This Row],[Column3]]*Table11[[#This Row],[Column2]]</f>
        <v>1172788.7220000001</v>
      </c>
      <c r="AW42" s="25">
        <f>TRUNC(Table11[[#This Row],[Column3]]*Table11[[#This Row],[Column28]]/100)</f>
        <v>11727</v>
      </c>
      <c r="AX42" s="26">
        <f>TRUNC(Table11[[#This Row],[Column4]]*Table11[[#This Row],[Column29]]/100)</f>
        <v>10887</v>
      </c>
      <c r="AY42" s="27">
        <f>TRUNC(Table11[[#This Row],[Column5]]*Table11[[#This Row],[Column30]]/100)</f>
        <v>17488</v>
      </c>
      <c r="AZ42" s="28">
        <f>TRUNC(Table11[[#This Row],[Column6]]*Table11[[#This Row],[Column31]]/100)</f>
        <v>2355</v>
      </c>
      <c r="BA42" s="29">
        <f>TRUNC(Table11[[#This Row],[Column7]]*Table11[[#This Row],[Column312]]/100)</f>
        <v>6092</v>
      </c>
      <c r="BB42" s="30">
        <f>TRUNC(Table11[[#This Row],[Column8]]*Table11[[#This Row],[Column313]]/100)</f>
        <v>108</v>
      </c>
      <c r="BC42" s="31">
        <f>TRUNC(Table11[[#This Row],[Column9]]*Table11[[#This Row],[Column314]]/100)</f>
        <v>0</v>
      </c>
      <c r="BD42" s="32">
        <f>TRUNC(Table11[[#This Row],[Column10]]*Table11[[#This Row],[Column30]]/100)</f>
        <v>0</v>
      </c>
      <c r="BE42">
        <f>Table11[[#This Row],[Column2]]</f>
        <v>48660</v>
      </c>
      <c r="BF42">
        <f>Table11[[#This Row],[Column28]]</f>
        <v>48660</v>
      </c>
      <c r="BG42">
        <f>Table11[[#This Row],[Column29]]</f>
        <v>48660</v>
      </c>
      <c r="BH42">
        <f>Table11[[#This Row],[Column30]]</f>
        <v>48660</v>
      </c>
      <c r="BI42">
        <f>Table11[[#This Row],[Column31]]</f>
        <v>48660</v>
      </c>
      <c r="BJ42">
        <f>Table11[[#This Row],[Column312]]</f>
        <v>48660</v>
      </c>
      <c r="BK42">
        <f>Table11[[#This Row],[Column313]]</f>
        <v>48660</v>
      </c>
      <c r="BL42">
        <f>Table11[[#This Row],[Column314]]</f>
        <v>48660</v>
      </c>
      <c r="BM42">
        <f>Table11[[#This Row],[Column315]]</f>
        <v>48660</v>
      </c>
      <c r="BN42">
        <f>Table11[[#This Row],[Column31]]</f>
        <v>48660</v>
      </c>
      <c r="BO42">
        <f>Table11[[#This Row],[Column312]]</f>
        <v>48660</v>
      </c>
    </row>
    <row r="43" spans="1:67" ht="28.8" customHeight="1">
      <c r="A43" s="4" t="s">
        <v>788</v>
      </c>
      <c r="B43" s="5" t="s">
        <v>501</v>
      </c>
      <c r="C43" s="5" t="s">
        <v>251</v>
      </c>
      <c r="D43" s="56" t="s">
        <v>969</v>
      </c>
      <c r="E43" s="16">
        <v>0</v>
      </c>
      <c r="F43">
        <v>0.45100000000000001</v>
      </c>
      <c r="G43">
        <v>7.7869999999999999</v>
      </c>
      <c r="H43">
        <v>6.7880000000000003</v>
      </c>
      <c r="I43">
        <v>23.645</v>
      </c>
      <c r="J43">
        <v>24.283999999999999</v>
      </c>
      <c r="K43">
        <v>12.132999999999999</v>
      </c>
      <c r="L43">
        <v>24.911999999999999</v>
      </c>
      <c r="M43" s="7">
        <f>Table11[[#This Row],[Progressives]]*0.67+Table11[[#This Row],[Muslim]]*0.64+Table11[[#This Row],[Left]]*0.35+Table11[[#This Row],[Average]]*0.52+Table11[[#This Row],[Reforms]]*0.2</f>
        <v>24.839849999999998</v>
      </c>
      <c r="N43" s="58">
        <f>Table11[[#This Row],[Average]]*0.34+Table11[[#This Row],[Liberal]]*0.45+Table11[[#This Row],[Blues]]+Table11[[#This Row],[Reforms]]*0.6</f>
        <v>46.0473</v>
      </c>
      <c r="O43" s="9">
        <f>Table11[[#This Row],[Liberal]]*0.55+Table11[[#This Row],[Progressives]]*0.07+Table11[[#This Row],[Average]]*0.14</f>
        <v>17.141660000000002</v>
      </c>
      <c r="P43" s="11">
        <f>Table11[[#This Row],[Muslim]]*0.06+Table11[[#This Row],[Left]]*0.44+Table11[[#This Row],[Progressives]]*0.26</f>
        <v>5.2182200000000005</v>
      </c>
      <c r="Q43" s="59"/>
      <c r="R43" s="57">
        <f>Table11[[#This Row],[Muslim]]*0.3+Table11[[#This Row],[Left]]*0.21+Table11[[#This Row],[Reforms]]*0.2</f>
        <v>6.7529700000000004</v>
      </c>
      <c r="T43" s="7">
        <v>26.8</v>
      </c>
      <c r="U43" s="8">
        <v>35.700000000000003</v>
      </c>
      <c r="V43" s="10">
        <v>21.6</v>
      </c>
      <c r="W43" s="9">
        <v>4.7</v>
      </c>
      <c r="X43" s="11">
        <v>5</v>
      </c>
      <c r="Y43" s="13">
        <v>6.2</v>
      </c>
      <c r="Z43" s="12">
        <v>0</v>
      </c>
      <c r="AA43" s="14">
        <v>0</v>
      </c>
      <c r="AB43">
        <f t="shared" ca="1" si="0"/>
        <v>0.53874103304779264</v>
      </c>
      <c r="AC43">
        <v>48565</v>
      </c>
      <c r="AD43" s="17">
        <v>10.85952</v>
      </c>
      <c r="AE43" s="18">
        <v>39.439880000000002</v>
      </c>
      <c r="AF43" s="19">
        <v>32.607999999999997</v>
      </c>
      <c r="AG43" s="20">
        <v>5.3703000000000003</v>
      </c>
      <c r="AH43" s="21">
        <v>11.266</v>
      </c>
      <c r="AI43" s="22">
        <v>0.45629999999999998</v>
      </c>
      <c r="AJ43" s="23">
        <v>0</v>
      </c>
      <c r="AK43" s="24">
        <v>0</v>
      </c>
      <c r="AL43" s="4" t="s">
        <v>788</v>
      </c>
      <c r="AM43" s="17">
        <f>Table11[[#This Row],[Column3]]-Table11[[#This Row],[Labour]]</f>
        <v>-15.940480000000001</v>
      </c>
      <c r="AN43" s="18">
        <f>Table11[[#This Row],[Column4]]-Table11[[#This Row],[Conservative]]</f>
        <v>3.7398799999999994</v>
      </c>
      <c r="AO43" s="19">
        <f>Table11[[#This Row],[Column5]]-Table11[[#This Row],[Reform]]</f>
        <v>11.007999999999996</v>
      </c>
      <c r="AP43" s="20">
        <f>Table11[[#This Row],[Column6]]-Table11[[#This Row],[LibDem]]</f>
        <v>0.67030000000000012</v>
      </c>
      <c r="AQ43" s="21">
        <f>Table11[[#This Row],[Column7]]-Table11[[#This Row],[Green]]</f>
        <v>6.266</v>
      </c>
      <c r="AR43" s="22">
        <f>Table11[[#This Row],[Column8]]-Table11[[#This Row],[Oth]]</f>
        <v>-5.7437000000000005</v>
      </c>
      <c r="AS43" s="23">
        <f>Table11[[#This Row],[Column9]]-Table11[[#This Row],[SNP]]</f>
        <v>0</v>
      </c>
      <c r="AT43" s="24">
        <f>Table11[[#This Row],[Column10]]-Table11[[#This Row],[PD]]</f>
        <v>0</v>
      </c>
      <c r="AU43" s="24">
        <f>MAX(Table11[[#This Row],[Column3]:[Column10]])-LARGE(Table11[[#This Row],[Column3]:[Column10]],2)</f>
        <v>6.8318800000000053</v>
      </c>
      <c r="AV43">
        <f>Table11[[#This Row],[Column3]]*Table11[[#This Row],[Column2]]</f>
        <v>527392.58880000003</v>
      </c>
      <c r="AW43" s="25">
        <f>TRUNC(Table11[[#This Row],[Column3]]*Table11[[#This Row],[Column28]]/100)</f>
        <v>5273</v>
      </c>
      <c r="AX43" s="26">
        <f>TRUNC(Table11[[#This Row],[Column4]]*Table11[[#This Row],[Column29]]/100)</f>
        <v>19153</v>
      </c>
      <c r="AY43" s="27">
        <f>TRUNC(Table11[[#This Row],[Column5]]*Table11[[#This Row],[Column30]]/100)</f>
        <v>15836</v>
      </c>
      <c r="AZ43" s="28">
        <f>TRUNC(Table11[[#This Row],[Column6]]*Table11[[#This Row],[Column31]]/100)</f>
        <v>2608</v>
      </c>
      <c r="BA43" s="29">
        <f>TRUNC(Table11[[#This Row],[Column7]]*Table11[[#This Row],[Column312]]/100)</f>
        <v>5471</v>
      </c>
      <c r="BB43" s="30">
        <f>TRUNC(Table11[[#This Row],[Column8]]*Table11[[#This Row],[Column313]]/100)</f>
        <v>221</v>
      </c>
      <c r="BC43" s="31">
        <f>TRUNC(Table11[[#This Row],[Column9]]*Table11[[#This Row],[Column314]]/100)</f>
        <v>0</v>
      </c>
      <c r="BD43" s="32">
        <f>TRUNC(Table11[[#This Row],[Column10]]*Table11[[#This Row],[Column30]]/100)</f>
        <v>0</v>
      </c>
      <c r="BE43">
        <f>Table11[[#This Row],[Column2]]</f>
        <v>48565</v>
      </c>
      <c r="BF43">
        <f>Table11[[#This Row],[Column28]]</f>
        <v>48565</v>
      </c>
      <c r="BG43">
        <f>Table11[[#This Row],[Column29]]</f>
        <v>48565</v>
      </c>
      <c r="BH43">
        <f>Table11[[#This Row],[Column30]]</f>
        <v>48565</v>
      </c>
      <c r="BI43">
        <f>Table11[[#This Row],[Column31]]</f>
        <v>48565</v>
      </c>
      <c r="BJ43">
        <f>Table11[[#This Row],[Column312]]</f>
        <v>48565</v>
      </c>
      <c r="BK43">
        <f>Table11[[#This Row],[Column313]]</f>
        <v>48565</v>
      </c>
      <c r="BL43">
        <f>Table11[[#This Row],[Column314]]</f>
        <v>48565</v>
      </c>
      <c r="BM43">
        <f>Table11[[#This Row],[Column315]]</f>
        <v>48565</v>
      </c>
      <c r="BN43">
        <f>Table11[[#This Row],[Column31]]</f>
        <v>48565</v>
      </c>
      <c r="BO43">
        <f>Table11[[#This Row],[Column312]]</f>
        <v>48565</v>
      </c>
    </row>
    <row r="44" spans="1:67" ht="28.8" customHeight="1">
      <c r="A44" s="2" t="s">
        <v>402</v>
      </c>
      <c r="B44" s="3" t="s">
        <v>341</v>
      </c>
      <c r="C44" s="3" t="s">
        <v>251</v>
      </c>
      <c r="D44" s="50" t="s">
        <v>970</v>
      </c>
      <c r="E44">
        <v>0</v>
      </c>
      <c r="F44">
        <v>0.747</v>
      </c>
      <c r="G44">
        <v>7.7320000000000002</v>
      </c>
      <c r="H44">
        <v>8.9700000000000006</v>
      </c>
      <c r="I44">
        <v>23.295999999999999</v>
      </c>
      <c r="J44">
        <v>25.541</v>
      </c>
      <c r="K44">
        <v>7.76</v>
      </c>
      <c r="L44">
        <v>25.954000000000001</v>
      </c>
      <c r="M44" s="7">
        <f>Table11[[#This Row],[Progressives]]*0.67+Table11[[#This Row],[Muslim]]*0.64+Table11[[#This Row],[Left]]*0.35+Table11[[#This Row],[Average]]*0.52+Table11[[#This Row],[Reforms]]*0.2</f>
        <v>26.498900000000003</v>
      </c>
      <c r="N44" s="58">
        <f>Table11[[#This Row],[Average]]*0.34+Table11[[#This Row],[Liberal]]*0.45+Table11[[#This Row],[Blues]]+Table11[[#This Row],[Reforms]]*0.6</f>
        <v>42.746490000000001</v>
      </c>
      <c r="O44" s="9">
        <f>Table11[[#This Row],[Liberal]]*0.55+Table11[[#This Row],[Progressives]]*0.07+Table11[[#This Row],[Average]]*0.14</f>
        <v>17.936890000000002</v>
      </c>
      <c r="P44" s="11">
        <f>Table11[[#This Row],[Muslim]]*0.06+Table11[[#This Row],[Left]]*0.44+Table11[[#This Row],[Progressives]]*0.26</f>
        <v>5.7791000000000006</v>
      </c>
      <c r="Q44" s="59"/>
      <c r="R44" s="57">
        <f>Table11[[#This Row],[Muslim]]*0.3+Table11[[#This Row],[Left]]*0.21+Table11[[#This Row],[Reforms]]*0.2</f>
        <v>7.0386199999999999</v>
      </c>
      <c r="T44" s="7">
        <v>38.799999999999997</v>
      </c>
      <c r="U44" s="8">
        <v>29.7</v>
      </c>
      <c r="V44" s="10">
        <v>19.600000000000001</v>
      </c>
      <c r="W44" s="9">
        <v>4.7</v>
      </c>
      <c r="X44" s="11">
        <v>4.2</v>
      </c>
      <c r="Y44" s="13">
        <v>3</v>
      </c>
      <c r="Z44" s="12">
        <v>0</v>
      </c>
      <c r="AA44" s="14">
        <v>0</v>
      </c>
      <c r="AB44">
        <f t="shared" ca="1" si="0"/>
        <v>2.2629440622211616E-2</v>
      </c>
      <c r="AC44">
        <v>45737</v>
      </c>
      <c r="AD44" s="17">
        <v>24.916899999999998</v>
      </c>
      <c r="AE44" s="18">
        <v>25.579440000000002</v>
      </c>
      <c r="AF44" s="19">
        <v>31.285</v>
      </c>
      <c r="AG44" s="20">
        <v>5.4885599999999997</v>
      </c>
      <c r="AH44" s="21">
        <v>12.422000000000001</v>
      </c>
      <c r="AI44" s="22">
        <v>0.30809999999999998</v>
      </c>
      <c r="AJ44" s="23">
        <v>0</v>
      </c>
      <c r="AK44" s="24">
        <v>0</v>
      </c>
      <c r="AL44" s="2" t="s">
        <v>402</v>
      </c>
      <c r="AM44" s="17">
        <f>Table11[[#This Row],[Column3]]-Table11[[#This Row],[Labour]]</f>
        <v>-13.883099999999999</v>
      </c>
      <c r="AN44" s="18">
        <f>Table11[[#This Row],[Column4]]-Table11[[#This Row],[Conservative]]</f>
        <v>-4.1205599999999976</v>
      </c>
      <c r="AO44" s="19">
        <f>Table11[[#This Row],[Column5]]-Table11[[#This Row],[Reform]]</f>
        <v>11.684999999999999</v>
      </c>
      <c r="AP44" s="20">
        <f>Table11[[#This Row],[Column6]]-Table11[[#This Row],[LibDem]]</f>
        <v>0.78855999999999948</v>
      </c>
      <c r="AQ44" s="21">
        <f>Table11[[#This Row],[Column7]]-Table11[[#This Row],[Green]]</f>
        <v>8.2220000000000013</v>
      </c>
      <c r="AR44" s="22">
        <f>Table11[[#This Row],[Column8]]-Table11[[#This Row],[Oth]]</f>
        <v>-2.6919</v>
      </c>
      <c r="AS44" s="23">
        <f>Table11[[#This Row],[Column9]]-Table11[[#This Row],[SNP]]</f>
        <v>0</v>
      </c>
      <c r="AT44" s="24">
        <f>Table11[[#This Row],[Column10]]-Table11[[#This Row],[PD]]</f>
        <v>0</v>
      </c>
      <c r="AU44" s="24">
        <f>MAX(Table11[[#This Row],[Column3]:[Column10]])-LARGE(Table11[[#This Row],[Column3]:[Column10]],2)</f>
        <v>5.7055599999999984</v>
      </c>
      <c r="AV44">
        <f>Table11[[#This Row],[Column3]]*Table11[[#This Row],[Column2]]</f>
        <v>1139624.2552999998</v>
      </c>
      <c r="AW44" s="25">
        <f>TRUNC(Table11[[#This Row],[Column3]]*Table11[[#This Row],[Column28]]/100)</f>
        <v>11396</v>
      </c>
      <c r="AX44" s="26">
        <f>TRUNC(Table11[[#This Row],[Column4]]*Table11[[#This Row],[Column29]]/100)</f>
        <v>11699</v>
      </c>
      <c r="AY44" s="27">
        <f>TRUNC(Table11[[#This Row],[Column5]]*Table11[[#This Row],[Column30]]/100)</f>
        <v>14308</v>
      </c>
      <c r="AZ44" s="28">
        <f>TRUNC(Table11[[#This Row],[Column6]]*Table11[[#This Row],[Column31]]/100)</f>
        <v>2510</v>
      </c>
      <c r="BA44" s="29">
        <f>TRUNC(Table11[[#This Row],[Column7]]*Table11[[#This Row],[Column312]]/100)</f>
        <v>5681</v>
      </c>
      <c r="BB44" s="30">
        <f>TRUNC(Table11[[#This Row],[Column8]]*Table11[[#This Row],[Column313]]/100)</f>
        <v>140</v>
      </c>
      <c r="BC44" s="31">
        <f>TRUNC(Table11[[#This Row],[Column9]]*Table11[[#This Row],[Column314]]/100)</f>
        <v>0</v>
      </c>
      <c r="BD44" s="32">
        <f>TRUNC(Table11[[#This Row],[Column10]]*Table11[[#This Row],[Column30]]/100)</f>
        <v>0</v>
      </c>
      <c r="BE44">
        <f>Table11[[#This Row],[Column2]]</f>
        <v>45737</v>
      </c>
      <c r="BF44">
        <f>Table11[[#This Row],[Column28]]</f>
        <v>45737</v>
      </c>
      <c r="BG44">
        <f>Table11[[#This Row],[Column29]]</f>
        <v>45737</v>
      </c>
      <c r="BH44">
        <f>Table11[[#This Row],[Column30]]</f>
        <v>45737</v>
      </c>
      <c r="BI44">
        <f>Table11[[#This Row],[Column31]]</f>
        <v>45737</v>
      </c>
      <c r="BJ44">
        <f>Table11[[#This Row],[Column312]]</f>
        <v>45737</v>
      </c>
      <c r="BK44">
        <f>Table11[[#This Row],[Column313]]</f>
        <v>45737</v>
      </c>
      <c r="BL44">
        <f>Table11[[#This Row],[Column314]]</f>
        <v>45737</v>
      </c>
      <c r="BM44">
        <f>Table11[[#This Row],[Column315]]</f>
        <v>45737</v>
      </c>
      <c r="BN44">
        <f>Table11[[#This Row],[Column31]]</f>
        <v>45737</v>
      </c>
      <c r="BO44">
        <f>Table11[[#This Row],[Column312]]</f>
        <v>45737</v>
      </c>
    </row>
    <row r="45" spans="1:67" ht="28.8" customHeight="1">
      <c r="A45" s="4" t="s">
        <v>794</v>
      </c>
      <c r="B45" s="5" t="s">
        <v>501</v>
      </c>
      <c r="C45" s="5" t="s">
        <v>251</v>
      </c>
      <c r="D45" s="56" t="s">
        <v>971</v>
      </c>
      <c r="E45" s="16">
        <v>0</v>
      </c>
      <c r="F45">
        <v>0.45900000000000002</v>
      </c>
      <c r="G45">
        <v>7.2480000000000002</v>
      </c>
      <c r="H45">
        <v>6.0110000000000001</v>
      </c>
      <c r="I45">
        <v>24.803000000000001</v>
      </c>
      <c r="J45">
        <v>19.844000000000001</v>
      </c>
      <c r="K45">
        <v>11.385</v>
      </c>
      <c r="L45">
        <v>30.248999999999999</v>
      </c>
      <c r="M45" s="7">
        <f>Table11[[#This Row],[Progressives]]*0.67+Table11[[#This Row],[Muslim]]*0.64+Table11[[#This Row],[Left]]*0.35+Table11[[#This Row],[Average]]*0.52+Table11[[#This Row],[Reforms]]*0.2</f>
        <v>25.805290000000003</v>
      </c>
      <c r="N45" s="58">
        <f>Table11[[#This Row],[Average]]*0.34+Table11[[#This Row],[Liberal]]*0.45+Table11[[#This Row],[Blues]]+Table11[[#This Row],[Reforms]]*0.6</f>
        <v>46.897219999999997</v>
      </c>
      <c r="O45" s="9">
        <f>Table11[[#This Row],[Liberal]]*0.55+Table11[[#This Row],[Progressives]]*0.07+Table11[[#This Row],[Average]]*0.14</f>
        <v>14.807390000000002</v>
      </c>
      <c r="P45" s="11">
        <f>Table11[[#This Row],[Muslim]]*0.06+Table11[[#This Row],[Left]]*0.44+Table11[[#This Row],[Progressives]]*0.26</f>
        <v>4.7795199999999998</v>
      </c>
      <c r="Q45" s="59"/>
      <c r="R45" s="57">
        <f>Table11[[#This Row],[Muslim]]*0.3+Table11[[#This Row],[Left]]*0.21+Table11[[#This Row],[Reforms]]*0.2</f>
        <v>7.7095800000000008</v>
      </c>
      <c r="T45" s="7">
        <v>19.8</v>
      </c>
      <c r="U45" s="8">
        <v>38</v>
      </c>
      <c r="V45" s="10">
        <v>23.1</v>
      </c>
      <c r="W45" s="9">
        <v>4.2</v>
      </c>
      <c r="X45" s="11">
        <v>3.9</v>
      </c>
      <c r="Y45" s="13">
        <v>11</v>
      </c>
      <c r="Z45" s="12">
        <v>0</v>
      </c>
      <c r="AA45" s="14">
        <v>0</v>
      </c>
      <c r="AB45">
        <f t="shared" ca="1" si="0"/>
        <v>0.37872727435687814</v>
      </c>
      <c r="AC45">
        <v>45930</v>
      </c>
      <c r="AD45" s="17">
        <v>8.9120000000000008</v>
      </c>
      <c r="AE45" s="18">
        <v>35.649389999999997</v>
      </c>
      <c r="AF45" s="19">
        <v>40.875</v>
      </c>
      <c r="AG45" s="20">
        <v>4.7231100000000001</v>
      </c>
      <c r="AH45" s="21">
        <v>9.0670000000000002</v>
      </c>
      <c r="AI45" s="22">
        <v>0.77349999999999997</v>
      </c>
      <c r="AJ45" s="23">
        <v>0</v>
      </c>
      <c r="AK45" s="24">
        <v>0</v>
      </c>
      <c r="AL45" s="4" t="s">
        <v>794</v>
      </c>
      <c r="AM45" s="17">
        <f>Table11[[#This Row],[Column3]]-Table11[[#This Row],[Labour]]</f>
        <v>-10.888</v>
      </c>
      <c r="AN45" s="18">
        <f>Table11[[#This Row],[Column4]]-Table11[[#This Row],[Conservative]]</f>
        <v>-2.3506100000000032</v>
      </c>
      <c r="AO45" s="19">
        <f>Table11[[#This Row],[Column5]]-Table11[[#This Row],[Reform]]</f>
        <v>17.774999999999999</v>
      </c>
      <c r="AP45" s="20">
        <f>Table11[[#This Row],[Column6]]-Table11[[#This Row],[LibDem]]</f>
        <v>0.52310999999999996</v>
      </c>
      <c r="AQ45" s="21">
        <f>Table11[[#This Row],[Column7]]-Table11[[#This Row],[Green]]</f>
        <v>5.1669999999999998</v>
      </c>
      <c r="AR45" s="22">
        <f>Table11[[#This Row],[Column8]]-Table11[[#This Row],[Oth]]</f>
        <v>-10.2265</v>
      </c>
      <c r="AS45" s="23">
        <f>Table11[[#This Row],[Column9]]-Table11[[#This Row],[SNP]]</f>
        <v>0</v>
      </c>
      <c r="AT45" s="24">
        <f>Table11[[#This Row],[Column10]]-Table11[[#This Row],[PD]]</f>
        <v>0</v>
      </c>
      <c r="AU45" s="24">
        <f>MAX(Table11[[#This Row],[Column3]:[Column10]])-LARGE(Table11[[#This Row],[Column3]:[Column10]],2)</f>
        <v>5.2256100000000032</v>
      </c>
      <c r="AV45">
        <f>Table11[[#This Row],[Column3]]*Table11[[#This Row],[Column2]]</f>
        <v>409328.16000000003</v>
      </c>
      <c r="AW45" s="25">
        <f>TRUNC(Table11[[#This Row],[Column3]]*Table11[[#This Row],[Column28]]/100)</f>
        <v>4093</v>
      </c>
      <c r="AX45" s="26">
        <f>TRUNC(Table11[[#This Row],[Column4]]*Table11[[#This Row],[Column29]]/100)</f>
        <v>16373</v>
      </c>
      <c r="AY45" s="27">
        <f>TRUNC(Table11[[#This Row],[Column5]]*Table11[[#This Row],[Column30]]/100)</f>
        <v>18773</v>
      </c>
      <c r="AZ45" s="28">
        <f>TRUNC(Table11[[#This Row],[Column6]]*Table11[[#This Row],[Column31]]/100)</f>
        <v>2169</v>
      </c>
      <c r="BA45" s="29">
        <f>TRUNC(Table11[[#This Row],[Column7]]*Table11[[#This Row],[Column312]]/100)</f>
        <v>4164</v>
      </c>
      <c r="BB45" s="30">
        <f>TRUNC(Table11[[#This Row],[Column8]]*Table11[[#This Row],[Column313]]/100)</f>
        <v>355</v>
      </c>
      <c r="BC45" s="31">
        <f>TRUNC(Table11[[#This Row],[Column9]]*Table11[[#This Row],[Column314]]/100)</f>
        <v>0</v>
      </c>
      <c r="BD45" s="32">
        <f>TRUNC(Table11[[#This Row],[Column10]]*Table11[[#This Row],[Column30]]/100)</f>
        <v>0</v>
      </c>
      <c r="BE45">
        <f>Table11[[#This Row],[Column2]]</f>
        <v>45930</v>
      </c>
      <c r="BF45">
        <f>Table11[[#This Row],[Column28]]</f>
        <v>45930</v>
      </c>
      <c r="BG45">
        <f>Table11[[#This Row],[Column29]]</f>
        <v>45930</v>
      </c>
      <c r="BH45">
        <f>Table11[[#This Row],[Column30]]</f>
        <v>45930</v>
      </c>
      <c r="BI45">
        <f>Table11[[#This Row],[Column31]]</f>
        <v>45930</v>
      </c>
      <c r="BJ45">
        <f>Table11[[#This Row],[Column312]]</f>
        <v>45930</v>
      </c>
      <c r="BK45">
        <f>Table11[[#This Row],[Column313]]</f>
        <v>45930</v>
      </c>
      <c r="BL45">
        <f>Table11[[#This Row],[Column314]]</f>
        <v>45930</v>
      </c>
      <c r="BM45">
        <f>Table11[[#This Row],[Column315]]</f>
        <v>45930</v>
      </c>
      <c r="BN45">
        <f>Table11[[#This Row],[Column31]]</f>
        <v>45930</v>
      </c>
      <c r="BO45">
        <f>Table11[[#This Row],[Column312]]</f>
        <v>45930</v>
      </c>
    </row>
    <row r="46" spans="1:67" ht="28.8" customHeight="1">
      <c r="A46" s="2" t="s">
        <v>795</v>
      </c>
      <c r="B46" s="3" t="s">
        <v>250</v>
      </c>
      <c r="C46" s="3" t="s">
        <v>251</v>
      </c>
      <c r="D46" s="50" t="s">
        <v>972</v>
      </c>
      <c r="E46" s="16">
        <v>0</v>
      </c>
      <c r="F46">
        <v>0.51800000000000002</v>
      </c>
      <c r="G46">
        <v>7.7960000000000003</v>
      </c>
      <c r="H46">
        <v>6.6020000000000003</v>
      </c>
      <c r="I46">
        <v>22.085000000000001</v>
      </c>
      <c r="J46">
        <v>29.861999999999998</v>
      </c>
      <c r="K46">
        <v>11.045999999999999</v>
      </c>
      <c r="L46">
        <v>22.091000000000001</v>
      </c>
      <c r="M46" s="7">
        <f>Table11[[#This Row],[Progressives]]*0.67+Table11[[#This Row],[Muslim]]*0.64+Table11[[#This Row],[Left]]*0.35+Table11[[#This Row],[Average]]*0.52+Table11[[#This Row],[Reforms]]*0.2</f>
        <v>23.385860000000001</v>
      </c>
      <c r="N46" s="58">
        <f>Table11[[#This Row],[Average]]*0.34+Table11[[#This Row],[Liberal]]*0.45+Table11[[#This Row],[Blues]]+Table11[[#This Row],[Reforms]]*0.6</f>
        <v>45.247399999999999</v>
      </c>
      <c r="O46" s="9">
        <f>Table11[[#This Row],[Liberal]]*0.55+Table11[[#This Row],[Progressives]]*0.07+Table11[[#This Row],[Average]]*0.14</f>
        <v>19.97814</v>
      </c>
      <c r="P46" s="11">
        <f>Table11[[#This Row],[Muslim]]*0.06+Table11[[#This Row],[Left]]*0.44+Table11[[#This Row],[Progressives]]*0.26</f>
        <v>5.1778399999999998</v>
      </c>
      <c r="Q46" s="59"/>
      <c r="R46" s="57">
        <f>Table11[[#This Row],[Muslim]]*0.3+Table11[[#This Row],[Left]]*0.21+Table11[[#This Row],[Reforms]]*0.2</f>
        <v>6.2107600000000005</v>
      </c>
      <c r="T46" s="7">
        <v>24.8</v>
      </c>
      <c r="U46" s="8">
        <v>35.6</v>
      </c>
      <c r="V46" s="10">
        <v>19.899999999999999</v>
      </c>
      <c r="W46" s="9">
        <v>14.8</v>
      </c>
      <c r="X46" s="11">
        <v>4.8</v>
      </c>
      <c r="Y46" s="13">
        <v>0</v>
      </c>
      <c r="Z46" s="12">
        <v>0</v>
      </c>
      <c r="AA46" s="14">
        <v>0</v>
      </c>
      <c r="AB46">
        <f t="shared" ca="1" si="0"/>
        <v>0.60068697082537981</v>
      </c>
      <c r="AC46">
        <v>51359</v>
      </c>
      <c r="AD46" s="17">
        <v>9.5391999999999992</v>
      </c>
      <c r="AE46" s="18">
        <v>35.335159999999902</v>
      </c>
      <c r="AF46" s="19">
        <v>32.905000000000001</v>
      </c>
      <c r="AG46" s="20">
        <v>11.45664</v>
      </c>
      <c r="AH46" s="21">
        <v>10.664</v>
      </c>
      <c r="AI46" s="22">
        <v>0</v>
      </c>
      <c r="AJ46" s="23">
        <v>0</v>
      </c>
      <c r="AK46" s="24">
        <v>0</v>
      </c>
      <c r="AL46" s="2" t="s">
        <v>795</v>
      </c>
      <c r="AM46" s="17">
        <f>Table11[[#This Row],[Column3]]-Table11[[#This Row],[Labour]]</f>
        <v>-15.260800000000001</v>
      </c>
      <c r="AN46" s="18">
        <f>Table11[[#This Row],[Column4]]-Table11[[#This Row],[Conservative]]</f>
        <v>-0.264840000000099</v>
      </c>
      <c r="AO46" s="19">
        <f>Table11[[#This Row],[Column5]]-Table11[[#This Row],[Reform]]</f>
        <v>13.005000000000003</v>
      </c>
      <c r="AP46" s="20">
        <f>Table11[[#This Row],[Column6]]-Table11[[#This Row],[LibDem]]</f>
        <v>-3.3433600000000006</v>
      </c>
      <c r="AQ46" s="21">
        <f>Table11[[#This Row],[Column7]]-Table11[[#This Row],[Green]]</f>
        <v>5.8639999999999999</v>
      </c>
      <c r="AR46" s="22">
        <f>Table11[[#This Row],[Column8]]-Table11[[#This Row],[Oth]]</f>
        <v>0</v>
      </c>
      <c r="AS46" s="23">
        <f>Table11[[#This Row],[Column9]]-Table11[[#This Row],[SNP]]</f>
        <v>0</v>
      </c>
      <c r="AT46" s="24">
        <f>Table11[[#This Row],[Column10]]-Table11[[#This Row],[PD]]</f>
        <v>0</v>
      </c>
      <c r="AU46" s="24">
        <f>MAX(Table11[[#This Row],[Column3]:[Column10]])-LARGE(Table11[[#This Row],[Column3]:[Column10]],2)</f>
        <v>2.4301599999999013</v>
      </c>
      <c r="AV46">
        <f>Table11[[#This Row],[Column3]]*Table11[[#This Row],[Column2]]</f>
        <v>489923.77279999998</v>
      </c>
      <c r="AW46" s="25">
        <f>TRUNC(Table11[[#This Row],[Column3]]*Table11[[#This Row],[Column28]]/100)</f>
        <v>4899</v>
      </c>
      <c r="AX46" s="26">
        <f>TRUNC(Table11[[#This Row],[Column4]]*Table11[[#This Row],[Column29]]/100)</f>
        <v>18147</v>
      </c>
      <c r="AY46" s="27">
        <f>TRUNC(Table11[[#This Row],[Column5]]*Table11[[#This Row],[Column30]]/100)</f>
        <v>16899</v>
      </c>
      <c r="AZ46" s="28">
        <f>TRUNC(Table11[[#This Row],[Column6]]*Table11[[#This Row],[Column31]]/100)</f>
        <v>5884</v>
      </c>
      <c r="BA46" s="29">
        <f>TRUNC(Table11[[#This Row],[Column7]]*Table11[[#This Row],[Column312]]/100)</f>
        <v>5476</v>
      </c>
      <c r="BB46" s="30">
        <f>TRUNC(Table11[[#This Row],[Column8]]*Table11[[#This Row],[Column313]]/100)</f>
        <v>0</v>
      </c>
      <c r="BC46" s="31">
        <f>TRUNC(Table11[[#This Row],[Column9]]*Table11[[#This Row],[Column314]]/100)</f>
        <v>0</v>
      </c>
      <c r="BD46" s="32">
        <f>TRUNC(Table11[[#This Row],[Column10]]*Table11[[#This Row],[Column30]]/100)</f>
        <v>0</v>
      </c>
      <c r="BE46">
        <f>Table11[[#This Row],[Column2]]</f>
        <v>51359</v>
      </c>
      <c r="BF46">
        <f>Table11[[#This Row],[Column28]]</f>
        <v>51359</v>
      </c>
      <c r="BG46">
        <f>Table11[[#This Row],[Column29]]</f>
        <v>51359</v>
      </c>
      <c r="BH46">
        <f>Table11[[#This Row],[Column30]]</f>
        <v>51359</v>
      </c>
      <c r="BI46">
        <f>Table11[[#This Row],[Column31]]</f>
        <v>51359</v>
      </c>
      <c r="BJ46">
        <f>Table11[[#This Row],[Column312]]</f>
        <v>51359</v>
      </c>
      <c r="BK46">
        <f>Table11[[#This Row],[Column313]]</f>
        <v>51359</v>
      </c>
      <c r="BL46">
        <f>Table11[[#This Row],[Column314]]</f>
        <v>51359</v>
      </c>
      <c r="BM46">
        <f>Table11[[#This Row],[Column315]]</f>
        <v>51359</v>
      </c>
      <c r="BN46">
        <f>Table11[[#This Row],[Column31]]</f>
        <v>51359</v>
      </c>
      <c r="BO46">
        <f>Table11[[#This Row],[Column312]]</f>
        <v>51359</v>
      </c>
    </row>
    <row r="47" spans="1:67" ht="28.8" customHeight="1">
      <c r="A47" s="4" t="s">
        <v>405</v>
      </c>
      <c r="B47" s="5" t="s">
        <v>339</v>
      </c>
      <c r="C47" s="5" t="s">
        <v>251</v>
      </c>
      <c r="D47" s="56" t="s">
        <v>973</v>
      </c>
      <c r="E47" s="16">
        <v>0</v>
      </c>
      <c r="F47">
        <v>0.55100000000000005</v>
      </c>
      <c r="G47">
        <v>7.6890000000000001</v>
      </c>
      <c r="H47">
        <v>7.7430000000000003</v>
      </c>
      <c r="I47">
        <v>18.556000000000001</v>
      </c>
      <c r="J47">
        <v>31.481999999999999</v>
      </c>
      <c r="K47">
        <v>14.371</v>
      </c>
      <c r="L47">
        <v>19.608000000000001</v>
      </c>
      <c r="M47" s="7">
        <f>Table11[[#This Row],[Progressives]]*0.67+Table11[[#This Row],[Muslim]]*0.64+Table11[[#This Row],[Left]]*0.35+Table11[[#This Row],[Average]]*0.52+Table11[[#This Row],[Reforms]]*0.2</f>
        <v>21.802320000000005</v>
      </c>
      <c r="N47" s="58">
        <f>Table11[[#This Row],[Average]]*0.34+Table11[[#This Row],[Liberal]]*0.45+Table11[[#This Row],[Blues]]+Table11[[#This Row],[Reforms]]*0.6</f>
        <v>46.611740000000005</v>
      </c>
      <c r="O47" s="9">
        <f>Table11[[#This Row],[Liberal]]*0.55+Table11[[#This Row],[Progressives]]*0.07+Table11[[#This Row],[Average]]*0.14</f>
        <v>20.454950000000004</v>
      </c>
      <c r="P47" s="11">
        <f>Table11[[#This Row],[Muslim]]*0.06+Table11[[#This Row],[Left]]*0.44+Table11[[#This Row],[Progressives]]*0.26</f>
        <v>5.4294000000000002</v>
      </c>
      <c r="Q47" s="59"/>
      <c r="R47" s="57">
        <f>Table11[[#This Row],[Muslim]]*0.3+Table11[[#This Row],[Left]]*0.21+Table11[[#This Row],[Reforms]]*0.2</f>
        <v>5.7015900000000004</v>
      </c>
      <c r="T47" s="7">
        <v>28.9</v>
      </c>
      <c r="U47" s="8">
        <v>35.700000000000003</v>
      </c>
      <c r="V47" s="10">
        <v>16.7</v>
      </c>
      <c r="W47" s="9">
        <v>9.3000000000000007</v>
      </c>
      <c r="X47" s="11">
        <v>5.7</v>
      </c>
      <c r="Y47" s="13">
        <v>3.7</v>
      </c>
      <c r="Z47" s="12">
        <v>0</v>
      </c>
      <c r="AA47" s="14">
        <v>0</v>
      </c>
      <c r="AB47">
        <f t="shared" ca="1" si="0"/>
        <v>0.12012728961448538</v>
      </c>
      <c r="AC47">
        <v>53697</v>
      </c>
      <c r="AD47" s="17">
        <v>11.267200000000001</v>
      </c>
      <c r="AE47" s="18">
        <v>39.665210000000002</v>
      </c>
      <c r="AF47" s="19">
        <v>28.684999999999999</v>
      </c>
      <c r="AG47" s="20">
        <v>7.84809</v>
      </c>
      <c r="AH47" s="21">
        <v>12.255000000000001</v>
      </c>
      <c r="AI47" s="22">
        <v>0.27950000000000003</v>
      </c>
      <c r="AJ47" s="23">
        <v>0</v>
      </c>
      <c r="AK47" s="24">
        <v>0</v>
      </c>
      <c r="AL47" s="4" t="s">
        <v>405</v>
      </c>
      <c r="AM47" s="17">
        <f>Table11[[#This Row],[Column3]]-Table11[[#This Row],[Labour]]</f>
        <v>-17.632799999999996</v>
      </c>
      <c r="AN47" s="18">
        <f>Table11[[#This Row],[Column4]]-Table11[[#This Row],[Conservative]]</f>
        <v>3.965209999999999</v>
      </c>
      <c r="AO47" s="19">
        <f>Table11[[#This Row],[Column5]]-Table11[[#This Row],[Reform]]</f>
        <v>11.984999999999999</v>
      </c>
      <c r="AP47" s="20">
        <f>Table11[[#This Row],[Column6]]-Table11[[#This Row],[LibDem]]</f>
        <v>-1.4519100000000007</v>
      </c>
      <c r="AQ47" s="21">
        <f>Table11[[#This Row],[Column7]]-Table11[[#This Row],[Green]]</f>
        <v>6.5550000000000006</v>
      </c>
      <c r="AR47" s="22">
        <f>Table11[[#This Row],[Column8]]-Table11[[#This Row],[Oth]]</f>
        <v>-3.4205000000000001</v>
      </c>
      <c r="AS47" s="23">
        <f>Table11[[#This Row],[Column9]]-Table11[[#This Row],[SNP]]</f>
        <v>0</v>
      </c>
      <c r="AT47" s="24">
        <f>Table11[[#This Row],[Column10]]-Table11[[#This Row],[PD]]</f>
        <v>0</v>
      </c>
      <c r="AU47" s="24">
        <f>MAX(Table11[[#This Row],[Column3]:[Column10]])-LARGE(Table11[[#This Row],[Column3]:[Column10]],2)</f>
        <v>10.980210000000003</v>
      </c>
      <c r="AV47">
        <f>Table11[[#This Row],[Column3]]*Table11[[#This Row],[Column2]]</f>
        <v>605014.83840000001</v>
      </c>
      <c r="AW47" s="25">
        <f>TRUNC(Table11[[#This Row],[Column3]]*Table11[[#This Row],[Column28]]/100)</f>
        <v>6050</v>
      </c>
      <c r="AX47" s="26">
        <f>TRUNC(Table11[[#This Row],[Column4]]*Table11[[#This Row],[Column29]]/100)</f>
        <v>21299</v>
      </c>
      <c r="AY47" s="27">
        <f>TRUNC(Table11[[#This Row],[Column5]]*Table11[[#This Row],[Column30]]/100)</f>
        <v>15402</v>
      </c>
      <c r="AZ47" s="28">
        <f>TRUNC(Table11[[#This Row],[Column6]]*Table11[[#This Row],[Column31]]/100)</f>
        <v>4214</v>
      </c>
      <c r="BA47" s="29">
        <f>TRUNC(Table11[[#This Row],[Column7]]*Table11[[#This Row],[Column312]]/100)</f>
        <v>6580</v>
      </c>
      <c r="BB47" s="30">
        <f>TRUNC(Table11[[#This Row],[Column8]]*Table11[[#This Row],[Column313]]/100)</f>
        <v>150</v>
      </c>
      <c r="BC47" s="31">
        <f>TRUNC(Table11[[#This Row],[Column9]]*Table11[[#This Row],[Column314]]/100)</f>
        <v>0</v>
      </c>
      <c r="BD47" s="32">
        <f>TRUNC(Table11[[#This Row],[Column10]]*Table11[[#This Row],[Column30]]/100)</f>
        <v>0</v>
      </c>
      <c r="BE47">
        <f>Table11[[#This Row],[Column2]]</f>
        <v>53697</v>
      </c>
      <c r="BF47">
        <f>Table11[[#This Row],[Column28]]</f>
        <v>53697</v>
      </c>
      <c r="BG47">
        <f>Table11[[#This Row],[Column29]]</f>
        <v>53697</v>
      </c>
      <c r="BH47">
        <f>Table11[[#This Row],[Column30]]</f>
        <v>53697</v>
      </c>
      <c r="BI47">
        <f>Table11[[#This Row],[Column31]]</f>
        <v>53697</v>
      </c>
      <c r="BJ47">
        <f>Table11[[#This Row],[Column312]]</f>
        <v>53697</v>
      </c>
      <c r="BK47">
        <f>Table11[[#This Row],[Column313]]</f>
        <v>53697</v>
      </c>
      <c r="BL47">
        <f>Table11[[#This Row],[Column314]]</f>
        <v>53697</v>
      </c>
      <c r="BM47">
        <f>Table11[[#This Row],[Column315]]</f>
        <v>53697</v>
      </c>
      <c r="BN47">
        <f>Table11[[#This Row],[Column31]]</f>
        <v>53697</v>
      </c>
      <c r="BO47">
        <f>Table11[[#This Row],[Column312]]</f>
        <v>53697</v>
      </c>
    </row>
    <row r="48" spans="1:67" ht="28.8" customHeight="1">
      <c r="A48" s="4" t="s">
        <v>844</v>
      </c>
      <c r="B48" s="5" t="s">
        <v>339</v>
      </c>
      <c r="C48" s="5" t="s">
        <v>251</v>
      </c>
      <c r="D48" s="56" t="s">
        <v>974</v>
      </c>
      <c r="E48" s="16">
        <v>0</v>
      </c>
      <c r="F48">
        <v>1.764</v>
      </c>
      <c r="G48">
        <v>8.7159999999999993</v>
      </c>
      <c r="H48">
        <v>11.214</v>
      </c>
      <c r="I48">
        <v>27.29</v>
      </c>
      <c r="J48">
        <v>18.79</v>
      </c>
      <c r="K48">
        <v>5.8330000000000002</v>
      </c>
      <c r="L48">
        <v>26.391999999999999</v>
      </c>
      <c r="M48" s="7">
        <f>Table11[[#This Row],[Progressives]]*0.67+Table11[[#This Row],[Muslim]]*0.64+Table11[[#This Row],[Left]]*0.35+Table11[[#This Row],[Average]]*0.52+Table11[[#This Row],[Reforms]]*0.2</f>
        <v>31.162140000000001</v>
      </c>
      <c r="N48" s="58">
        <f>Table11[[#This Row],[Average]]*0.34+Table11[[#This Row],[Liberal]]*0.45+Table11[[#This Row],[Blues]]+Table11[[#This Row],[Reforms]]*0.6</f>
        <v>39.402300000000004</v>
      </c>
      <c r="O48" s="9">
        <f>Table11[[#This Row],[Liberal]]*0.55+Table11[[#This Row],[Progressives]]*0.07+Table11[[#This Row],[Average]]*0.14</f>
        <v>14.940080000000002</v>
      </c>
      <c r="P48" s="11">
        <f>Table11[[#This Row],[Muslim]]*0.06+Table11[[#This Row],[Left]]*0.44+Table11[[#This Row],[Progressives]]*0.26</f>
        <v>6.8565199999999997</v>
      </c>
      <c r="Q48" s="59"/>
      <c r="R48" s="57">
        <f>Table11[[#This Row],[Muslim]]*0.3+Table11[[#This Row],[Left]]*0.21+Table11[[#This Row],[Reforms]]*0.2</f>
        <v>7.6379599999999996</v>
      </c>
      <c r="T48" s="7">
        <v>40.299999999999997</v>
      </c>
      <c r="U48" s="8">
        <v>27.8</v>
      </c>
      <c r="V48" s="10">
        <v>21.5</v>
      </c>
      <c r="W48" s="9">
        <v>3.6</v>
      </c>
      <c r="X48" s="11">
        <v>6.1</v>
      </c>
      <c r="Y48" s="13">
        <v>0.6</v>
      </c>
      <c r="Z48" s="12">
        <v>0</v>
      </c>
      <c r="AA48" s="14">
        <v>0</v>
      </c>
      <c r="AB48">
        <f t="shared" ca="1" si="0"/>
        <v>0.27368265184562646</v>
      </c>
      <c r="AC48">
        <v>43985</v>
      </c>
      <c r="AD48" s="17">
        <v>25.563420000000001</v>
      </c>
      <c r="AE48" s="18">
        <v>17.53312</v>
      </c>
      <c r="AF48" s="19">
        <v>36.603879999999997</v>
      </c>
      <c r="AG48" s="20">
        <v>5.4415800000000001</v>
      </c>
      <c r="AH48" s="21">
        <v>14.68</v>
      </c>
      <c r="AI48" s="22">
        <v>7.7999999999999903E-2</v>
      </c>
      <c r="AJ48" s="23">
        <v>0</v>
      </c>
      <c r="AK48" s="24">
        <v>0</v>
      </c>
      <c r="AL48" s="4" t="s">
        <v>844</v>
      </c>
      <c r="AM48" s="17">
        <f>Table11[[#This Row],[Column3]]-Table11[[#This Row],[Labour]]</f>
        <v>-14.736579999999996</v>
      </c>
      <c r="AN48" s="18">
        <f>Table11[[#This Row],[Column4]]-Table11[[#This Row],[Conservative]]</f>
        <v>-10.26688</v>
      </c>
      <c r="AO48" s="19">
        <f>Table11[[#This Row],[Column5]]-Table11[[#This Row],[Reform]]</f>
        <v>15.103879999999997</v>
      </c>
      <c r="AP48" s="20">
        <f>Table11[[#This Row],[Column6]]-Table11[[#This Row],[LibDem]]</f>
        <v>1.84158</v>
      </c>
      <c r="AQ48" s="21">
        <f>Table11[[#This Row],[Column7]]-Table11[[#This Row],[Green]]</f>
        <v>8.58</v>
      </c>
      <c r="AR48" s="22">
        <f>Table11[[#This Row],[Column8]]-Table11[[#This Row],[Oth]]</f>
        <v>-0.52200000000000002</v>
      </c>
      <c r="AS48" s="23">
        <f>Table11[[#This Row],[Column9]]-Table11[[#This Row],[SNP]]</f>
        <v>0</v>
      </c>
      <c r="AT48" s="24">
        <f>Table11[[#This Row],[Column10]]-Table11[[#This Row],[PD]]</f>
        <v>0</v>
      </c>
      <c r="AU48" s="24">
        <f>MAX(Table11[[#This Row],[Column3]:[Column10]])-LARGE(Table11[[#This Row],[Column3]:[Column10]],2)</f>
        <v>11.040459999999996</v>
      </c>
      <c r="AV48">
        <f>Table11[[#This Row],[Column3]]*Table11[[#This Row],[Column2]]</f>
        <v>1124407.0287000001</v>
      </c>
      <c r="AW48" s="25">
        <f>TRUNC(Table11[[#This Row],[Column3]]*Table11[[#This Row],[Column28]]/100)</f>
        <v>11244</v>
      </c>
      <c r="AX48" s="26">
        <f>TRUNC(Table11[[#This Row],[Column4]]*Table11[[#This Row],[Column29]]/100)</f>
        <v>7711</v>
      </c>
      <c r="AY48" s="27">
        <f>TRUNC(Table11[[#This Row],[Column5]]*Table11[[#This Row],[Column30]]/100)</f>
        <v>16100</v>
      </c>
      <c r="AZ48" s="28">
        <f>TRUNC(Table11[[#This Row],[Column6]]*Table11[[#This Row],[Column31]]/100)</f>
        <v>2393</v>
      </c>
      <c r="BA48" s="29">
        <f>TRUNC(Table11[[#This Row],[Column7]]*Table11[[#This Row],[Column312]]/100)</f>
        <v>6456</v>
      </c>
      <c r="BB48" s="30">
        <f>TRUNC(Table11[[#This Row],[Column8]]*Table11[[#This Row],[Column313]]/100)</f>
        <v>34</v>
      </c>
      <c r="BC48" s="31">
        <f>TRUNC(Table11[[#This Row],[Column9]]*Table11[[#This Row],[Column314]]/100)</f>
        <v>0</v>
      </c>
      <c r="BD48" s="32">
        <f>TRUNC(Table11[[#This Row],[Column10]]*Table11[[#This Row],[Column30]]/100)</f>
        <v>0</v>
      </c>
      <c r="BE48">
        <f>Table11[[#This Row],[Column2]]</f>
        <v>43985</v>
      </c>
      <c r="BF48">
        <f>Table11[[#This Row],[Column28]]</f>
        <v>43985</v>
      </c>
      <c r="BG48">
        <f>Table11[[#This Row],[Column29]]</f>
        <v>43985</v>
      </c>
      <c r="BH48">
        <f>Table11[[#This Row],[Column30]]</f>
        <v>43985</v>
      </c>
      <c r="BI48">
        <f>Table11[[#This Row],[Column31]]</f>
        <v>43985</v>
      </c>
      <c r="BJ48">
        <f>Table11[[#This Row],[Column312]]</f>
        <v>43985</v>
      </c>
      <c r="BK48">
        <f>Table11[[#This Row],[Column313]]</f>
        <v>43985</v>
      </c>
      <c r="BL48">
        <f>Table11[[#This Row],[Column314]]</f>
        <v>43985</v>
      </c>
      <c r="BM48">
        <f>Table11[[#This Row],[Column315]]</f>
        <v>43985</v>
      </c>
      <c r="BN48">
        <f>Table11[[#This Row],[Column31]]</f>
        <v>43985</v>
      </c>
      <c r="BO48">
        <f>Table11[[#This Row],[Column312]]</f>
        <v>43985</v>
      </c>
    </row>
    <row r="49" spans="1:67" ht="28.8" customHeight="1">
      <c r="A49" s="2" t="s">
        <v>319</v>
      </c>
      <c r="B49" s="3" t="s">
        <v>200</v>
      </c>
      <c r="C49" s="3" t="s">
        <v>91</v>
      </c>
      <c r="D49" s="50" t="s">
        <v>975</v>
      </c>
      <c r="E49" s="16">
        <v>0</v>
      </c>
      <c r="F49">
        <v>1.857</v>
      </c>
      <c r="G49">
        <v>9.2609999999999992</v>
      </c>
      <c r="H49">
        <v>11.279</v>
      </c>
      <c r="I49">
        <v>30.356000000000002</v>
      </c>
      <c r="J49">
        <v>23.015000000000001</v>
      </c>
      <c r="K49">
        <v>1.9650000000000001</v>
      </c>
      <c r="L49">
        <v>22.266999999999999</v>
      </c>
      <c r="M49" s="7">
        <f>Table11[[#This Row],[Progressives]]*0.67+Table11[[#This Row],[Muslim]]*0.64+Table11[[#This Row],[Left]]*0.35+Table11[[#This Row],[Average]]*0.52+Table11[[#This Row],[Reforms]]*0.2</f>
        <v>32.225280000000005</v>
      </c>
      <c r="N49" s="58">
        <f>Table11[[#This Row],[Average]]*0.34+Table11[[#This Row],[Liberal]]*0.45+Table11[[#This Row],[Blues]]+Table11[[#This Row],[Reforms]]*0.6</f>
        <v>36.002989999999997</v>
      </c>
      <c r="O49" s="9">
        <f>Table11[[#This Row],[Liberal]]*0.55+Table11[[#This Row],[Progressives]]*0.07+Table11[[#This Row],[Average]]*0.14</f>
        <v>17.697620000000001</v>
      </c>
      <c r="P49" s="11">
        <f>Table11[[#This Row],[Muslim]]*0.06+Table11[[#This Row],[Left]]*0.44+Table11[[#This Row],[Progressives]]*0.26</f>
        <v>7.1188000000000002</v>
      </c>
      <c r="Q49" s="59"/>
      <c r="R49" s="57">
        <f>Table11[[#This Row],[Muslim]]*0.3+Table11[[#This Row],[Left]]*0.21+Table11[[#This Row],[Reforms]]*0.2</f>
        <v>6.9553099999999999</v>
      </c>
      <c r="T49" s="7">
        <v>30.6</v>
      </c>
      <c r="U49" s="8">
        <v>30.6</v>
      </c>
      <c r="V49" s="10">
        <v>27</v>
      </c>
      <c r="W49" s="9">
        <v>5.4</v>
      </c>
      <c r="X49" s="11">
        <v>5</v>
      </c>
      <c r="Y49" s="13">
        <v>1.3</v>
      </c>
      <c r="Z49" s="12">
        <v>0</v>
      </c>
      <c r="AA49" s="14">
        <v>0</v>
      </c>
      <c r="AB49">
        <f t="shared" ca="1" si="0"/>
        <v>0.22127109423622937</v>
      </c>
      <c r="AC49">
        <v>42124</v>
      </c>
      <c r="AD49" s="17">
        <v>11.85792</v>
      </c>
      <c r="AE49" s="18">
        <v>32.294979999999903</v>
      </c>
      <c r="AF49" s="19">
        <v>37.335999999999999</v>
      </c>
      <c r="AG49" s="20">
        <v>6.4880999999999904</v>
      </c>
      <c r="AH49" s="21">
        <v>11.754</v>
      </c>
      <c r="AI49" s="22">
        <v>0.16900000000000001</v>
      </c>
      <c r="AJ49" s="23">
        <v>0</v>
      </c>
      <c r="AK49" s="24">
        <v>0</v>
      </c>
      <c r="AL49" s="2" t="s">
        <v>319</v>
      </c>
      <c r="AM49" s="17">
        <f>Table11[[#This Row],[Column3]]-Table11[[#This Row],[Labour]]</f>
        <v>-18.742080000000001</v>
      </c>
      <c r="AN49" s="18">
        <f>Table11[[#This Row],[Column4]]-Table11[[#This Row],[Conservative]]</f>
        <v>1.6949799999999016</v>
      </c>
      <c r="AO49" s="19">
        <f>Table11[[#This Row],[Column5]]-Table11[[#This Row],[Reform]]</f>
        <v>10.335999999999999</v>
      </c>
      <c r="AP49" s="20">
        <f>Table11[[#This Row],[Column6]]-Table11[[#This Row],[LibDem]]</f>
        <v>1.0880999999999901</v>
      </c>
      <c r="AQ49" s="21">
        <f>Table11[[#This Row],[Column7]]-Table11[[#This Row],[Green]]</f>
        <v>6.7539999999999996</v>
      </c>
      <c r="AR49" s="22">
        <f>Table11[[#This Row],[Column8]]-Table11[[#This Row],[Oth]]</f>
        <v>-1.131</v>
      </c>
      <c r="AS49" s="23">
        <f>Table11[[#This Row],[Column9]]-Table11[[#This Row],[SNP]]</f>
        <v>0</v>
      </c>
      <c r="AT49" s="24">
        <f>Table11[[#This Row],[Column10]]-Table11[[#This Row],[PD]]</f>
        <v>0</v>
      </c>
      <c r="AU49" s="24">
        <f>MAX(Table11[[#This Row],[Column3]:[Column10]])-LARGE(Table11[[#This Row],[Column3]:[Column10]],2)</f>
        <v>5.0410200000000955</v>
      </c>
      <c r="AV49">
        <f>Table11[[#This Row],[Column3]]*Table11[[#This Row],[Column2]]</f>
        <v>499503.02208000002</v>
      </c>
      <c r="AW49" s="25">
        <f>TRUNC(Table11[[#This Row],[Column3]]*Table11[[#This Row],[Column28]]/100)</f>
        <v>4995</v>
      </c>
      <c r="AX49" s="26">
        <f>TRUNC(Table11[[#This Row],[Column4]]*Table11[[#This Row],[Column29]]/100)</f>
        <v>13603</v>
      </c>
      <c r="AY49" s="27">
        <f>TRUNC(Table11[[#This Row],[Column5]]*Table11[[#This Row],[Column30]]/100)</f>
        <v>15727</v>
      </c>
      <c r="AZ49" s="28">
        <f>TRUNC(Table11[[#This Row],[Column6]]*Table11[[#This Row],[Column31]]/100)</f>
        <v>2733</v>
      </c>
      <c r="BA49" s="29">
        <f>TRUNC(Table11[[#This Row],[Column7]]*Table11[[#This Row],[Column312]]/100)</f>
        <v>4951</v>
      </c>
      <c r="BB49" s="30">
        <f>TRUNC(Table11[[#This Row],[Column8]]*Table11[[#This Row],[Column313]]/100)</f>
        <v>71</v>
      </c>
      <c r="BC49" s="31">
        <f>TRUNC(Table11[[#This Row],[Column9]]*Table11[[#This Row],[Column314]]/100)</f>
        <v>0</v>
      </c>
      <c r="BD49" s="32">
        <f>TRUNC(Table11[[#This Row],[Column10]]*Table11[[#This Row],[Column30]]/100)</f>
        <v>0</v>
      </c>
      <c r="BE49">
        <f>Table11[[#This Row],[Column2]]</f>
        <v>42124</v>
      </c>
      <c r="BF49">
        <f>Table11[[#This Row],[Column28]]</f>
        <v>42124</v>
      </c>
      <c r="BG49">
        <f>Table11[[#This Row],[Column29]]</f>
        <v>42124</v>
      </c>
      <c r="BH49">
        <f>Table11[[#This Row],[Column30]]</f>
        <v>42124</v>
      </c>
      <c r="BI49">
        <f>Table11[[#This Row],[Column31]]</f>
        <v>42124</v>
      </c>
      <c r="BJ49">
        <f>Table11[[#This Row],[Column312]]</f>
        <v>42124</v>
      </c>
      <c r="BK49">
        <f>Table11[[#This Row],[Column313]]</f>
        <v>42124</v>
      </c>
      <c r="BL49">
        <f>Table11[[#This Row],[Column314]]</f>
        <v>42124</v>
      </c>
      <c r="BM49">
        <f>Table11[[#This Row],[Column315]]</f>
        <v>42124</v>
      </c>
      <c r="BN49">
        <f>Table11[[#This Row],[Column31]]</f>
        <v>42124</v>
      </c>
      <c r="BO49">
        <f>Table11[[#This Row],[Column312]]</f>
        <v>42124</v>
      </c>
    </row>
    <row r="50" spans="1:67" ht="28.8" customHeight="1">
      <c r="A50" s="4" t="s">
        <v>468</v>
      </c>
      <c r="B50" s="5" t="s">
        <v>370</v>
      </c>
      <c r="C50" s="5" t="s">
        <v>91</v>
      </c>
      <c r="D50" s="56" t="s">
        <v>976</v>
      </c>
      <c r="E50">
        <v>0</v>
      </c>
      <c r="F50">
        <v>10.172000000000001</v>
      </c>
      <c r="G50">
        <v>9.8450000000000006</v>
      </c>
      <c r="H50">
        <v>19.600999999999999</v>
      </c>
      <c r="I50">
        <v>26.696000000000002</v>
      </c>
      <c r="J50">
        <v>15.404999999999999</v>
      </c>
      <c r="K50">
        <v>2.0259999999999998</v>
      </c>
      <c r="L50">
        <v>16.254999999999999</v>
      </c>
      <c r="M50" s="7">
        <f>Table11[[#This Row],[Progressives]]*0.67+Table11[[#This Row],[Muslim]]*0.64+Table11[[#This Row],[Left]]*0.35+Table11[[#This Row],[Average]]*0.52+Table11[[#This Row],[Reforms]]*0.2</f>
        <v>40.221420000000002</v>
      </c>
      <c r="N50" s="58">
        <f>Table11[[#This Row],[Average]]*0.34+Table11[[#This Row],[Liberal]]*0.45+Table11[[#This Row],[Blues]]+Table11[[#This Row],[Reforms]]*0.6</f>
        <v>27.787889999999997</v>
      </c>
      <c r="O50" s="9">
        <f>Table11[[#This Row],[Liberal]]*0.55+Table11[[#This Row],[Progressives]]*0.07+Table11[[#This Row],[Average]]*0.14</f>
        <v>13.582260000000002</v>
      </c>
      <c r="P50" s="11">
        <f>Table11[[#This Row],[Muslim]]*0.06+Table11[[#This Row],[Left]]*0.44+Table11[[#This Row],[Progressives]]*0.26</f>
        <v>10.03838</v>
      </c>
      <c r="Q50" s="59"/>
      <c r="R50" s="57">
        <f>Table11[[#This Row],[Muslim]]*0.3+Table11[[#This Row],[Left]]*0.21+Table11[[#This Row],[Reforms]]*0.2</f>
        <v>8.3700499999999991</v>
      </c>
      <c r="T50" s="7">
        <v>45.1</v>
      </c>
      <c r="U50" s="8">
        <v>21.9</v>
      </c>
      <c r="V50" s="10">
        <v>11.2</v>
      </c>
      <c r="W50" s="9">
        <v>9.9</v>
      </c>
      <c r="X50" s="11">
        <v>5.9</v>
      </c>
      <c r="Y50" s="13">
        <v>6</v>
      </c>
      <c r="Z50" s="12">
        <v>0</v>
      </c>
      <c r="AA50" s="14">
        <v>0</v>
      </c>
      <c r="AB50">
        <f t="shared" ca="1" si="0"/>
        <v>3.7055843844862379E-2</v>
      </c>
      <c r="AC50">
        <v>40659</v>
      </c>
      <c r="AD50" s="17">
        <v>34.253039999999999</v>
      </c>
      <c r="AE50" s="18">
        <v>13.2316799999999</v>
      </c>
      <c r="AF50" s="19">
        <v>24.764320000000001</v>
      </c>
      <c r="AG50" s="20">
        <v>9.2469599999999996</v>
      </c>
      <c r="AH50" s="21">
        <v>17.724</v>
      </c>
      <c r="AI50" s="22">
        <v>0.78</v>
      </c>
      <c r="AJ50" s="23">
        <v>0</v>
      </c>
      <c r="AK50" s="24">
        <v>0</v>
      </c>
      <c r="AL50" s="4" t="s">
        <v>468</v>
      </c>
      <c r="AM50" s="17">
        <f>Table11[[#This Row],[Column3]]-Table11[[#This Row],[Labour]]</f>
        <v>-10.846960000000003</v>
      </c>
      <c r="AN50" s="18">
        <f>Table11[[#This Row],[Column4]]-Table11[[#This Row],[Conservative]]</f>
        <v>-8.6683200000000991</v>
      </c>
      <c r="AO50" s="19">
        <f>Table11[[#This Row],[Column5]]-Table11[[#This Row],[Reform]]</f>
        <v>13.564320000000002</v>
      </c>
      <c r="AP50" s="20">
        <f>Table11[[#This Row],[Column6]]-Table11[[#This Row],[LibDem]]</f>
        <v>-0.65304000000000073</v>
      </c>
      <c r="AQ50" s="21">
        <f>Table11[[#This Row],[Column7]]-Table11[[#This Row],[Green]]</f>
        <v>11.824</v>
      </c>
      <c r="AR50" s="22">
        <f>Table11[[#This Row],[Column8]]-Table11[[#This Row],[Oth]]</f>
        <v>-5.22</v>
      </c>
      <c r="AS50" s="23">
        <f>Table11[[#This Row],[Column9]]-Table11[[#This Row],[SNP]]</f>
        <v>0</v>
      </c>
      <c r="AT50" s="24">
        <f>Table11[[#This Row],[Column10]]-Table11[[#This Row],[PD]]</f>
        <v>0</v>
      </c>
      <c r="AU50" s="24">
        <f>MAX(Table11[[#This Row],[Column3]:[Column10]])-LARGE(Table11[[#This Row],[Column3]:[Column10]],2)</f>
        <v>9.4887199999999972</v>
      </c>
      <c r="AV50">
        <f>Table11[[#This Row],[Column3]]*Table11[[#This Row],[Column2]]</f>
        <v>1392694.3533599998</v>
      </c>
      <c r="AW50" s="25">
        <f>TRUNC(Table11[[#This Row],[Column3]]*Table11[[#This Row],[Column28]]/100)</f>
        <v>13926</v>
      </c>
      <c r="AX50" s="26">
        <f>TRUNC(Table11[[#This Row],[Column4]]*Table11[[#This Row],[Column29]]/100)</f>
        <v>5379</v>
      </c>
      <c r="AY50" s="27">
        <f>TRUNC(Table11[[#This Row],[Column5]]*Table11[[#This Row],[Column30]]/100)</f>
        <v>10068</v>
      </c>
      <c r="AZ50" s="28">
        <f>TRUNC(Table11[[#This Row],[Column6]]*Table11[[#This Row],[Column31]]/100)</f>
        <v>3759</v>
      </c>
      <c r="BA50" s="29">
        <f>TRUNC(Table11[[#This Row],[Column7]]*Table11[[#This Row],[Column312]]/100)</f>
        <v>7206</v>
      </c>
      <c r="BB50" s="30">
        <f>TRUNC(Table11[[#This Row],[Column8]]*Table11[[#This Row],[Column313]]/100)</f>
        <v>317</v>
      </c>
      <c r="BC50" s="31">
        <f>TRUNC(Table11[[#This Row],[Column9]]*Table11[[#This Row],[Column314]]/100)</f>
        <v>0</v>
      </c>
      <c r="BD50" s="32">
        <f>TRUNC(Table11[[#This Row],[Column10]]*Table11[[#This Row],[Column30]]/100)</f>
        <v>0</v>
      </c>
      <c r="BE50">
        <f>Table11[[#This Row],[Column2]]</f>
        <v>40659</v>
      </c>
      <c r="BF50">
        <f>Table11[[#This Row],[Column28]]</f>
        <v>40659</v>
      </c>
      <c r="BG50">
        <f>Table11[[#This Row],[Column29]]</f>
        <v>40659</v>
      </c>
      <c r="BH50">
        <f>Table11[[#This Row],[Column30]]</f>
        <v>40659</v>
      </c>
      <c r="BI50">
        <f>Table11[[#This Row],[Column31]]</f>
        <v>40659</v>
      </c>
      <c r="BJ50">
        <f>Table11[[#This Row],[Column312]]</f>
        <v>40659</v>
      </c>
      <c r="BK50">
        <f>Table11[[#This Row],[Column313]]</f>
        <v>40659</v>
      </c>
      <c r="BL50">
        <f>Table11[[#This Row],[Column314]]</f>
        <v>40659</v>
      </c>
      <c r="BM50">
        <f>Table11[[#This Row],[Column315]]</f>
        <v>40659</v>
      </c>
      <c r="BN50">
        <f>Table11[[#This Row],[Column31]]</f>
        <v>40659</v>
      </c>
      <c r="BO50">
        <f>Table11[[#This Row],[Column312]]</f>
        <v>40659</v>
      </c>
    </row>
    <row r="51" spans="1:67" ht="28.8" customHeight="1">
      <c r="A51" s="4" t="s">
        <v>506</v>
      </c>
      <c r="B51" s="5" t="s">
        <v>200</v>
      </c>
      <c r="C51" s="5" t="s">
        <v>91</v>
      </c>
      <c r="D51" s="56" t="s">
        <v>977</v>
      </c>
      <c r="E51" s="16">
        <v>0</v>
      </c>
      <c r="F51">
        <v>0.68899999999999995</v>
      </c>
      <c r="G51">
        <v>8.2859999999999996</v>
      </c>
      <c r="H51">
        <v>7.4530000000000003</v>
      </c>
      <c r="I51">
        <v>27.728000000000002</v>
      </c>
      <c r="J51">
        <v>24.553999999999998</v>
      </c>
      <c r="K51">
        <v>6.9649999999999999</v>
      </c>
      <c r="L51">
        <v>24.324999999999999</v>
      </c>
      <c r="M51" s="7">
        <f>Table11[[#This Row],[Progressives]]*0.67+Table11[[#This Row],[Muslim]]*0.64+Table11[[#This Row],[Left]]*0.35+Table11[[#This Row],[Average]]*0.52+Table11[[#This Row],[Reforms]]*0.2</f>
        <v>27.618130000000001</v>
      </c>
      <c r="N51" s="58">
        <f>Table11[[#This Row],[Average]]*0.34+Table11[[#This Row],[Liberal]]*0.45+Table11[[#This Row],[Blues]]+Table11[[#This Row],[Reforms]]*0.6</f>
        <v>42.036819999999999</v>
      </c>
      <c r="O51" s="9">
        <f>Table11[[#This Row],[Liberal]]*0.55+Table11[[#This Row],[Progressives]]*0.07+Table11[[#This Row],[Average]]*0.14</f>
        <v>17.908329999999999</v>
      </c>
      <c r="P51" s="11">
        <f>Table11[[#This Row],[Muslim]]*0.06+Table11[[#This Row],[Left]]*0.44+Table11[[#This Row],[Progressives]]*0.26</f>
        <v>5.6249599999999997</v>
      </c>
      <c r="Q51" s="59"/>
      <c r="R51" s="57">
        <f>Table11[[#This Row],[Muslim]]*0.3+Table11[[#This Row],[Left]]*0.21+Table11[[#This Row],[Reforms]]*0.2</f>
        <v>6.8117599999999996</v>
      </c>
      <c r="T51" s="7">
        <v>28</v>
      </c>
      <c r="U51" s="8">
        <v>35.5</v>
      </c>
      <c r="V51" s="10">
        <v>23.1</v>
      </c>
      <c r="W51" s="9">
        <v>5.9</v>
      </c>
      <c r="X51" s="11">
        <v>5.9</v>
      </c>
      <c r="Y51" s="13">
        <v>1.6</v>
      </c>
      <c r="Z51" s="12">
        <v>0</v>
      </c>
      <c r="AA51" s="14">
        <v>0</v>
      </c>
      <c r="AB51">
        <f t="shared" ca="1" si="0"/>
        <v>0.69460898713444963</v>
      </c>
      <c r="AC51">
        <v>49028</v>
      </c>
      <c r="AD51" s="17">
        <v>10.730239999999901</v>
      </c>
      <c r="AE51" s="18">
        <v>36.55124</v>
      </c>
      <c r="AF51" s="19">
        <v>34.716000000000001</v>
      </c>
      <c r="AG51" s="20">
        <v>6.1090200000000001</v>
      </c>
      <c r="AH51" s="21">
        <v>11.744</v>
      </c>
      <c r="AI51" s="22">
        <v>0.14949999999999899</v>
      </c>
      <c r="AJ51" s="23">
        <v>0</v>
      </c>
      <c r="AK51" s="24">
        <v>0</v>
      </c>
      <c r="AL51" s="4" t="s">
        <v>506</v>
      </c>
      <c r="AM51" s="17">
        <f>Table11[[#This Row],[Column3]]-Table11[[#This Row],[Labour]]</f>
        <v>-17.269760000000097</v>
      </c>
      <c r="AN51" s="18">
        <f>Table11[[#This Row],[Column4]]-Table11[[#This Row],[Conservative]]</f>
        <v>1.05124</v>
      </c>
      <c r="AO51" s="19">
        <f>Table11[[#This Row],[Column5]]-Table11[[#This Row],[Reform]]</f>
        <v>11.616</v>
      </c>
      <c r="AP51" s="20">
        <f>Table11[[#This Row],[Column6]]-Table11[[#This Row],[LibDem]]</f>
        <v>0.20901999999999976</v>
      </c>
      <c r="AQ51" s="21">
        <f>Table11[[#This Row],[Column7]]-Table11[[#This Row],[Green]]</f>
        <v>5.8439999999999994</v>
      </c>
      <c r="AR51" s="22">
        <f>Table11[[#This Row],[Column8]]-Table11[[#This Row],[Oth]]</f>
        <v>-1.450500000000001</v>
      </c>
      <c r="AS51" s="23">
        <f>Table11[[#This Row],[Column9]]-Table11[[#This Row],[SNP]]</f>
        <v>0</v>
      </c>
      <c r="AT51" s="24">
        <f>Table11[[#This Row],[Column10]]-Table11[[#This Row],[PD]]</f>
        <v>0</v>
      </c>
      <c r="AU51" s="24">
        <f>MAX(Table11[[#This Row],[Column3]:[Column10]])-LARGE(Table11[[#This Row],[Column3]:[Column10]],2)</f>
        <v>1.8352399999999989</v>
      </c>
      <c r="AV51">
        <f>Table11[[#This Row],[Column3]]*Table11[[#This Row],[Column2]]</f>
        <v>526082.20671999513</v>
      </c>
      <c r="AW51" s="25">
        <f>TRUNC(Table11[[#This Row],[Column3]]*Table11[[#This Row],[Column28]]/100)</f>
        <v>5260</v>
      </c>
      <c r="AX51" s="26">
        <f>TRUNC(Table11[[#This Row],[Column4]]*Table11[[#This Row],[Column29]]/100)</f>
        <v>17920</v>
      </c>
      <c r="AY51" s="27">
        <f>TRUNC(Table11[[#This Row],[Column5]]*Table11[[#This Row],[Column30]]/100)</f>
        <v>17020</v>
      </c>
      <c r="AZ51" s="28">
        <f>TRUNC(Table11[[#This Row],[Column6]]*Table11[[#This Row],[Column31]]/100)</f>
        <v>2995</v>
      </c>
      <c r="BA51" s="29">
        <f>TRUNC(Table11[[#This Row],[Column7]]*Table11[[#This Row],[Column312]]/100)</f>
        <v>5757</v>
      </c>
      <c r="BB51" s="30">
        <f>TRUNC(Table11[[#This Row],[Column8]]*Table11[[#This Row],[Column313]]/100)</f>
        <v>73</v>
      </c>
      <c r="BC51" s="31">
        <f>TRUNC(Table11[[#This Row],[Column9]]*Table11[[#This Row],[Column314]]/100)</f>
        <v>0</v>
      </c>
      <c r="BD51" s="32">
        <f>TRUNC(Table11[[#This Row],[Column10]]*Table11[[#This Row],[Column30]]/100)</f>
        <v>0</v>
      </c>
      <c r="BE51">
        <f>Table11[[#This Row],[Column2]]</f>
        <v>49028</v>
      </c>
      <c r="BF51">
        <f>Table11[[#This Row],[Column28]]</f>
        <v>49028</v>
      </c>
      <c r="BG51">
        <f>Table11[[#This Row],[Column29]]</f>
        <v>49028</v>
      </c>
      <c r="BH51">
        <f>Table11[[#This Row],[Column30]]</f>
        <v>49028</v>
      </c>
      <c r="BI51">
        <f>Table11[[#This Row],[Column31]]</f>
        <v>49028</v>
      </c>
      <c r="BJ51">
        <f>Table11[[#This Row],[Column312]]</f>
        <v>49028</v>
      </c>
      <c r="BK51">
        <f>Table11[[#This Row],[Column313]]</f>
        <v>49028</v>
      </c>
      <c r="BL51">
        <f>Table11[[#This Row],[Column314]]</f>
        <v>49028</v>
      </c>
      <c r="BM51">
        <f>Table11[[#This Row],[Column315]]</f>
        <v>49028</v>
      </c>
      <c r="BN51">
        <f>Table11[[#This Row],[Column31]]</f>
        <v>49028</v>
      </c>
      <c r="BO51">
        <f>Table11[[#This Row],[Column312]]</f>
        <v>49028</v>
      </c>
    </row>
    <row r="52" spans="1:67">
      <c r="A52" s="2" t="s">
        <v>199</v>
      </c>
      <c r="B52" s="3" t="s">
        <v>200</v>
      </c>
      <c r="C52" s="3" t="s">
        <v>91</v>
      </c>
      <c r="D52" s="50" t="s">
        <v>978</v>
      </c>
      <c r="E52" s="16">
        <v>0</v>
      </c>
      <c r="F52">
        <v>1.4670000000000001</v>
      </c>
      <c r="G52">
        <v>7.7240000000000002</v>
      </c>
      <c r="H52">
        <v>10.271000000000001</v>
      </c>
      <c r="I52">
        <v>20.652999999999999</v>
      </c>
      <c r="J52">
        <v>32.091999999999999</v>
      </c>
      <c r="K52">
        <v>11.872</v>
      </c>
      <c r="L52">
        <v>15.920999999999999</v>
      </c>
      <c r="M52" s="7">
        <f>Table11[[#This Row],[Progressives]]*0.67+Table11[[#This Row],[Muslim]]*0.64+Table11[[#This Row],[Left]]*0.35+Table11[[#This Row],[Average]]*0.52+Table11[[#This Row],[Reforms]]*0.2</f>
        <v>24.447610000000001</v>
      </c>
      <c r="N52" s="58">
        <f>Table11[[#This Row],[Average]]*0.34+Table11[[#This Row],[Liberal]]*0.45+Table11[[#This Row],[Blues]]+Table11[[#This Row],[Reforms]]*0.6</f>
        <v>42.888019999999997</v>
      </c>
      <c r="O52" s="9">
        <f>Table11[[#This Row],[Liberal]]*0.55+Table11[[#This Row],[Progressives]]*0.07+Table11[[#This Row],[Average]]*0.14</f>
        <v>21.26099</v>
      </c>
      <c r="P52" s="11">
        <f>Table11[[#This Row],[Muslim]]*0.06+Table11[[#This Row],[Left]]*0.44+Table11[[#This Row],[Progressives]]*0.26</f>
        <v>6.1570400000000003</v>
      </c>
      <c r="Q52" s="59"/>
      <c r="R52" s="57">
        <f>Table11[[#This Row],[Muslim]]*0.3+Table11[[#This Row],[Left]]*0.21+Table11[[#This Row],[Reforms]]*0.2</f>
        <v>5.24634</v>
      </c>
      <c r="T52" s="7">
        <v>22.9</v>
      </c>
      <c r="U52" s="8">
        <v>36.700000000000003</v>
      </c>
      <c r="V52" s="10">
        <v>24.3</v>
      </c>
      <c r="W52" s="9">
        <v>12</v>
      </c>
      <c r="X52" s="11">
        <v>3.7</v>
      </c>
      <c r="Y52" s="13">
        <v>0.4</v>
      </c>
      <c r="Z52" s="12">
        <v>0</v>
      </c>
      <c r="AA52" s="14">
        <v>0</v>
      </c>
      <c r="AB52">
        <f t="shared" ca="1" si="0"/>
        <v>0.72768219234955533</v>
      </c>
      <c r="AC52">
        <v>48332</v>
      </c>
      <c r="AD52" s="17">
        <v>8.7257599999999993</v>
      </c>
      <c r="AE52" s="18">
        <v>39.191890000000001</v>
      </c>
      <c r="AF52" s="19">
        <v>33.723999999999997</v>
      </c>
      <c r="AG52" s="20">
        <v>9.3433499999999992</v>
      </c>
      <c r="AH52" s="21">
        <v>8.9629999999999992</v>
      </c>
      <c r="AI52" s="22">
        <v>5.19999999999999E-2</v>
      </c>
      <c r="AJ52" s="23">
        <v>0</v>
      </c>
      <c r="AK52" s="24">
        <v>0</v>
      </c>
      <c r="AL52" s="2" t="s">
        <v>199</v>
      </c>
      <c r="AM52" s="17">
        <f>Table11[[#This Row],[Column3]]-Table11[[#This Row],[Labour]]</f>
        <v>-14.174239999999999</v>
      </c>
      <c r="AN52" s="18">
        <f>Table11[[#This Row],[Column4]]-Table11[[#This Row],[Conservative]]</f>
        <v>2.4918899999999979</v>
      </c>
      <c r="AO52" s="19">
        <f>Table11[[#This Row],[Column5]]-Table11[[#This Row],[Reform]]</f>
        <v>9.4239999999999959</v>
      </c>
      <c r="AP52" s="20">
        <f>Table11[[#This Row],[Column6]]-Table11[[#This Row],[LibDem]]</f>
        <v>-2.6566500000000008</v>
      </c>
      <c r="AQ52" s="21">
        <f>Table11[[#This Row],[Column7]]-Table11[[#This Row],[Green]]</f>
        <v>5.262999999999999</v>
      </c>
      <c r="AR52" s="22">
        <f>Table11[[#This Row],[Column8]]-Table11[[#This Row],[Oth]]</f>
        <v>-0.34800000000000014</v>
      </c>
      <c r="AS52" s="23">
        <f>Table11[[#This Row],[Column9]]-Table11[[#This Row],[SNP]]</f>
        <v>0</v>
      </c>
      <c r="AT52" s="24">
        <f>Table11[[#This Row],[Column10]]-Table11[[#This Row],[PD]]</f>
        <v>0</v>
      </c>
      <c r="AU52" s="24">
        <f>MAX(Table11[[#This Row],[Column3]:[Column10]])-LARGE(Table11[[#This Row],[Column3]:[Column10]],2)</f>
        <v>5.4678900000000041</v>
      </c>
      <c r="AV52">
        <f>Table11[[#This Row],[Column3]]*Table11[[#This Row],[Column2]]</f>
        <v>421733.43231999996</v>
      </c>
      <c r="AW52" s="25">
        <f>TRUNC(Table11[[#This Row],[Column3]]*Table11[[#This Row],[Column28]]/100)</f>
        <v>4217</v>
      </c>
      <c r="AX52" s="26">
        <f>TRUNC(Table11[[#This Row],[Column4]]*Table11[[#This Row],[Column29]]/100)</f>
        <v>18942</v>
      </c>
      <c r="AY52" s="27">
        <f>TRUNC(Table11[[#This Row],[Column5]]*Table11[[#This Row],[Column30]]/100)</f>
        <v>16299</v>
      </c>
      <c r="AZ52" s="28">
        <f>TRUNC(Table11[[#This Row],[Column6]]*Table11[[#This Row],[Column31]]/100)</f>
        <v>4515</v>
      </c>
      <c r="BA52" s="29">
        <f>TRUNC(Table11[[#This Row],[Column7]]*Table11[[#This Row],[Column312]]/100)</f>
        <v>4331</v>
      </c>
      <c r="BB52" s="30">
        <f>TRUNC(Table11[[#This Row],[Column8]]*Table11[[#This Row],[Column313]]/100)</f>
        <v>25</v>
      </c>
      <c r="BC52" s="31">
        <f>TRUNC(Table11[[#This Row],[Column9]]*Table11[[#This Row],[Column314]]/100)</f>
        <v>0</v>
      </c>
      <c r="BD52" s="32">
        <f>TRUNC(Table11[[#This Row],[Column10]]*Table11[[#This Row],[Column30]]/100)</f>
        <v>0</v>
      </c>
      <c r="BE52">
        <f>Table11[[#This Row],[Column2]]</f>
        <v>48332</v>
      </c>
      <c r="BF52">
        <f>Table11[[#This Row],[Column28]]</f>
        <v>48332</v>
      </c>
      <c r="BG52">
        <f>Table11[[#This Row],[Column29]]</f>
        <v>48332</v>
      </c>
      <c r="BH52">
        <f>Table11[[#This Row],[Column30]]</f>
        <v>48332</v>
      </c>
      <c r="BI52">
        <f>Table11[[#This Row],[Column31]]</f>
        <v>48332</v>
      </c>
      <c r="BJ52">
        <f>Table11[[#This Row],[Column312]]</f>
        <v>48332</v>
      </c>
      <c r="BK52">
        <f>Table11[[#This Row],[Column313]]</f>
        <v>48332</v>
      </c>
      <c r="BL52">
        <f>Table11[[#This Row],[Column314]]</f>
        <v>48332</v>
      </c>
      <c r="BM52">
        <f>Table11[[#This Row],[Column315]]</f>
        <v>48332</v>
      </c>
      <c r="BN52">
        <f>Table11[[#This Row],[Column31]]</f>
        <v>48332</v>
      </c>
      <c r="BO52">
        <f>Table11[[#This Row],[Column312]]</f>
        <v>48332</v>
      </c>
    </row>
    <row r="53" spans="1:67" ht="28.8" customHeight="1">
      <c r="A53" s="2" t="s">
        <v>517</v>
      </c>
      <c r="B53" s="3" t="s">
        <v>282</v>
      </c>
      <c r="C53" s="3" t="s">
        <v>91</v>
      </c>
      <c r="D53" s="50" t="s">
        <v>979</v>
      </c>
      <c r="E53" s="16">
        <v>0</v>
      </c>
      <c r="F53">
        <v>0.25800000000000001</v>
      </c>
      <c r="G53">
        <v>6.8890000000000002</v>
      </c>
      <c r="H53">
        <v>5.7839999999999998</v>
      </c>
      <c r="I53">
        <v>18.556999999999999</v>
      </c>
      <c r="J53">
        <v>25.045999999999999</v>
      </c>
      <c r="K53">
        <v>18.186</v>
      </c>
      <c r="L53">
        <v>25.279</v>
      </c>
      <c r="M53" s="7">
        <f>Table11[[#This Row],[Progressives]]*0.67+Table11[[#This Row],[Muslim]]*0.64+Table11[[#This Row],[Left]]*0.35+Table11[[#This Row],[Average]]*0.52+Table11[[#This Row],[Reforms]]*0.2</f>
        <v>21.15699</v>
      </c>
      <c r="N53" s="58">
        <f>Table11[[#This Row],[Average]]*0.34+Table11[[#This Row],[Liberal]]*0.45+Table11[[#This Row],[Blues]]+Table11[[#This Row],[Reforms]]*0.6</f>
        <v>50.933480000000003</v>
      </c>
      <c r="O53" s="9">
        <f>Table11[[#This Row],[Liberal]]*0.55+Table11[[#This Row],[Progressives]]*0.07+Table11[[#This Row],[Average]]*0.14</f>
        <v>16.778160000000003</v>
      </c>
      <c r="P53" s="11">
        <f>Table11[[#This Row],[Muslim]]*0.06+Table11[[#This Row],[Left]]*0.44+Table11[[#This Row],[Progressives]]*0.26</f>
        <v>4.5504800000000003</v>
      </c>
      <c r="Q53" s="59"/>
      <c r="R53" s="57">
        <f>Table11[[#This Row],[Muslim]]*0.3+Table11[[#This Row],[Left]]*0.21+Table11[[#This Row],[Reforms]]*0.2</f>
        <v>6.5798900000000007</v>
      </c>
      <c r="T53" s="7">
        <v>31.5</v>
      </c>
      <c r="U53" s="8">
        <v>33</v>
      </c>
      <c r="V53" s="10">
        <v>17.899999999999999</v>
      </c>
      <c r="W53" s="9">
        <v>11.2</v>
      </c>
      <c r="X53" s="11">
        <v>6.5</v>
      </c>
      <c r="Y53" s="13">
        <v>0</v>
      </c>
      <c r="Z53" s="12">
        <v>0</v>
      </c>
      <c r="AA53" s="14">
        <v>0</v>
      </c>
      <c r="AB53">
        <f t="shared" ca="1" si="0"/>
        <v>0.20944300611252498</v>
      </c>
      <c r="AC53">
        <v>49513</v>
      </c>
      <c r="AD53" s="17">
        <v>11.708159999999999</v>
      </c>
      <c r="AE53" s="18">
        <v>31.47701</v>
      </c>
      <c r="AF53" s="19">
        <v>34.915999999999997</v>
      </c>
      <c r="AG53" s="20">
        <v>8.8800299999999996</v>
      </c>
      <c r="AH53" s="21">
        <v>13.010999999999999</v>
      </c>
      <c r="AI53" s="22">
        <v>7.7999999999999996E-3</v>
      </c>
      <c r="AJ53" s="23">
        <v>0</v>
      </c>
      <c r="AK53" s="24">
        <v>0</v>
      </c>
      <c r="AL53" s="2" t="s">
        <v>517</v>
      </c>
      <c r="AM53" s="17">
        <f>Table11[[#This Row],[Column3]]-Table11[[#This Row],[Labour]]</f>
        <v>-19.791840000000001</v>
      </c>
      <c r="AN53" s="18">
        <f>Table11[[#This Row],[Column4]]-Table11[[#This Row],[Conservative]]</f>
        <v>-1.5229900000000001</v>
      </c>
      <c r="AO53" s="19">
        <f>Table11[[#This Row],[Column5]]-Table11[[#This Row],[Reform]]</f>
        <v>17.015999999999998</v>
      </c>
      <c r="AP53" s="20">
        <f>Table11[[#This Row],[Column6]]-Table11[[#This Row],[LibDem]]</f>
        <v>-2.3199699999999996</v>
      </c>
      <c r="AQ53" s="21">
        <f>Table11[[#This Row],[Column7]]-Table11[[#This Row],[Green]]</f>
        <v>6.5109999999999992</v>
      </c>
      <c r="AR53" s="22">
        <f>Table11[[#This Row],[Column8]]-Table11[[#This Row],[Oth]]</f>
        <v>7.7999999999999996E-3</v>
      </c>
      <c r="AS53" s="23">
        <f>Table11[[#This Row],[Column9]]-Table11[[#This Row],[SNP]]</f>
        <v>0</v>
      </c>
      <c r="AT53" s="24">
        <f>Table11[[#This Row],[Column10]]-Table11[[#This Row],[PD]]</f>
        <v>0</v>
      </c>
      <c r="AU53" s="24">
        <f>MAX(Table11[[#This Row],[Column3]:[Column10]])-LARGE(Table11[[#This Row],[Column3]:[Column10]],2)</f>
        <v>3.4389899999999969</v>
      </c>
      <c r="AV53">
        <f>Table11[[#This Row],[Column3]]*Table11[[#This Row],[Column2]]</f>
        <v>579706.12607999996</v>
      </c>
      <c r="AW53" s="25">
        <f>TRUNC(Table11[[#This Row],[Column3]]*Table11[[#This Row],[Column28]]/100)</f>
        <v>5797</v>
      </c>
      <c r="AX53" s="26">
        <f>TRUNC(Table11[[#This Row],[Column4]]*Table11[[#This Row],[Column29]]/100)</f>
        <v>15585</v>
      </c>
      <c r="AY53" s="27">
        <f>TRUNC(Table11[[#This Row],[Column5]]*Table11[[#This Row],[Column30]]/100)</f>
        <v>17287</v>
      </c>
      <c r="AZ53" s="28">
        <f>TRUNC(Table11[[#This Row],[Column6]]*Table11[[#This Row],[Column31]]/100)</f>
        <v>4396</v>
      </c>
      <c r="BA53" s="29">
        <f>TRUNC(Table11[[#This Row],[Column7]]*Table11[[#This Row],[Column312]]/100)</f>
        <v>6442</v>
      </c>
      <c r="BB53" s="30">
        <f>TRUNC(Table11[[#This Row],[Column8]]*Table11[[#This Row],[Column313]]/100)</f>
        <v>3</v>
      </c>
      <c r="BC53" s="31">
        <f>TRUNC(Table11[[#This Row],[Column9]]*Table11[[#This Row],[Column314]]/100)</f>
        <v>0</v>
      </c>
      <c r="BD53" s="32">
        <f>TRUNC(Table11[[#This Row],[Column10]]*Table11[[#This Row],[Column30]]/100)</f>
        <v>0</v>
      </c>
      <c r="BE53">
        <f>Table11[[#This Row],[Column2]]</f>
        <v>49513</v>
      </c>
      <c r="BF53">
        <f>Table11[[#This Row],[Column28]]</f>
        <v>49513</v>
      </c>
      <c r="BG53">
        <f>Table11[[#This Row],[Column29]]</f>
        <v>49513</v>
      </c>
      <c r="BH53">
        <f>Table11[[#This Row],[Column30]]</f>
        <v>49513</v>
      </c>
      <c r="BI53">
        <f>Table11[[#This Row],[Column31]]</f>
        <v>49513</v>
      </c>
      <c r="BJ53">
        <f>Table11[[#This Row],[Column312]]</f>
        <v>49513</v>
      </c>
      <c r="BK53">
        <f>Table11[[#This Row],[Column313]]</f>
        <v>49513</v>
      </c>
      <c r="BL53">
        <f>Table11[[#This Row],[Column314]]</f>
        <v>49513</v>
      </c>
      <c r="BM53">
        <f>Table11[[#This Row],[Column315]]</f>
        <v>49513</v>
      </c>
      <c r="BN53">
        <f>Table11[[#This Row],[Column31]]</f>
        <v>49513</v>
      </c>
      <c r="BO53">
        <f>Table11[[#This Row],[Column312]]</f>
        <v>49513</v>
      </c>
    </row>
    <row r="54" spans="1:67" ht="28.8" customHeight="1">
      <c r="A54" s="4" t="s">
        <v>325</v>
      </c>
      <c r="B54" s="5" t="s">
        <v>98</v>
      </c>
      <c r="C54" s="5" t="s">
        <v>91</v>
      </c>
      <c r="D54" s="56" t="s">
        <v>980</v>
      </c>
      <c r="E54" s="16">
        <v>0</v>
      </c>
      <c r="F54">
        <v>3.9569999999999999</v>
      </c>
      <c r="G54">
        <v>9.1750000000000007</v>
      </c>
      <c r="H54">
        <v>14.455</v>
      </c>
      <c r="I54">
        <v>27.593</v>
      </c>
      <c r="J54">
        <v>23.631</v>
      </c>
      <c r="K54">
        <v>2.887</v>
      </c>
      <c r="L54">
        <v>18.303000000000001</v>
      </c>
      <c r="M54" s="7">
        <f>Table11[[#This Row],[Progressives]]*0.67+Table11[[#This Row],[Muslim]]*0.64+Table11[[#This Row],[Left]]*0.35+Table11[[#This Row],[Average]]*0.52+Table11[[#This Row],[Reforms]]*0.2</f>
        <v>33.437540000000006</v>
      </c>
      <c r="N54" s="58">
        <f>Table11[[#This Row],[Average]]*0.34+Table11[[#This Row],[Liberal]]*0.45+Table11[[#This Row],[Blues]]+Table11[[#This Row],[Reforms]]*0.6</f>
        <v>33.884370000000004</v>
      </c>
      <c r="O54" s="9">
        <f>Table11[[#This Row],[Liberal]]*0.55+Table11[[#This Row],[Progressives]]*0.07+Table11[[#This Row],[Average]]*0.14</f>
        <v>17.871920000000003</v>
      </c>
      <c r="P54" s="11">
        <f>Table11[[#This Row],[Muslim]]*0.06+Table11[[#This Row],[Left]]*0.44+Table11[[#This Row],[Progressives]]*0.26</f>
        <v>8.0327200000000012</v>
      </c>
      <c r="Q54" s="59"/>
      <c r="R54" s="57">
        <f>Table11[[#This Row],[Muslim]]*0.3+Table11[[#This Row],[Left]]*0.21+Table11[[#This Row],[Reforms]]*0.2</f>
        <v>6.7744500000000007</v>
      </c>
      <c r="T54" s="7">
        <v>30.2</v>
      </c>
      <c r="U54" s="8">
        <v>36.799999999999997</v>
      </c>
      <c r="V54" s="10">
        <v>20.399999999999999</v>
      </c>
      <c r="W54" s="9">
        <v>6.3</v>
      </c>
      <c r="X54" s="11">
        <v>5.7</v>
      </c>
      <c r="Y54" s="13">
        <v>0.6</v>
      </c>
      <c r="Z54" s="12">
        <v>0</v>
      </c>
      <c r="AA54" s="14">
        <v>0</v>
      </c>
      <c r="AB54">
        <f t="shared" ca="1" si="0"/>
        <v>0.26883952053719251</v>
      </c>
      <c r="AC54">
        <v>42952</v>
      </c>
      <c r="AD54" s="17">
        <v>11.80096</v>
      </c>
      <c r="AE54" s="18">
        <v>36.000869999999999</v>
      </c>
      <c r="AF54" s="19">
        <v>32.347000000000001</v>
      </c>
      <c r="AG54" s="20">
        <v>7.1741699999999904</v>
      </c>
      <c r="AH54" s="21">
        <v>12.599</v>
      </c>
      <c r="AI54" s="22">
        <v>7.7999999999999903E-2</v>
      </c>
      <c r="AJ54" s="23">
        <v>0</v>
      </c>
      <c r="AK54" s="24">
        <v>0</v>
      </c>
      <c r="AL54" s="4" t="s">
        <v>325</v>
      </c>
      <c r="AM54" s="17">
        <f>Table11[[#This Row],[Column3]]-Table11[[#This Row],[Labour]]</f>
        <v>-18.399039999999999</v>
      </c>
      <c r="AN54" s="18">
        <f>Table11[[#This Row],[Column4]]-Table11[[#This Row],[Conservative]]</f>
        <v>-0.79912999999999812</v>
      </c>
      <c r="AO54" s="19">
        <f>Table11[[#This Row],[Column5]]-Table11[[#This Row],[Reform]]</f>
        <v>11.947000000000003</v>
      </c>
      <c r="AP54" s="20">
        <f>Table11[[#This Row],[Column6]]-Table11[[#This Row],[LibDem]]</f>
        <v>0.87416999999999057</v>
      </c>
      <c r="AQ54" s="21">
        <f>Table11[[#This Row],[Column7]]-Table11[[#This Row],[Green]]</f>
        <v>6.899</v>
      </c>
      <c r="AR54" s="22">
        <f>Table11[[#This Row],[Column8]]-Table11[[#This Row],[Oth]]</f>
        <v>-0.52200000000000002</v>
      </c>
      <c r="AS54" s="23">
        <f>Table11[[#This Row],[Column9]]-Table11[[#This Row],[SNP]]</f>
        <v>0</v>
      </c>
      <c r="AT54" s="24">
        <f>Table11[[#This Row],[Column10]]-Table11[[#This Row],[PD]]</f>
        <v>0</v>
      </c>
      <c r="AU54" s="24">
        <f>MAX(Table11[[#This Row],[Column3]:[Column10]])-LARGE(Table11[[#This Row],[Column3]:[Column10]],2)</f>
        <v>3.6538699999999977</v>
      </c>
      <c r="AV54">
        <f>Table11[[#This Row],[Column3]]*Table11[[#This Row],[Column2]]</f>
        <v>506874.83392</v>
      </c>
      <c r="AW54" s="25">
        <f>TRUNC(Table11[[#This Row],[Column3]]*Table11[[#This Row],[Column28]]/100)</f>
        <v>5068</v>
      </c>
      <c r="AX54" s="26">
        <f>TRUNC(Table11[[#This Row],[Column4]]*Table11[[#This Row],[Column29]]/100)</f>
        <v>15463</v>
      </c>
      <c r="AY54" s="27">
        <f>TRUNC(Table11[[#This Row],[Column5]]*Table11[[#This Row],[Column30]]/100)</f>
        <v>13893</v>
      </c>
      <c r="AZ54" s="28">
        <f>TRUNC(Table11[[#This Row],[Column6]]*Table11[[#This Row],[Column31]]/100)</f>
        <v>3081</v>
      </c>
      <c r="BA54" s="29">
        <f>TRUNC(Table11[[#This Row],[Column7]]*Table11[[#This Row],[Column312]]/100)</f>
        <v>5411</v>
      </c>
      <c r="BB54" s="30">
        <f>TRUNC(Table11[[#This Row],[Column8]]*Table11[[#This Row],[Column313]]/100)</f>
        <v>33</v>
      </c>
      <c r="BC54" s="31">
        <f>TRUNC(Table11[[#This Row],[Column9]]*Table11[[#This Row],[Column314]]/100)</f>
        <v>0</v>
      </c>
      <c r="BD54" s="32">
        <f>TRUNC(Table11[[#This Row],[Column10]]*Table11[[#This Row],[Column30]]/100)</f>
        <v>0</v>
      </c>
      <c r="BE54">
        <f>Table11[[#This Row],[Column2]]</f>
        <v>42952</v>
      </c>
      <c r="BF54">
        <f>Table11[[#This Row],[Column28]]</f>
        <v>42952</v>
      </c>
      <c r="BG54">
        <f>Table11[[#This Row],[Column29]]</f>
        <v>42952</v>
      </c>
      <c r="BH54">
        <f>Table11[[#This Row],[Column30]]</f>
        <v>42952</v>
      </c>
      <c r="BI54">
        <f>Table11[[#This Row],[Column31]]</f>
        <v>42952</v>
      </c>
      <c r="BJ54">
        <f>Table11[[#This Row],[Column312]]</f>
        <v>42952</v>
      </c>
      <c r="BK54">
        <f>Table11[[#This Row],[Column313]]</f>
        <v>42952</v>
      </c>
      <c r="BL54">
        <f>Table11[[#This Row],[Column314]]</f>
        <v>42952</v>
      </c>
      <c r="BM54">
        <f>Table11[[#This Row],[Column315]]</f>
        <v>42952</v>
      </c>
      <c r="BN54">
        <f>Table11[[#This Row],[Column31]]</f>
        <v>42952</v>
      </c>
      <c r="BO54">
        <f>Table11[[#This Row],[Column312]]</f>
        <v>42952</v>
      </c>
    </row>
    <row r="55" spans="1:67">
      <c r="A55" s="2" t="s">
        <v>327</v>
      </c>
      <c r="B55" s="3" t="s">
        <v>266</v>
      </c>
      <c r="C55" s="3" t="s">
        <v>91</v>
      </c>
      <c r="D55" s="50" t="s">
        <v>981</v>
      </c>
      <c r="E55" s="16">
        <v>0</v>
      </c>
      <c r="F55">
        <v>0.501</v>
      </c>
      <c r="G55">
        <v>7.8879999999999999</v>
      </c>
      <c r="H55">
        <v>8.9489999999999998</v>
      </c>
      <c r="I55">
        <v>26.808</v>
      </c>
      <c r="J55">
        <v>23.071999999999999</v>
      </c>
      <c r="K55">
        <v>8.4060000000000006</v>
      </c>
      <c r="L55">
        <v>24.376000000000001</v>
      </c>
      <c r="M55" s="7">
        <f>Table11[[#This Row],[Progressives]]*0.67+Table11[[#This Row],[Muslim]]*0.64+Table11[[#This Row],[Left]]*0.35+Table11[[#This Row],[Average]]*0.52+Table11[[#This Row],[Reforms]]*0.2</f>
        <v>27.89263</v>
      </c>
      <c r="N55" s="58">
        <f>Table11[[#This Row],[Average]]*0.34+Table11[[#This Row],[Liberal]]*0.45+Table11[[#This Row],[Blues]]+Table11[[#This Row],[Reforms]]*0.6</f>
        <v>42.52872</v>
      </c>
      <c r="O55" s="9">
        <f>Table11[[#This Row],[Liberal]]*0.55+Table11[[#This Row],[Progressives]]*0.07+Table11[[#This Row],[Average]]*0.14</f>
        <v>17.06915</v>
      </c>
      <c r="P55" s="11">
        <f>Table11[[#This Row],[Muslim]]*0.06+Table11[[#This Row],[Left]]*0.44+Table11[[#This Row],[Progressives]]*0.26</f>
        <v>5.8275199999999998</v>
      </c>
      <c r="Q55" s="59"/>
      <c r="R55" s="57">
        <f>Table11[[#This Row],[Muslim]]*0.3+Table11[[#This Row],[Left]]*0.21+Table11[[#This Row],[Reforms]]*0.2</f>
        <v>6.6819800000000003</v>
      </c>
      <c r="T55" s="7">
        <v>32.9</v>
      </c>
      <c r="U55" s="8">
        <v>30</v>
      </c>
      <c r="V55" s="10">
        <v>16.899999999999999</v>
      </c>
      <c r="W55" s="9">
        <v>6.2</v>
      </c>
      <c r="X55" s="11">
        <v>11.3</v>
      </c>
      <c r="Y55" s="13">
        <v>2.6</v>
      </c>
      <c r="Z55" s="12">
        <v>0</v>
      </c>
      <c r="AA55" s="14">
        <v>0</v>
      </c>
      <c r="AB55">
        <f t="shared" ca="1" si="0"/>
        <v>0.77424162882040592</v>
      </c>
      <c r="AC55">
        <v>50893</v>
      </c>
      <c r="AD55" s="17">
        <v>20.9575</v>
      </c>
      <c r="AE55" s="18">
        <v>23.19717</v>
      </c>
      <c r="AF55" s="19">
        <v>31.190999999999999</v>
      </c>
      <c r="AG55" s="20">
        <v>5.9478299999999997</v>
      </c>
      <c r="AH55" s="21">
        <v>18.405000000000001</v>
      </c>
      <c r="AI55" s="22">
        <v>0.20150000000000001</v>
      </c>
      <c r="AJ55" s="23">
        <v>0</v>
      </c>
      <c r="AK55" s="24">
        <v>0</v>
      </c>
      <c r="AL55" s="2" t="s">
        <v>327</v>
      </c>
      <c r="AM55" s="17">
        <f>Table11[[#This Row],[Column3]]-Table11[[#This Row],[Labour]]</f>
        <v>-11.942499999999999</v>
      </c>
      <c r="AN55" s="18">
        <f>Table11[[#This Row],[Column4]]-Table11[[#This Row],[Conservative]]</f>
        <v>-6.8028300000000002</v>
      </c>
      <c r="AO55" s="19">
        <f>Table11[[#This Row],[Column5]]-Table11[[#This Row],[Reform]]</f>
        <v>14.291</v>
      </c>
      <c r="AP55" s="20">
        <f>Table11[[#This Row],[Column6]]-Table11[[#This Row],[LibDem]]</f>
        <v>-0.25217000000000045</v>
      </c>
      <c r="AQ55" s="21">
        <f>Table11[[#This Row],[Column7]]-Table11[[#This Row],[Green]]</f>
        <v>7.1050000000000004</v>
      </c>
      <c r="AR55" s="22">
        <f>Table11[[#This Row],[Column8]]-Table11[[#This Row],[Oth]]</f>
        <v>-2.3985000000000003</v>
      </c>
      <c r="AS55" s="23">
        <f>Table11[[#This Row],[Column9]]-Table11[[#This Row],[SNP]]</f>
        <v>0</v>
      </c>
      <c r="AT55" s="24">
        <f>Table11[[#This Row],[Column10]]-Table11[[#This Row],[PD]]</f>
        <v>0</v>
      </c>
      <c r="AU55" s="24">
        <f>MAX(Table11[[#This Row],[Column3]:[Column10]])-LARGE(Table11[[#This Row],[Column3]:[Column10]],2)</f>
        <v>7.9938299999999991</v>
      </c>
      <c r="AV55">
        <f>Table11[[#This Row],[Column3]]*Table11[[#This Row],[Column2]]</f>
        <v>1066590.0474999999</v>
      </c>
      <c r="AW55" s="25">
        <f>TRUNC(Table11[[#This Row],[Column3]]*Table11[[#This Row],[Column28]]/100)</f>
        <v>10665</v>
      </c>
      <c r="AX55" s="26">
        <f>TRUNC(Table11[[#This Row],[Column4]]*Table11[[#This Row],[Column29]]/100)</f>
        <v>11805</v>
      </c>
      <c r="AY55" s="27">
        <f>TRUNC(Table11[[#This Row],[Column5]]*Table11[[#This Row],[Column30]]/100)</f>
        <v>15874</v>
      </c>
      <c r="AZ55" s="28">
        <f>TRUNC(Table11[[#This Row],[Column6]]*Table11[[#This Row],[Column31]]/100)</f>
        <v>3027</v>
      </c>
      <c r="BA55" s="29">
        <f>TRUNC(Table11[[#This Row],[Column7]]*Table11[[#This Row],[Column312]]/100)</f>
        <v>9366</v>
      </c>
      <c r="BB55" s="30">
        <f>TRUNC(Table11[[#This Row],[Column8]]*Table11[[#This Row],[Column313]]/100)</f>
        <v>102</v>
      </c>
      <c r="BC55" s="31">
        <f>TRUNC(Table11[[#This Row],[Column9]]*Table11[[#This Row],[Column314]]/100)</f>
        <v>0</v>
      </c>
      <c r="BD55" s="32">
        <f>TRUNC(Table11[[#This Row],[Column10]]*Table11[[#This Row],[Column30]]/100)</f>
        <v>0</v>
      </c>
      <c r="BE55">
        <f>Table11[[#This Row],[Column2]]</f>
        <v>50893</v>
      </c>
      <c r="BF55">
        <f>Table11[[#This Row],[Column28]]</f>
        <v>50893</v>
      </c>
      <c r="BG55">
        <f>Table11[[#This Row],[Column29]]</f>
        <v>50893</v>
      </c>
      <c r="BH55">
        <f>Table11[[#This Row],[Column30]]</f>
        <v>50893</v>
      </c>
      <c r="BI55">
        <f>Table11[[#This Row],[Column31]]</f>
        <v>50893</v>
      </c>
      <c r="BJ55">
        <f>Table11[[#This Row],[Column312]]</f>
        <v>50893</v>
      </c>
      <c r="BK55">
        <f>Table11[[#This Row],[Column313]]</f>
        <v>50893</v>
      </c>
      <c r="BL55">
        <f>Table11[[#This Row],[Column314]]</f>
        <v>50893</v>
      </c>
      <c r="BM55">
        <f>Table11[[#This Row],[Column315]]</f>
        <v>50893</v>
      </c>
      <c r="BN55">
        <f>Table11[[#This Row],[Column31]]</f>
        <v>50893</v>
      </c>
      <c r="BO55">
        <f>Table11[[#This Row],[Column312]]</f>
        <v>50893</v>
      </c>
    </row>
    <row r="56" spans="1:67" ht="28.8" customHeight="1">
      <c r="A56" s="4" t="s">
        <v>89</v>
      </c>
      <c r="B56" s="5" t="s">
        <v>90</v>
      </c>
      <c r="C56" s="5" t="s">
        <v>91</v>
      </c>
      <c r="D56" s="56" t="s">
        <v>982</v>
      </c>
      <c r="E56" s="16">
        <v>0</v>
      </c>
      <c r="F56">
        <v>5</v>
      </c>
      <c r="G56">
        <v>23.972000000000001</v>
      </c>
      <c r="H56">
        <v>21.661999999999999</v>
      </c>
      <c r="I56">
        <v>14.829000000000001</v>
      </c>
      <c r="J56">
        <v>20.524999999999999</v>
      </c>
      <c r="K56">
        <v>6.2279999999999998</v>
      </c>
      <c r="L56">
        <v>7.7839999999999998</v>
      </c>
      <c r="M56" s="7">
        <f>Table11[[#This Row],[Progressives]]*0.67+Table11[[#This Row],[Muslim]]*0.64+Table11[[#This Row],[Left]]*0.35+Table11[[#This Row],[Average]]*0.52+Table11[[#This Row],[Reforms]]*0.2</f>
        <v>35.371620000000007</v>
      </c>
      <c r="N56" s="58">
        <f>Table11[[#This Row],[Average]]*0.34+Table11[[#This Row],[Liberal]]*0.45+Table11[[#This Row],[Blues]]+Table11[[#This Row],[Reforms]]*0.6</f>
        <v>25.17651</v>
      </c>
      <c r="O56" s="9">
        <f>Table11[[#This Row],[Liberal]]*0.55+Table11[[#This Row],[Progressives]]*0.07+Table11[[#This Row],[Average]]*0.14</f>
        <v>14.88115</v>
      </c>
      <c r="P56" s="11">
        <f>Table11[[#This Row],[Muslim]]*0.06+Table11[[#This Row],[Left]]*0.44+Table11[[#This Row],[Progressives]]*0.26</f>
        <v>16.479800000000001</v>
      </c>
      <c r="Q56" s="59"/>
      <c r="R56" s="57">
        <f>Table11[[#This Row],[Muslim]]*0.3+Table11[[#This Row],[Left]]*0.21+Table11[[#This Row],[Reforms]]*0.2</f>
        <v>8.0909200000000006</v>
      </c>
      <c r="T56" s="7">
        <v>46.6</v>
      </c>
      <c r="U56" s="8">
        <v>12</v>
      </c>
      <c r="V56" s="10">
        <v>0</v>
      </c>
      <c r="W56" s="9">
        <v>20.3</v>
      </c>
      <c r="X56" s="11">
        <v>16.3</v>
      </c>
      <c r="Y56" s="13">
        <v>4.8</v>
      </c>
      <c r="Z56" s="12">
        <v>0</v>
      </c>
      <c r="AA56" s="14">
        <v>0</v>
      </c>
      <c r="AB56">
        <f t="shared" ca="1" si="0"/>
        <v>0.68524255376146659</v>
      </c>
      <c r="AC56">
        <v>42100</v>
      </c>
      <c r="AD56" s="17">
        <v>29.033930000000002</v>
      </c>
      <c r="AE56" s="18">
        <v>10.790559999999999</v>
      </c>
      <c r="AF56" s="19">
        <v>13.72</v>
      </c>
      <c r="AG56" s="20">
        <v>14.718509999999901</v>
      </c>
      <c r="AH56" s="21">
        <v>31.107799999999902</v>
      </c>
      <c r="AI56" s="22">
        <v>0.62919999999999998</v>
      </c>
      <c r="AJ56" s="23">
        <v>0</v>
      </c>
      <c r="AK56" s="24">
        <v>0</v>
      </c>
      <c r="AL56" s="4" t="s">
        <v>89</v>
      </c>
      <c r="AM56" s="17">
        <f>Table11[[#This Row],[Column3]]-Table11[[#This Row],[Labour]]</f>
        <v>-17.56607</v>
      </c>
      <c r="AN56" s="18">
        <f>Table11[[#This Row],[Column4]]-Table11[[#This Row],[Conservative]]</f>
        <v>-1.2094400000000007</v>
      </c>
      <c r="AO56" s="19">
        <f>Table11[[#This Row],[Column5]]-Table11[[#This Row],[Reform]]</f>
        <v>13.72</v>
      </c>
      <c r="AP56" s="20">
        <f>Table11[[#This Row],[Column6]]-Table11[[#This Row],[LibDem]]</f>
        <v>-5.5814900000001</v>
      </c>
      <c r="AQ56" s="21">
        <f>Table11[[#This Row],[Column7]]-Table11[[#This Row],[Green]]</f>
        <v>14.807799999999901</v>
      </c>
      <c r="AR56" s="22">
        <f>Table11[[#This Row],[Column8]]-Table11[[#This Row],[Oth]]</f>
        <v>-4.1707999999999998</v>
      </c>
      <c r="AS56" s="23">
        <f>Table11[[#This Row],[Column9]]-Table11[[#This Row],[SNP]]</f>
        <v>0</v>
      </c>
      <c r="AT56" s="24">
        <f>Table11[[#This Row],[Column10]]-Table11[[#This Row],[PD]]</f>
        <v>0</v>
      </c>
      <c r="AU56" s="24">
        <f>MAX(Table11[[#This Row],[Column3]:[Column10]])-LARGE(Table11[[#This Row],[Column3]:[Column10]],2)</f>
        <v>2.0738699999999</v>
      </c>
      <c r="AV56">
        <f>Table11[[#This Row],[Column3]]*Table11[[#This Row],[Column2]]</f>
        <v>1222328.453</v>
      </c>
      <c r="AW56" s="25">
        <f>TRUNC(Table11[[#This Row],[Column3]]*Table11[[#This Row],[Column28]]/100)</f>
        <v>12223</v>
      </c>
      <c r="AX56" s="26">
        <f>TRUNC(Table11[[#This Row],[Column4]]*Table11[[#This Row],[Column29]]/100)</f>
        <v>4542</v>
      </c>
      <c r="AY56" s="27">
        <f>TRUNC(Table11[[#This Row],[Column5]]*Table11[[#This Row],[Column30]]/100)</f>
        <v>5776</v>
      </c>
      <c r="AZ56" s="28">
        <f>TRUNC(Table11[[#This Row],[Column6]]*Table11[[#This Row],[Column31]]/100)</f>
        <v>6196</v>
      </c>
      <c r="BA56" s="29">
        <f>TRUNC(Table11[[#This Row],[Column7]]*Table11[[#This Row],[Column312]]/100)</f>
        <v>13096</v>
      </c>
      <c r="BB56" s="30">
        <f>TRUNC(Table11[[#This Row],[Column8]]*Table11[[#This Row],[Column313]]/100)</f>
        <v>264</v>
      </c>
      <c r="BC56" s="31">
        <f>TRUNC(Table11[[#This Row],[Column9]]*Table11[[#This Row],[Column314]]/100)</f>
        <v>0</v>
      </c>
      <c r="BD56" s="32">
        <f>TRUNC(Table11[[#This Row],[Column10]]*Table11[[#This Row],[Column30]]/100)</f>
        <v>0</v>
      </c>
      <c r="BE56">
        <f>Table11[[#This Row],[Column2]]</f>
        <v>42100</v>
      </c>
      <c r="BF56">
        <f>Table11[[#This Row],[Column28]]</f>
        <v>42100</v>
      </c>
      <c r="BG56">
        <f>Table11[[#This Row],[Column29]]</f>
        <v>42100</v>
      </c>
      <c r="BH56">
        <f>Table11[[#This Row],[Column30]]</f>
        <v>42100</v>
      </c>
      <c r="BI56">
        <f>Table11[[#This Row],[Column31]]</f>
        <v>42100</v>
      </c>
      <c r="BJ56">
        <f>Table11[[#This Row],[Column312]]</f>
        <v>42100</v>
      </c>
      <c r="BK56">
        <f>Table11[[#This Row],[Column313]]</f>
        <v>42100</v>
      </c>
      <c r="BL56">
        <f>Table11[[#This Row],[Column314]]</f>
        <v>42100</v>
      </c>
      <c r="BM56">
        <f>Table11[[#This Row],[Column315]]</f>
        <v>42100</v>
      </c>
      <c r="BN56">
        <f>Table11[[#This Row],[Column31]]</f>
        <v>42100</v>
      </c>
      <c r="BO56">
        <f>Table11[[#This Row],[Column312]]</f>
        <v>42100</v>
      </c>
    </row>
    <row r="57" spans="1:67" ht="28.8" customHeight="1">
      <c r="A57" s="4" t="s">
        <v>540</v>
      </c>
      <c r="B57" s="5" t="s">
        <v>200</v>
      </c>
      <c r="C57" s="5" t="s">
        <v>91</v>
      </c>
      <c r="D57" s="56" t="s">
        <v>983</v>
      </c>
      <c r="E57" s="16">
        <v>0</v>
      </c>
      <c r="F57">
        <v>0.78400000000000003</v>
      </c>
      <c r="G57">
        <v>7.9740000000000002</v>
      </c>
      <c r="H57">
        <v>6.0970000000000004</v>
      </c>
      <c r="I57">
        <v>35.631</v>
      </c>
      <c r="J57">
        <v>21.716000000000001</v>
      </c>
      <c r="K57">
        <v>1.2170000000000001</v>
      </c>
      <c r="L57">
        <v>26.582000000000001</v>
      </c>
      <c r="M57" s="7">
        <f>Table11[[#This Row],[Progressives]]*0.67+Table11[[#This Row],[Muslim]]*0.64+Table11[[#This Row],[Left]]*0.35+Table11[[#This Row],[Average]]*0.52+Table11[[#This Row],[Reforms]]*0.2</f>
        <v>31.222170000000002</v>
      </c>
      <c r="N57" s="58">
        <f>Table11[[#This Row],[Average]]*0.34+Table11[[#This Row],[Liberal]]*0.45+Table11[[#This Row],[Blues]]+Table11[[#This Row],[Reforms]]*0.6</f>
        <v>39.05294</v>
      </c>
      <c r="O57" s="9">
        <f>Table11[[#This Row],[Liberal]]*0.55+Table11[[#This Row],[Progressives]]*0.07+Table11[[#This Row],[Average]]*0.14</f>
        <v>17.358930000000001</v>
      </c>
      <c r="P57" s="11">
        <f>Table11[[#This Row],[Muslim]]*0.06+Table11[[#This Row],[Left]]*0.44+Table11[[#This Row],[Progressives]]*0.26</f>
        <v>5.1408199999999997</v>
      </c>
      <c r="Q57" s="59"/>
      <c r="R57" s="57">
        <f>Table11[[#This Row],[Muslim]]*0.3+Table11[[#This Row],[Left]]*0.21+Table11[[#This Row],[Reforms]]*0.2</f>
        <v>7.2261400000000009</v>
      </c>
      <c r="T57" s="7">
        <v>23.3</v>
      </c>
      <c r="U57" s="8">
        <v>38.1</v>
      </c>
      <c r="V57" s="10">
        <v>30.1</v>
      </c>
      <c r="W57" s="9">
        <v>3.3</v>
      </c>
      <c r="X57" s="11">
        <v>5.2</v>
      </c>
      <c r="Y57" s="13">
        <v>0</v>
      </c>
      <c r="Z57" s="12">
        <v>0</v>
      </c>
      <c r="AA57" s="14">
        <v>0</v>
      </c>
      <c r="AB57">
        <f t="shared" ca="1" si="0"/>
        <v>0.53573267207086783</v>
      </c>
      <c r="AC57">
        <v>40633</v>
      </c>
      <c r="AD57" s="17">
        <v>8.9689599999999992</v>
      </c>
      <c r="AE57" s="18">
        <v>34.7358499999999</v>
      </c>
      <c r="AF57" s="19">
        <v>41.954000000000001</v>
      </c>
      <c r="AG57" s="20">
        <v>4.59999</v>
      </c>
      <c r="AH57" s="21">
        <v>9.7230000000000008</v>
      </c>
      <c r="AI57" s="22">
        <v>1.8200000000000001E-2</v>
      </c>
      <c r="AJ57" s="23">
        <v>0</v>
      </c>
      <c r="AK57" s="24">
        <v>0</v>
      </c>
      <c r="AL57" s="4" t="s">
        <v>540</v>
      </c>
      <c r="AM57" s="17">
        <f>Table11[[#This Row],[Column3]]-Table11[[#This Row],[Labour]]</f>
        <v>-14.331040000000002</v>
      </c>
      <c r="AN57" s="18">
        <f>Table11[[#This Row],[Column4]]-Table11[[#This Row],[Conservative]]</f>
        <v>-3.3641500000001017</v>
      </c>
      <c r="AO57" s="19">
        <f>Table11[[#This Row],[Column5]]-Table11[[#This Row],[Reform]]</f>
        <v>11.853999999999999</v>
      </c>
      <c r="AP57" s="20">
        <f>Table11[[#This Row],[Column6]]-Table11[[#This Row],[LibDem]]</f>
        <v>1.2999900000000002</v>
      </c>
      <c r="AQ57" s="21">
        <f>Table11[[#This Row],[Column7]]-Table11[[#This Row],[Green]]</f>
        <v>4.5230000000000006</v>
      </c>
      <c r="AR57" s="22">
        <f>Table11[[#This Row],[Column8]]-Table11[[#This Row],[Oth]]</f>
        <v>1.8200000000000001E-2</v>
      </c>
      <c r="AS57" s="23">
        <f>Table11[[#This Row],[Column9]]-Table11[[#This Row],[SNP]]</f>
        <v>0</v>
      </c>
      <c r="AT57" s="24">
        <f>Table11[[#This Row],[Column10]]-Table11[[#This Row],[PD]]</f>
        <v>0</v>
      </c>
      <c r="AU57" s="24">
        <f>MAX(Table11[[#This Row],[Column3]:[Column10]])-LARGE(Table11[[#This Row],[Column3]:[Column10]],2)</f>
        <v>7.2181500000001009</v>
      </c>
      <c r="AV57">
        <f>Table11[[#This Row],[Column3]]*Table11[[#This Row],[Column2]]</f>
        <v>364435.75167999999</v>
      </c>
      <c r="AW57" s="25">
        <f>TRUNC(Table11[[#This Row],[Column3]]*Table11[[#This Row],[Column28]]/100)</f>
        <v>3644</v>
      </c>
      <c r="AX57" s="26">
        <f>TRUNC(Table11[[#This Row],[Column4]]*Table11[[#This Row],[Column29]]/100)</f>
        <v>14114</v>
      </c>
      <c r="AY57" s="27">
        <f>TRUNC(Table11[[#This Row],[Column5]]*Table11[[#This Row],[Column30]]/100)</f>
        <v>17047</v>
      </c>
      <c r="AZ57" s="28">
        <f>TRUNC(Table11[[#This Row],[Column6]]*Table11[[#This Row],[Column31]]/100)</f>
        <v>1869</v>
      </c>
      <c r="BA57" s="29">
        <f>TRUNC(Table11[[#This Row],[Column7]]*Table11[[#This Row],[Column312]]/100)</f>
        <v>3950</v>
      </c>
      <c r="BB57" s="30">
        <f>TRUNC(Table11[[#This Row],[Column8]]*Table11[[#This Row],[Column313]]/100)</f>
        <v>7</v>
      </c>
      <c r="BC57" s="31">
        <f>TRUNC(Table11[[#This Row],[Column9]]*Table11[[#This Row],[Column314]]/100)</f>
        <v>0</v>
      </c>
      <c r="BD57" s="32">
        <f>TRUNC(Table11[[#This Row],[Column10]]*Table11[[#This Row],[Column30]]/100)</f>
        <v>0</v>
      </c>
      <c r="BE57">
        <f>Table11[[#This Row],[Column2]]</f>
        <v>40633</v>
      </c>
      <c r="BF57">
        <f>Table11[[#This Row],[Column28]]</f>
        <v>40633</v>
      </c>
      <c r="BG57">
        <f>Table11[[#This Row],[Column29]]</f>
        <v>40633</v>
      </c>
      <c r="BH57">
        <f>Table11[[#This Row],[Column30]]</f>
        <v>40633</v>
      </c>
      <c r="BI57">
        <f>Table11[[#This Row],[Column31]]</f>
        <v>40633</v>
      </c>
      <c r="BJ57">
        <f>Table11[[#This Row],[Column312]]</f>
        <v>40633</v>
      </c>
      <c r="BK57">
        <f>Table11[[#This Row],[Column313]]</f>
        <v>40633</v>
      </c>
      <c r="BL57">
        <f>Table11[[#This Row],[Column314]]</f>
        <v>40633</v>
      </c>
      <c r="BM57">
        <f>Table11[[#This Row],[Column315]]</f>
        <v>40633</v>
      </c>
      <c r="BN57">
        <f>Table11[[#This Row],[Column31]]</f>
        <v>40633</v>
      </c>
      <c r="BO57">
        <f>Table11[[#This Row],[Column312]]</f>
        <v>40633</v>
      </c>
    </row>
    <row r="58" spans="1:67">
      <c r="A58" s="2" t="s">
        <v>331</v>
      </c>
      <c r="B58" s="3" t="s">
        <v>266</v>
      </c>
      <c r="C58" s="3" t="s">
        <v>91</v>
      </c>
      <c r="D58" s="50" t="s">
        <v>984</v>
      </c>
      <c r="E58">
        <v>0</v>
      </c>
      <c r="F58">
        <v>1.29</v>
      </c>
      <c r="G58">
        <v>8.0809999999999995</v>
      </c>
      <c r="H58">
        <v>7.3250000000000002</v>
      </c>
      <c r="I58">
        <v>23.524999999999999</v>
      </c>
      <c r="J58">
        <v>25.398</v>
      </c>
      <c r="K58">
        <v>10.86</v>
      </c>
      <c r="L58">
        <v>23.521999999999998</v>
      </c>
      <c r="M58" s="7">
        <f>Table11[[#This Row],[Progressives]]*0.67+Table11[[#This Row],[Muslim]]*0.64+Table11[[#This Row],[Left]]*0.35+Table11[[#This Row],[Average]]*0.52+Table11[[#This Row],[Reforms]]*0.2</f>
        <v>25.499099999999999</v>
      </c>
      <c r="N58" s="58">
        <f>Table11[[#This Row],[Average]]*0.34+Table11[[#This Row],[Liberal]]*0.45+Table11[[#This Row],[Blues]]+Table11[[#This Row],[Reforms]]*0.6</f>
        <v>44.400799999999997</v>
      </c>
      <c r="O58" s="9">
        <f>Table11[[#This Row],[Liberal]]*0.55+Table11[[#This Row],[Progressives]]*0.07+Table11[[#This Row],[Average]]*0.14</f>
        <v>17.775150000000004</v>
      </c>
      <c r="P58" s="11">
        <f>Table11[[#This Row],[Muslim]]*0.06+Table11[[#This Row],[Left]]*0.44+Table11[[#This Row],[Progressives]]*0.26</f>
        <v>5.5375399999999999</v>
      </c>
      <c r="Q58" s="59"/>
      <c r="R58" s="57">
        <f>Table11[[#This Row],[Muslim]]*0.3+Table11[[#This Row],[Left]]*0.21+Table11[[#This Row],[Reforms]]*0.2</f>
        <v>6.7884099999999998</v>
      </c>
      <c r="T58" s="7">
        <v>23.4</v>
      </c>
      <c r="U58" s="8">
        <v>32.6</v>
      </c>
      <c r="V58" s="10">
        <v>19</v>
      </c>
      <c r="W58" s="9">
        <v>11.6</v>
      </c>
      <c r="X58" s="11">
        <v>12.2</v>
      </c>
      <c r="Y58" s="13">
        <v>1.2</v>
      </c>
      <c r="Z58" s="12">
        <v>0</v>
      </c>
      <c r="AA58" s="14">
        <v>0</v>
      </c>
      <c r="AB58">
        <f t="shared" ca="1" si="0"/>
        <v>0.95555735418235666</v>
      </c>
      <c r="AC58">
        <v>46423</v>
      </c>
      <c r="AD58" s="17">
        <v>8.9952000000000005</v>
      </c>
      <c r="AE58" s="18">
        <v>31.662659999999999</v>
      </c>
      <c r="AF58" s="19">
        <v>32.131</v>
      </c>
      <c r="AG58" s="20">
        <v>9.3425399999999996</v>
      </c>
      <c r="AH58" s="21">
        <v>17.71</v>
      </c>
      <c r="AI58" s="22">
        <v>0.15859999999999999</v>
      </c>
      <c r="AJ58" s="23">
        <v>0</v>
      </c>
      <c r="AK58" s="24">
        <v>0</v>
      </c>
      <c r="AL58" s="2" t="s">
        <v>331</v>
      </c>
      <c r="AM58" s="17">
        <f>Table11[[#This Row],[Column3]]-Table11[[#This Row],[Labour]]</f>
        <v>-14.404799999999998</v>
      </c>
      <c r="AN58" s="18">
        <f>Table11[[#This Row],[Column4]]-Table11[[#This Row],[Conservative]]</f>
        <v>-0.9373400000000025</v>
      </c>
      <c r="AO58" s="19">
        <f>Table11[[#This Row],[Column5]]-Table11[[#This Row],[Reform]]</f>
        <v>13.131</v>
      </c>
      <c r="AP58" s="20">
        <f>Table11[[#This Row],[Column6]]-Table11[[#This Row],[LibDem]]</f>
        <v>-2.25746</v>
      </c>
      <c r="AQ58" s="21">
        <f>Table11[[#This Row],[Column7]]-Table11[[#This Row],[Green]]</f>
        <v>5.5100000000000016</v>
      </c>
      <c r="AR58" s="22">
        <f>Table11[[#This Row],[Column8]]-Table11[[#This Row],[Oth]]</f>
        <v>-1.0413999999999999</v>
      </c>
      <c r="AS58" s="23">
        <f>Table11[[#This Row],[Column9]]-Table11[[#This Row],[SNP]]</f>
        <v>0</v>
      </c>
      <c r="AT58" s="24">
        <f>Table11[[#This Row],[Column10]]-Table11[[#This Row],[PD]]</f>
        <v>0</v>
      </c>
      <c r="AU58" s="24">
        <f>MAX(Table11[[#This Row],[Column3]:[Column10]])-LARGE(Table11[[#This Row],[Column3]:[Column10]],2)</f>
        <v>0.46834000000000131</v>
      </c>
      <c r="AV58">
        <f>Table11[[#This Row],[Column3]]*Table11[[#This Row],[Column2]]</f>
        <v>417584.16960000002</v>
      </c>
      <c r="AW58" s="25">
        <f>TRUNC(Table11[[#This Row],[Column3]]*Table11[[#This Row],[Column28]]/100)</f>
        <v>4175</v>
      </c>
      <c r="AX58" s="26">
        <f>TRUNC(Table11[[#This Row],[Column4]]*Table11[[#This Row],[Column29]]/100)</f>
        <v>14698</v>
      </c>
      <c r="AY58" s="27">
        <f>TRUNC(Table11[[#This Row],[Column5]]*Table11[[#This Row],[Column30]]/100)</f>
        <v>14916</v>
      </c>
      <c r="AZ58" s="28">
        <f>TRUNC(Table11[[#This Row],[Column6]]*Table11[[#This Row],[Column31]]/100)</f>
        <v>4337</v>
      </c>
      <c r="BA58" s="29">
        <f>TRUNC(Table11[[#This Row],[Column7]]*Table11[[#This Row],[Column312]]/100)</f>
        <v>8221</v>
      </c>
      <c r="BB58" s="30">
        <f>TRUNC(Table11[[#This Row],[Column8]]*Table11[[#This Row],[Column313]]/100)</f>
        <v>73</v>
      </c>
      <c r="BC58" s="31">
        <f>TRUNC(Table11[[#This Row],[Column9]]*Table11[[#This Row],[Column314]]/100)</f>
        <v>0</v>
      </c>
      <c r="BD58" s="32">
        <f>TRUNC(Table11[[#This Row],[Column10]]*Table11[[#This Row],[Column30]]/100)</f>
        <v>0</v>
      </c>
      <c r="BE58">
        <f>Table11[[#This Row],[Column2]]</f>
        <v>46423</v>
      </c>
      <c r="BF58">
        <f>Table11[[#This Row],[Column28]]</f>
        <v>46423</v>
      </c>
      <c r="BG58">
        <f>Table11[[#This Row],[Column29]]</f>
        <v>46423</v>
      </c>
      <c r="BH58">
        <f>Table11[[#This Row],[Column30]]</f>
        <v>46423</v>
      </c>
      <c r="BI58">
        <f>Table11[[#This Row],[Column31]]</f>
        <v>46423</v>
      </c>
      <c r="BJ58">
        <f>Table11[[#This Row],[Column312]]</f>
        <v>46423</v>
      </c>
      <c r="BK58">
        <f>Table11[[#This Row],[Column313]]</f>
        <v>46423</v>
      </c>
      <c r="BL58">
        <f>Table11[[#This Row],[Column314]]</f>
        <v>46423</v>
      </c>
      <c r="BM58">
        <f>Table11[[#This Row],[Column315]]</f>
        <v>46423</v>
      </c>
      <c r="BN58">
        <f>Table11[[#This Row],[Column31]]</f>
        <v>46423</v>
      </c>
      <c r="BO58">
        <f>Table11[[#This Row],[Column312]]</f>
        <v>46423</v>
      </c>
    </row>
    <row r="59" spans="1:67">
      <c r="A59" s="2" t="s">
        <v>332</v>
      </c>
      <c r="B59" s="3" t="s">
        <v>200</v>
      </c>
      <c r="C59" s="3" t="s">
        <v>91</v>
      </c>
      <c r="D59" s="50" t="s">
        <v>985</v>
      </c>
      <c r="E59">
        <v>0</v>
      </c>
      <c r="F59">
        <v>2.7919999999999998</v>
      </c>
      <c r="G59">
        <v>9.3360000000000003</v>
      </c>
      <c r="H59">
        <v>13.076000000000001</v>
      </c>
      <c r="I59">
        <v>29.626999999999999</v>
      </c>
      <c r="J59">
        <v>24.765000000000001</v>
      </c>
      <c r="K59">
        <v>3.04</v>
      </c>
      <c r="L59">
        <v>17.364000000000001</v>
      </c>
      <c r="M59" s="7">
        <f>Table11[[#This Row],[Progressives]]*0.67+Table11[[#This Row],[Muslim]]*0.64+Table11[[#This Row],[Left]]*0.35+Table11[[#This Row],[Average]]*0.52+Table11[[#This Row],[Reforms]]*0.2</f>
        <v>32.694240000000001</v>
      </c>
      <c r="N59" s="58">
        <f>Table11[[#This Row],[Average]]*0.34+Table11[[#This Row],[Liberal]]*0.45+Table11[[#This Row],[Blues]]+Table11[[#This Row],[Reforms]]*0.6</f>
        <v>34.675829999999998</v>
      </c>
      <c r="O59" s="9">
        <f>Table11[[#This Row],[Liberal]]*0.55+Table11[[#This Row],[Progressives]]*0.07+Table11[[#This Row],[Average]]*0.14</f>
        <v>18.68385</v>
      </c>
      <c r="P59" s="11">
        <f>Table11[[#This Row],[Muslim]]*0.06+Table11[[#This Row],[Left]]*0.44+Table11[[#This Row],[Progressives]]*0.26</f>
        <v>7.6751199999999997</v>
      </c>
      <c r="Q59" s="59"/>
      <c r="R59" s="57">
        <f>Table11[[#This Row],[Muslim]]*0.3+Table11[[#This Row],[Left]]*0.21+Table11[[#This Row],[Reforms]]*0.2</f>
        <v>6.2709600000000005</v>
      </c>
      <c r="T59" s="7">
        <v>12</v>
      </c>
      <c r="U59" s="8">
        <v>30.5</v>
      </c>
      <c r="V59" s="10">
        <v>13.3</v>
      </c>
      <c r="W59" s="9">
        <v>39.9</v>
      </c>
      <c r="X59" s="11">
        <v>3.1</v>
      </c>
      <c r="Y59" s="13">
        <v>1.2</v>
      </c>
      <c r="Z59" s="12">
        <v>0</v>
      </c>
      <c r="AA59" s="14">
        <v>0</v>
      </c>
      <c r="AB59">
        <f t="shared" ca="1" si="0"/>
        <v>0.40341218203358153</v>
      </c>
      <c r="AC59">
        <v>50716</v>
      </c>
      <c r="AD59" s="17">
        <v>5.0015999999999998</v>
      </c>
      <c r="AE59" s="18">
        <v>26.527999999999999</v>
      </c>
      <c r="AF59" s="19">
        <v>21.074999999999999</v>
      </c>
      <c r="AG59" s="20">
        <v>38.879719999999999</v>
      </c>
      <c r="AH59" s="21">
        <v>8.3596800000000009</v>
      </c>
      <c r="AI59" s="22">
        <v>0.155999999999999</v>
      </c>
      <c r="AJ59" s="23">
        <v>0</v>
      </c>
      <c r="AK59" s="24">
        <v>0</v>
      </c>
      <c r="AL59" s="2" t="s">
        <v>332</v>
      </c>
      <c r="AM59" s="17">
        <f>Table11[[#This Row],[Column3]]-Table11[[#This Row],[Labour]]</f>
        <v>-6.9984000000000002</v>
      </c>
      <c r="AN59" s="18">
        <f>Table11[[#This Row],[Column4]]-Table11[[#This Row],[Conservative]]</f>
        <v>-3.9720000000000013</v>
      </c>
      <c r="AO59" s="19">
        <f>Table11[[#This Row],[Column5]]-Table11[[#This Row],[Reform]]</f>
        <v>7.7749999999999986</v>
      </c>
      <c r="AP59" s="20">
        <f>Table11[[#This Row],[Column6]]-Table11[[#This Row],[LibDem]]</f>
        <v>-1.0202799999999996</v>
      </c>
      <c r="AQ59" s="21">
        <f>Table11[[#This Row],[Column7]]-Table11[[#This Row],[Green]]</f>
        <v>5.2596800000000012</v>
      </c>
      <c r="AR59" s="22">
        <f>Table11[[#This Row],[Column8]]-Table11[[#This Row],[Oth]]</f>
        <v>-1.0440000000000009</v>
      </c>
      <c r="AS59" s="23">
        <f>Table11[[#This Row],[Column9]]-Table11[[#This Row],[SNP]]</f>
        <v>0</v>
      </c>
      <c r="AT59" s="24">
        <f>Table11[[#This Row],[Column10]]-Table11[[#This Row],[PD]]</f>
        <v>0</v>
      </c>
      <c r="AU59" s="24">
        <f>MAX(Table11[[#This Row],[Column3]:[Column10]])-LARGE(Table11[[#This Row],[Column3]:[Column10]],2)</f>
        <v>12.35172</v>
      </c>
      <c r="AV59">
        <f>Table11[[#This Row],[Column3]]*Table11[[#This Row],[Column2]]</f>
        <v>253661.14559999999</v>
      </c>
      <c r="AW59" s="25">
        <f>TRUNC(Table11[[#This Row],[Column3]]*Table11[[#This Row],[Column28]]/100)</f>
        <v>2536</v>
      </c>
      <c r="AX59" s="26">
        <f>TRUNC(Table11[[#This Row],[Column4]]*Table11[[#This Row],[Column29]]/100)</f>
        <v>13453</v>
      </c>
      <c r="AY59" s="27">
        <f>TRUNC(Table11[[#This Row],[Column5]]*Table11[[#This Row],[Column30]]/100)</f>
        <v>10688</v>
      </c>
      <c r="AZ59" s="28">
        <f>TRUNC(Table11[[#This Row],[Column6]]*Table11[[#This Row],[Column31]]/100)</f>
        <v>19718</v>
      </c>
      <c r="BA59" s="29">
        <f>TRUNC(Table11[[#This Row],[Column7]]*Table11[[#This Row],[Column312]]/100)</f>
        <v>4239</v>
      </c>
      <c r="BB59" s="30">
        <f>TRUNC(Table11[[#This Row],[Column8]]*Table11[[#This Row],[Column313]]/100)</f>
        <v>79</v>
      </c>
      <c r="BC59" s="31">
        <f>TRUNC(Table11[[#This Row],[Column9]]*Table11[[#This Row],[Column314]]/100)</f>
        <v>0</v>
      </c>
      <c r="BD59" s="32">
        <f>TRUNC(Table11[[#This Row],[Column10]]*Table11[[#This Row],[Column30]]/100)</f>
        <v>0</v>
      </c>
      <c r="BE59">
        <f>Table11[[#This Row],[Column2]]</f>
        <v>50716</v>
      </c>
      <c r="BF59">
        <f>Table11[[#This Row],[Column28]]</f>
        <v>50716</v>
      </c>
      <c r="BG59">
        <f>Table11[[#This Row],[Column29]]</f>
        <v>50716</v>
      </c>
      <c r="BH59">
        <f>Table11[[#This Row],[Column30]]</f>
        <v>50716</v>
      </c>
      <c r="BI59">
        <f>Table11[[#This Row],[Column31]]</f>
        <v>50716</v>
      </c>
      <c r="BJ59">
        <f>Table11[[#This Row],[Column312]]</f>
        <v>50716</v>
      </c>
      <c r="BK59">
        <f>Table11[[#This Row],[Column313]]</f>
        <v>50716</v>
      </c>
      <c r="BL59">
        <f>Table11[[#This Row],[Column314]]</f>
        <v>50716</v>
      </c>
      <c r="BM59">
        <f>Table11[[#This Row],[Column315]]</f>
        <v>50716</v>
      </c>
      <c r="BN59">
        <f>Table11[[#This Row],[Column31]]</f>
        <v>50716</v>
      </c>
      <c r="BO59">
        <f>Table11[[#This Row],[Column312]]</f>
        <v>50716</v>
      </c>
    </row>
    <row r="60" spans="1:67" ht="28.8" customHeight="1">
      <c r="A60" s="2" t="s">
        <v>550</v>
      </c>
      <c r="B60" s="3" t="s">
        <v>200</v>
      </c>
      <c r="C60" s="3" t="s">
        <v>91</v>
      </c>
      <c r="D60" s="50" t="s">
        <v>986</v>
      </c>
      <c r="E60">
        <v>0</v>
      </c>
      <c r="F60">
        <v>0.46400000000000002</v>
      </c>
      <c r="G60">
        <v>6.7960000000000003</v>
      </c>
      <c r="H60">
        <v>6.0330000000000004</v>
      </c>
      <c r="I60">
        <v>34.933999999999997</v>
      </c>
      <c r="J60">
        <v>15.297000000000001</v>
      </c>
      <c r="K60">
        <v>4.2729999999999997</v>
      </c>
      <c r="L60">
        <v>32.201999999999998</v>
      </c>
      <c r="M60" s="7">
        <f>Table11[[#This Row],[Progressives]]*0.67+Table11[[#This Row],[Muslim]]*0.64+Table11[[#This Row],[Left]]*0.35+Table11[[#This Row],[Average]]*0.52+Table11[[#This Row],[Reforms]]*0.2</f>
        <v>31.32375</v>
      </c>
      <c r="N60" s="58">
        <f>Table11[[#This Row],[Average]]*0.34+Table11[[#This Row],[Liberal]]*0.45+Table11[[#This Row],[Blues]]+Table11[[#This Row],[Reforms]]*0.6</f>
        <v>42.355409999999999</v>
      </c>
      <c r="O60" s="9">
        <f>Table11[[#This Row],[Liberal]]*0.55+Table11[[#This Row],[Progressives]]*0.07+Table11[[#This Row],[Average]]*0.14</f>
        <v>13.726420000000001</v>
      </c>
      <c r="P60" s="11">
        <f>Table11[[#This Row],[Muslim]]*0.06+Table11[[#This Row],[Left]]*0.44+Table11[[#This Row],[Progressives]]*0.26</f>
        <v>4.5866600000000002</v>
      </c>
      <c r="Q60" s="59"/>
      <c r="R60" s="57">
        <f>Table11[[#This Row],[Muslim]]*0.3+Table11[[#This Row],[Left]]*0.21+Table11[[#This Row],[Reforms]]*0.2</f>
        <v>8.0067599999999999</v>
      </c>
      <c r="T60" s="7">
        <v>16.2</v>
      </c>
      <c r="U60" s="8">
        <v>27.9</v>
      </c>
      <c r="V60" s="10">
        <v>46.2</v>
      </c>
      <c r="W60" s="9">
        <v>4.4000000000000004</v>
      </c>
      <c r="X60" s="11">
        <v>4.2</v>
      </c>
      <c r="Y60" s="13">
        <v>1.1000000000000001</v>
      </c>
      <c r="Z60" s="12">
        <v>0</v>
      </c>
      <c r="AA60" s="14">
        <v>0</v>
      </c>
      <c r="AB60">
        <f t="shared" ca="1" si="0"/>
        <v>0.41426404273235495</v>
      </c>
      <c r="AC60">
        <v>45958</v>
      </c>
      <c r="AD60" s="17">
        <v>6.3590400000000002</v>
      </c>
      <c r="AE60" s="18">
        <v>26.638059999999999</v>
      </c>
      <c r="AF60" s="19">
        <v>54.542000000000002</v>
      </c>
      <c r="AG60" s="20">
        <v>4.6089000000000002</v>
      </c>
      <c r="AH60" s="21">
        <v>7.7480000000000002</v>
      </c>
      <c r="AI60" s="22">
        <v>0.103999999999999</v>
      </c>
      <c r="AJ60" s="23">
        <v>0</v>
      </c>
      <c r="AK60" s="24">
        <v>0</v>
      </c>
      <c r="AL60" s="2" t="s">
        <v>550</v>
      </c>
      <c r="AM60" s="17">
        <f>Table11[[#This Row],[Column3]]-Table11[[#This Row],[Labour]]</f>
        <v>-9.840959999999999</v>
      </c>
      <c r="AN60" s="18">
        <f>Table11[[#This Row],[Column4]]-Table11[[#This Row],[Conservative]]</f>
        <v>-1.2619399999999992</v>
      </c>
      <c r="AO60" s="19">
        <f>Table11[[#This Row],[Column5]]-Table11[[#This Row],[Reform]]</f>
        <v>8.3419999999999987</v>
      </c>
      <c r="AP60" s="20">
        <f>Table11[[#This Row],[Column6]]-Table11[[#This Row],[LibDem]]</f>
        <v>0.20889999999999986</v>
      </c>
      <c r="AQ60" s="21">
        <f>Table11[[#This Row],[Column7]]-Table11[[#This Row],[Green]]</f>
        <v>3.548</v>
      </c>
      <c r="AR60" s="22">
        <f>Table11[[#This Row],[Column8]]-Table11[[#This Row],[Oth]]</f>
        <v>-0.99600000000000111</v>
      </c>
      <c r="AS60" s="23">
        <f>Table11[[#This Row],[Column9]]-Table11[[#This Row],[SNP]]</f>
        <v>0</v>
      </c>
      <c r="AT60" s="24">
        <f>Table11[[#This Row],[Column10]]-Table11[[#This Row],[PD]]</f>
        <v>0</v>
      </c>
      <c r="AU60" s="24">
        <f>MAX(Table11[[#This Row],[Column3]:[Column10]])-LARGE(Table11[[#This Row],[Column3]:[Column10]],2)</f>
        <v>27.903940000000002</v>
      </c>
      <c r="AV60">
        <f>Table11[[#This Row],[Column3]]*Table11[[#This Row],[Column2]]</f>
        <v>292248.76032</v>
      </c>
      <c r="AW60" s="25">
        <f>TRUNC(Table11[[#This Row],[Column3]]*Table11[[#This Row],[Column28]]/100)</f>
        <v>2922</v>
      </c>
      <c r="AX60" s="26">
        <f>TRUNC(Table11[[#This Row],[Column4]]*Table11[[#This Row],[Column29]]/100)</f>
        <v>12242</v>
      </c>
      <c r="AY60" s="27">
        <f>TRUNC(Table11[[#This Row],[Column5]]*Table11[[#This Row],[Column30]]/100)</f>
        <v>25066</v>
      </c>
      <c r="AZ60" s="28">
        <f>TRUNC(Table11[[#This Row],[Column6]]*Table11[[#This Row],[Column31]]/100)</f>
        <v>2118</v>
      </c>
      <c r="BA60" s="29">
        <f>TRUNC(Table11[[#This Row],[Column7]]*Table11[[#This Row],[Column312]]/100)</f>
        <v>3560</v>
      </c>
      <c r="BB60" s="30">
        <f>TRUNC(Table11[[#This Row],[Column8]]*Table11[[#This Row],[Column313]]/100)</f>
        <v>47</v>
      </c>
      <c r="BC60" s="31">
        <f>TRUNC(Table11[[#This Row],[Column9]]*Table11[[#This Row],[Column314]]/100)</f>
        <v>0</v>
      </c>
      <c r="BD60" s="32">
        <f>TRUNC(Table11[[#This Row],[Column10]]*Table11[[#This Row],[Column30]]/100)</f>
        <v>0</v>
      </c>
      <c r="BE60">
        <f>Table11[[#This Row],[Column2]]</f>
        <v>45958</v>
      </c>
      <c r="BF60">
        <f>Table11[[#This Row],[Column28]]</f>
        <v>45958</v>
      </c>
      <c r="BG60">
        <f>Table11[[#This Row],[Column29]]</f>
        <v>45958</v>
      </c>
      <c r="BH60">
        <f>Table11[[#This Row],[Column30]]</f>
        <v>45958</v>
      </c>
      <c r="BI60">
        <f>Table11[[#This Row],[Column31]]</f>
        <v>45958</v>
      </c>
      <c r="BJ60">
        <f>Table11[[#This Row],[Column312]]</f>
        <v>45958</v>
      </c>
      <c r="BK60">
        <f>Table11[[#This Row],[Column313]]</f>
        <v>45958</v>
      </c>
      <c r="BL60">
        <f>Table11[[#This Row],[Column314]]</f>
        <v>45958</v>
      </c>
      <c r="BM60">
        <f>Table11[[#This Row],[Column315]]</f>
        <v>45958</v>
      </c>
      <c r="BN60">
        <f>Table11[[#This Row],[Column31]]</f>
        <v>45958</v>
      </c>
      <c r="BO60">
        <f>Table11[[#This Row],[Column312]]</f>
        <v>45958</v>
      </c>
    </row>
    <row r="61" spans="1:67" ht="28.8" customHeight="1">
      <c r="A61" s="4" t="s">
        <v>334</v>
      </c>
      <c r="B61" s="5" t="s">
        <v>200</v>
      </c>
      <c r="C61" s="5" t="s">
        <v>91</v>
      </c>
      <c r="D61" s="56" t="s">
        <v>987</v>
      </c>
      <c r="E61" s="16">
        <v>0</v>
      </c>
      <c r="F61">
        <v>2.746</v>
      </c>
      <c r="G61">
        <v>11.896000000000001</v>
      </c>
      <c r="H61">
        <v>16.225999999999999</v>
      </c>
      <c r="I61">
        <v>30.774000000000001</v>
      </c>
      <c r="J61">
        <v>16.994</v>
      </c>
      <c r="K61">
        <v>2.5059999999999998</v>
      </c>
      <c r="L61">
        <v>18.858000000000001</v>
      </c>
      <c r="M61" s="7">
        <f>Table11[[#This Row],[Progressives]]*0.67+Table11[[#This Row],[Muslim]]*0.64+Table11[[#This Row],[Left]]*0.35+Table11[[#This Row],[Average]]*0.52+Table11[[#This Row],[Reforms]]*0.2</f>
        <v>36.566540000000003</v>
      </c>
      <c r="N61" s="58">
        <f>Table11[[#This Row],[Average]]*0.34+Table11[[#This Row],[Liberal]]*0.45+Table11[[#This Row],[Blues]]+Table11[[#This Row],[Reforms]]*0.6</f>
        <v>31.931260000000002</v>
      </c>
      <c r="O61" s="9">
        <f>Table11[[#This Row],[Liberal]]*0.55+Table11[[#This Row],[Progressives]]*0.07+Table11[[#This Row],[Average]]*0.14</f>
        <v>14.790880000000001</v>
      </c>
      <c r="P61" s="11">
        <f>Table11[[#This Row],[Muslim]]*0.06+Table11[[#This Row],[Left]]*0.44+Table11[[#This Row],[Progressives]]*0.26</f>
        <v>9.6177600000000005</v>
      </c>
      <c r="Q61" s="59"/>
      <c r="R61" s="57">
        <f>Table11[[#This Row],[Muslim]]*0.3+Table11[[#This Row],[Left]]*0.21+Table11[[#This Row],[Reforms]]*0.2</f>
        <v>7.0935600000000001</v>
      </c>
      <c r="T61" s="7">
        <v>41.9</v>
      </c>
      <c r="U61" s="8">
        <v>23.5</v>
      </c>
      <c r="V61" s="10">
        <v>14.8</v>
      </c>
      <c r="W61" s="9">
        <v>14.2</v>
      </c>
      <c r="X61" s="11">
        <v>5.4</v>
      </c>
      <c r="Y61" s="13">
        <v>0.2</v>
      </c>
      <c r="Z61" s="12">
        <v>0</v>
      </c>
      <c r="AA61" s="14">
        <v>0</v>
      </c>
      <c r="AB61">
        <f t="shared" ca="1" si="0"/>
        <v>8.1148221868658443E-2</v>
      </c>
      <c r="AC61">
        <v>44903</v>
      </c>
      <c r="AD61" s="17">
        <v>24.88</v>
      </c>
      <c r="AE61" s="18">
        <v>24.39012</v>
      </c>
      <c r="AF61" s="19">
        <v>22.934000000000001</v>
      </c>
      <c r="AG61" s="20">
        <v>12.10788</v>
      </c>
      <c r="AH61" s="21">
        <v>15.662000000000001</v>
      </c>
      <c r="AI61" s="22">
        <v>2.5999999999999902E-2</v>
      </c>
      <c r="AJ61" s="23">
        <v>0</v>
      </c>
      <c r="AK61" s="24">
        <v>0</v>
      </c>
      <c r="AL61" s="4" t="s">
        <v>334</v>
      </c>
      <c r="AM61" s="17">
        <f>Table11[[#This Row],[Column3]]-Table11[[#This Row],[Labour]]</f>
        <v>-17.02</v>
      </c>
      <c r="AN61" s="18">
        <f>Table11[[#This Row],[Column4]]-Table11[[#This Row],[Conservative]]</f>
        <v>0.89011999999999958</v>
      </c>
      <c r="AO61" s="19">
        <f>Table11[[#This Row],[Column5]]-Table11[[#This Row],[Reform]]</f>
        <v>8.1340000000000003</v>
      </c>
      <c r="AP61" s="20">
        <f>Table11[[#This Row],[Column6]]-Table11[[#This Row],[LibDem]]</f>
        <v>-2.0921199999999995</v>
      </c>
      <c r="AQ61" s="21">
        <f>Table11[[#This Row],[Column7]]-Table11[[#This Row],[Green]]</f>
        <v>10.262</v>
      </c>
      <c r="AR61" s="22">
        <f>Table11[[#This Row],[Column8]]-Table11[[#This Row],[Oth]]</f>
        <v>-0.1740000000000001</v>
      </c>
      <c r="AS61" s="23">
        <f>Table11[[#This Row],[Column9]]-Table11[[#This Row],[SNP]]</f>
        <v>0</v>
      </c>
      <c r="AT61" s="24">
        <f>Table11[[#This Row],[Column10]]-Table11[[#This Row],[PD]]</f>
        <v>0</v>
      </c>
      <c r="AU61" s="24">
        <f>MAX(Table11[[#This Row],[Column3]:[Column10]])-LARGE(Table11[[#This Row],[Column3]:[Column10]],2)</f>
        <v>0.48987999999999943</v>
      </c>
      <c r="AV61">
        <f>Table11[[#This Row],[Column3]]*Table11[[#This Row],[Column2]]</f>
        <v>1117186.6399999999</v>
      </c>
      <c r="AW61" s="25">
        <f>TRUNC(Table11[[#This Row],[Column3]]*Table11[[#This Row],[Column28]]/100)</f>
        <v>11171</v>
      </c>
      <c r="AX61" s="26">
        <f>TRUNC(Table11[[#This Row],[Column4]]*Table11[[#This Row],[Column29]]/100)</f>
        <v>10951</v>
      </c>
      <c r="AY61" s="27">
        <f>TRUNC(Table11[[#This Row],[Column5]]*Table11[[#This Row],[Column30]]/100)</f>
        <v>10298</v>
      </c>
      <c r="AZ61" s="28">
        <f>TRUNC(Table11[[#This Row],[Column6]]*Table11[[#This Row],[Column31]]/100)</f>
        <v>5436</v>
      </c>
      <c r="BA61" s="29">
        <f>TRUNC(Table11[[#This Row],[Column7]]*Table11[[#This Row],[Column312]]/100)</f>
        <v>7032</v>
      </c>
      <c r="BB61" s="30">
        <f>TRUNC(Table11[[#This Row],[Column8]]*Table11[[#This Row],[Column313]]/100)</f>
        <v>11</v>
      </c>
      <c r="BC61" s="31">
        <f>TRUNC(Table11[[#This Row],[Column9]]*Table11[[#This Row],[Column314]]/100)</f>
        <v>0</v>
      </c>
      <c r="BD61" s="32">
        <f>TRUNC(Table11[[#This Row],[Column10]]*Table11[[#This Row],[Column30]]/100)</f>
        <v>0</v>
      </c>
      <c r="BE61">
        <f>Table11[[#This Row],[Column2]]</f>
        <v>44903</v>
      </c>
      <c r="BF61">
        <f>Table11[[#This Row],[Column28]]</f>
        <v>44903</v>
      </c>
      <c r="BG61">
        <f>Table11[[#This Row],[Column29]]</f>
        <v>44903</v>
      </c>
      <c r="BH61">
        <f>Table11[[#This Row],[Column30]]</f>
        <v>44903</v>
      </c>
      <c r="BI61">
        <f>Table11[[#This Row],[Column31]]</f>
        <v>44903</v>
      </c>
      <c r="BJ61">
        <f>Table11[[#This Row],[Column312]]</f>
        <v>44903</v>
      </c>
      <c r="BK61">
        <f>Table11[[#This Row],[Column313]]</f>
        <v>44903</v>
      </c>
      <c r="BL61">
        <f>Table11[[#This Row],[Column314]]</f>
        <v>44903</v>
      </c>
      <c r="BM61">
        <f>Table11[[#This Row],[Column315]]</f>
        <v>44903</v>
      </c>
      <c r="BN61">
        <f>Table11[[#This Row],[Column31]]</f>
        <v>44903</v>
      </c>
      <c r="BO61">
        <f>Table11[[#This Row],[Column312]]</f>
        <v>44903</v>
      </c>
    </row>
    <row r="62" spans="1:67" ht="28.8" customHeight="1">
      <c r="A62" s="2" t="s">
        <v>584</v>
      </c>
      <c r="B62" s="3" t="s">
        <v>370</v>
      </c>
      <c r="C62" s="3" t="s">
        <v>91</v>
      </c>
      <c r="D62" s="50" t="s">
        <v>988</v>
      </c>
      <c r="E62" s="16">
        <v>0</v>
      </c>
      <c r="F62">
        <v>2.09</v>
      </c>
      <c r="G62">
        <v>7.9649999999999999</v>
      </c>
      <c r="H62">
        <v>10.942</v>
      </c>
      <c r="I62">
        <v>30.681000000000001</v>
      </c>
      <c r="J62">
        <v>25.292999999999999</v>
      </c>
      <c r="K62">
        <v>2.4540000000000002</v>
      </c>
      <c r="L62">
        <v>20.574999999999999</v>
      </c>
      <c r="M62" s="7">
        <f>Table11[[#This Row],[Progressives]]*0.67+Table11[[#This Row],[Muslim]]*0.64+Table11[[#This Row],[Left]]*0.35+Table11[[#This Row],[Average]]*0.52+Table11[[#This Row],[Reforms]]*0.2</f>
        <v>31.52561</v>
      </c>
      <c r="N62" s="58">
        <f>Table11[[#This Row],[Average]]*0.34+Table11[[#This Row],[Liberal]]*0.45+Table11[[#This Row],[Blues]]+Table11[[#This Row],[Reforms]]*0.6</f>
        <v>36.612390000000005</v>
      </c>
      <c r="O62" s="9">
        <f>Table11[[#This Row],[Liberal]]*0.55+Table11[[#This Row],[Progressives]]*0.07+Table11[[#This Row],[Average]]*0.14</f>
        <v>18.972430000000003</v>
      </c>
      <c r="P62" s="11">
        <f>Table11[[#This Row],[Muslim]]*0.06+Table11[[#This Row],[Left]]*0.44+Table11[[#This Row],[Progressives]]*0.26</f>
        <v>6.47492</v>
      </c>
      <c r="Q62" s="59"/>
      <c r="R62" s="57">
        <f>Table11[[#This Row],[Muslim]]*0.3+Table11[[#This Row],[Left]]*0.21+Table11[[#This Row],[Reforms]]*0.2</f>
        <v>6.41465</v>
      </c>
      <c r="T62" s="7">
        <v>32.5</v>
      </c>
      <c r="U62" s="8">
        <v>31.1</v>
      </c>
      <c r="V62" s="10">
        <v>17.5</v>
      </c>
      <c r="W62" s="9">
        <v>14.1</v>
      </c>
      <c r="X62" s="11">
        <v>4.5999999999999996</v>
      </c>
      <c r="Y62" s="13">
        <v>0.2</v>
      </c>
      <c r="Z62" s="12">
        <v>0</v>
      </c>
      <c r="AA62" s="14">
        <v>0</v>
      </c>
      <c r="AB62">
        <f t="shared" ca="1" si="0"/>
        <v>0.25824637795572569</v>
      </c>
      <c r="AC62">
        <v>46045</v>
      </c>
      <c r="AD62" s="17">
        <v>19.643000000000001</v>
      </c>
      <c r="AE62" s="18">
        <v>26.60258</v>
      </c>
      <c r="AF62" s="19">
        <v>29.617000000000001</v>
      </c>
      <c r="AG62" s="20">
        <v>11.649419999999999</v>
      </c>
      <c r="AH62" s="21">
        <v>12.462</v>
      </c>
      <c r="AI62" s="22">
        <v>2.5999999999999902E-2</v>
      </c>
      <c r="AJ62" s="23">
        <v>0</v>
      </c>
      <c r="AK62" s="24">
        <v>0</v>
      </c>
      <c r="AL62" s="2" t="s">
        <v>584</v>
      </c>
      <c r="AM62" s="17">
        <f>Table11[[#This Row],[Column3]]-Table11[[#This Row],[Labour]]</f>
        <v>-12.856999999999999</v>
      </c>
      <c r="AN62" s="18">
        <f>Table11[[#This Row],[Column4]]-Table11[[#This Row],[Conservative]]</f>
        <v>-4.4974200000000017</v>
      </c>
      <c r="AO62" s="19">
        <f>Table11[[#This Row],[Column5]]-Table11[[#This Row],[Reform]]</f>
        <v>12.117000000000001</v>
      </c>
      <c r="AP62" s="20">
        <f>Table11[[#This Row],[Column6]]-Table11[[#This Row],[LibDem]]</f>
        <v>-2.4505800000000004</v>
      </c>
      <c r="AQ62" s="21">
        <f>Table11[[#This Row],[Column7]]-Table11[[#This Row],[Green]]</f>
        <v>7.8620000000000001</v>
      </c>
      <c r="AR62" s="22">
        <f>Table11[[#This Row],[Column8]]-Table11[[#This Row],[Oth]]</f>
        <v>-0.1740000000000001</v>
      </c>
      <c r="AS62" s="23">
        <f>Table11[[#This Row],[Column9]]-Table11[[#This Row],[SNP]]</f>
        <v>0</v>
      </c>
      <c r="AT62" s="24">
        <f>Table11[[#This Row],[Column10]]-Table11[[#This Row],[PD]]</f>
        <v>0</v>
      </c>
      <c r="AU62" s="24">
        <f>MAX(Table11[[#This Row],[Column3]:[Column10]])-LARGE(Table11[[#This Row],[Column3]:[Column10]],2)</f>
        <v>3.0144200000000012</v>
      </c>
      <c r="AV62">
        <f>Table11[[#This Row],[Column3]]*Table11[[#This Row],[Column2]]</f>
        <v>904461.93500000006</v>
      </c>
      <c r="AW62" s="25">
        <f>TRUNC(Table11[[#This Row],[Column3]]*Table11[[#This Row],[Column28]]/100)</f>
        <v>9044</v>
      </c>
      <c r="AX62" s="26">
        <f>TRUNC(Table11[[#This Row],[Column4]]*Table11[[#This Row],[Column29]]/100)</f>
        <v>12249</v>
      </c>
      <c r="AY62" s="27">
        <f>TRUNC(Table11[[#This Row],[Column5]]*Table11[[#This Row],[Column30]]/100)</f>
        <v>13637</v>
      </c>
      <c r="AZ62" s="28">
        <f>TRUNC(Table11[[#This Row],[Column6]]*Table11[[#This Row],[Column31]]/100)</f>
        <v>5363</v>
      </c>
      <c r="BA62" s="29">
        <f>TRUNC(Table11[[#This Row],[Column7]]*Table11[[#This Row],[Column312]]/100)</f>
        <v>5738</v>
      </c>
      <c r="BB62" s="30">
        <f>TRUNC(Table11[[#This Row],[Column8]]*Table11[[#This Row],[Column313]]/100)</f>
        <v>11</v>
      </c>
      <c r="BC62" s="31">
        <f>TRUNC(Table11[[#This Row],[Column9]]*Table11[[#This Row],[Column314]]/100)</f>
        <v>0</v>
      </c>
      <c r="BD62" s="32">
        <f>TRUNC(Table11[[#This Row],[Column10]]*Table11[[#This Row],[Column30]]/100)</f>
        <v>0</v>
      </c>
      <c r="BE62">
        <f>Table11[[#This Row],[Column2]]</f>
        <v>46045</v>
      </c>
      <c r="BF62">
        <f>Table11[[#This Row],[Column28]]</f>
        <v>46045</v>
      </c>
      <c r="BG62">
        <f>Table11[[#This Row],[Column29]]</f>
        <v>46045</v>
      </c>
      <c r="BH62">
        <f>Table11[[#This Row],[Column30]]</f>
        <v>46045</v>
      </c>
      <c r="BI62">
        <f>Table11[[#This Row],[Column31]]</f>
        <v>46045</v>
      </c>
      <c r="BJ62">
        <f>Table11[[#This Row],[Column312]]</f>
        <v>46045</v>
      </c>
      <c r="BK62">
        <f>Table11[[#This Row],[Column313]]</f>
        <v>46045</v>
      </c>
      <c r="BL62">
        <f>Table11[[#This Row],[Column314]]</f>
        <v>46045</v>
      </c>
      <c r="BM62">
        <f>Table11[[#This Row],[Column315]]</f>
        <v>46045</v>
      </c>
      <c r="BN62">
        <f>Table11[[#This Row],[Column31]]</f>
        <v>46045</v>
      </c>
      <c r="BO62">
        <f>Table11[[#This Row],[Column312]]</f>
        <v>46045</v>
      </c>
    </row>
    <row r="63" spans="1:67" ht="28.8" customHeight="1">
      <c r="A63" s="4" t="s">
        <v>241</v>
      </c>
      <c r="B63" s="5" t="s">
        <v>90</v>
      </c>
      <c r="C63" s="5" t="s">
        <v>91</v>
      </c>
      <c r="D63" s="56" t="s">
        <v>989</v>
      </c>
      <c r="E63" s="16">
        <v>0</v>
      </c>
      <c r="F63">
        <v>0.71099999999999997</v>
      </c>
      <c r="G63">
        <v>7.27</v>
      </c>
      <c r="H63">
        <v>9.1609999999999996</v>
      </c>
      <c r="I63">
        <v>19.324000000000002</v>
      </c>
      <c r="J63">
        <v>28.382000000000001</v>
      </c>
      <c r="K63">
        <v>14.662000000000001</v>
      </c>
      <c r="L63">
        <v>20.49</v>
      </c>
      <c r="M63" s="7">
        <f>Table11[[#This Row],[Progressives]]*0.67+Table11[[#This Row],[Muslim]]*0.64+Table11[[#This Row],[Left]]*0.35+Table11[[#This Row],[Average]]*0.52+Table11[[#This Row],[Reforms]]*0.2</f>
        <v>23.28389</v>
      </c>
      <c r="N63" s="58">
        <f>Table11[[#This Row],[Average]]*0.34+Table11[[#This Row],[Liberal]]*0.45+Table11[[#This Row],[Blues]]+Table11[[#This Row],[Reforms]]*0.6</f>
        <v>46.29806</v>
      </c>
      <c r="O63" s="9">
        <f>Table11[[#This Row],[Liberal]]*0.55+Table11[[#This Row],[Progressives]]*0.07+Table11[[#This Row],[Average]]*0.14</f>
        <v>18.95673</v>
      </c>
      <c r="P63" s="11">
        <f>Table11[[#This Row],[Muslim]]*0.06+Table11[[#This Row],[Left]]*0.44+Table11[[#This Row],[Progressives]]*0.26</f>
        <v>5.6233199999999997</v>
      </c>
      <c r="Q63" s="59"/>
      <c r="R63" s="57">
        <f>Table11[[#This Row],[Muslim]]*0.3+Table11[[#This Row],[Left]]*0.21+Table11[[#This Row],[Reforms]]*0.2</f>
        <v>5.8380000000000001</v>
      </c>
      <c r="T63" s="7">
        <v>17.5</v>
      </c>
      <c r="U63" s="8">
        <v>31.8</v>
      </c>
      <c r="V63" s="10">
        <v>12.3</v>
      </c>
      <c r="W63" s="9">
        <v>32.700000000000003</v>
      </c>
      <c r="X63" s="11">
        <v>4.5</v>
      </c>
      <c r="Y63" s="13">
        <v>1.2</v>
      </c>
      <c r="Z63" s="12">
        <v>0</v>
      </c>
      <c r="AA63" s="14">
        <v>0</v>
      </c>
      <c r="AB63">
        <f t="shared" ca="1" si="0"/>
        <v>0.61221324921271159</v>
      </c>
      <c r="AC63">
        <v>52369</v>
      </c>
      <c r="AD63" s="17">
        <v>6.7942400000000003</v>
      </c>
      <c r="AE63" s="18">
        <v>22.466000000000001</v>
      </c>
      <c r="AF63" s="19">
        <v>27.702000000000002</v>
      </c>
      <c r="AG63" s="20">
        <v>33.780140000000003</v>
      </c>
      <c r="AH63" s="21">
        <v>9.1081199999999995</v>
      </c>
      <c r="AI63" s="22">
        <v>0.14949999999999899</v>
      </c>
      <c r="AJ63" s="23">
        <v>0</v>
      </c>
      <c r="AK63" s="24">
        <v>0</v>
      </c>
      <c r="AL63" s="4" t="s">
        <v>241</v>
      </c>
      <c r="AM63" s="17">
        <f>Table11[[#This Row],[Column3]]-Table11[[#This Row],[Labour]]</f>
        <v>-10.70576</v>
      </c>
      <c r="AN63" s="18">
        <f>Table11[[#This Row],[Column4]]-Table11[[#This Row],[Conservative]]</f>
        <v>-9.3339999999999996</v>
      </c>
      <c r="AO63" s="19">
        <f>Table11[[#This Row],[Column5]]-Table11[[#This Row],[Reform]]</f>
        <v>15.402000000000001</v>
      </c>
      <c r="AP63" s="20">
        <f>Table11[[#This Row],[Column6]]-Table11[[#This Row],[LibDem]]</f>
        <v>1.0801400000000001</v>
      </c>
      <c r="AQ63" s="21">
        <f>Table11[[#This Row],[Column7]]-Table11[[#This Row],[Green]]</f>
        <v>4.6081199999999995</v>
      </c>
      <c r="AR63" s="22">
        <f>Table11[[#This Row],[Column8]]-Table11[[#This Row],[Oth]]</f>
        <v>-1.0505000000000009</v>
      </c>
      <c r="AS63" s="23">
        <f>Table11[[#This Row],[Column9]]-Table11[[#This Row],[SNP]]</f>
        <v>0</v>
      </c>
      <c r="AT63" s="24">
        <f>Table11[[#This Row],[Column10]]-Table11[[#This Row],[PD]]</f>
        <v>0</v>
      </c>
      <c r="AU63" s="24">
        <f>MAX(Table11[[#This Row],[Column3]:[Column10]])-LARGE(Table11[[#This Row],[Column3]:[Column10]],2)</f>
        <v>6.0781400000000012</v>
      </c>
      <c r="AV63">
        <f>Table11[[#This Row],[Column3]]*Table11[[#This Row],[Column2]]</f>
        <v>355807.55456000002</v>
      </c>
      <c r="AW63" s="25">
        <f>TRUNC(Table11[[#This Row],[Column3]]*Table11[[#This Row],[Column28]]/100)</f>
        <v>3558</v>
      </c>
      <c r="AX63" s="26">
        <f>TRUNC(Table11[[#This Row],[Column4]]*Table11[[#This Row],[Column29]]/100)</f>
        <v>11765</v>
      </c>
      <c r="AY63" s="27">
        <f>TRUNC(Table11[[#This Row],[Column5]]*Table11[[#This Row],[Column30]]/100)</f>
        <v>14507</v>
      </c>
      <c r="AZ63" s="28">
        <f>TRUNC(Table11[[#This Row],[Column6]]*Table11[[#This Row],[Column31]]/100)</f>
        <v>17690</v>
      </c>
      <c r="BA63" s="29">
        <f>TRUNC(Table11[[#This Row],[Column7]]*Table11[[#This Row],[Column312]]/100)</f>
        <v>4769</v>
      </c>
      <c r="BB63" s="30">
        <f>TRUNC(Table11[[#This Row],[Column8]]*Table11[[#This Row],[Column313]]/100)</f>
        <v>78</v>
      </c>
      <c r="BC63" s="31">
        <f>TRUNC(Table11[[#This Row],[Column9]]*Table11[[#This Row],[Column314]]/100)</f>
        <v>0</v>
      </c>
      <c r="BD63" s="32">
        <f>TRUNC(Table11[[#This Row],[Column10]]*Table11[[#This Row],[Column30]]/100)</f>
        <v>0</v>
      </c>
      <c r="BE63">
        <f>Table11[[#This Row],[Column2]]</f>
        <v>52369</v>
      </c>
      <c r="BF63">
        <f>Table11[[#This Row],[Column28]]</f>
        <v>52369</v>
      </c>
      <c r="BG63">
        <f>Table11[[#This Row],[Column29]]</f>
        <v>52369</v>
      </c>
      <c r="BH63">
        <f>Table11[[#This Row],[Column30]]</f>
        <v>52369</v>
      </c>
      <c r="BI63">
        <f>Table11[[#This Row],[Column31]]</f>
        <v>52369</v>
      </c>
      <c r="BJ63">
        <f>Table11[[#This Row],[Column312]]</f>
        <v>52369</v>
      </c>
      <c r="BK63">
        <f>Table11[[#This Row],[Column313]]</f>
        <v>52369</v>
      </c>
      <c r="BL63">
        <f>Table11[[#This Row],[Column314]]</f>
        <v>52369</v>
      </c>
      <c r="BM63">
        <f>Table11[[#This Row],[Column315]]</f>
        <v>52369</v>
      </c>
      <c r="BN63">
        <f>Table11[[#This Row],[Column31]]</f>
        <v>52369</v>
      </c>
      <c r="BO63">
        <f>Table11[[#This Row],[Column312]]</f>
        <v>52369</v>
      </c>
    </row>
    <row r="64" spans="1:67" ht="28.8" customHeight="1">
      <c r="A64" s="4" t="s">
        <v>242</v>
      </c>
      <c r="B64" s="5" t="s">
        <v>200</v>
      </c>
      <c r="C64" s="5" t="s">
        <v>91</v>
      </c>
      <c r="D64" s="56" t="s">
        <v>990</v>
      </c>
      <c r="E64" s="16">
        <v>0</v>
      </c>
      <c r="F64">
        <v>4.2210000000000001</v>
      </c>
      <c r="G64">
        <v>8.7319999999999993</v>
      </c>
      <c r="H64">
        <v>13.529</v>
      </c>
      <c r="I64">
        <v>21.221</v>
      </c>
      <c r="J64">
        <v>28.460999999999999</v>
      </c>
      <c r="K64">
        <v>9.3030000000000008</v>
      </c>
      <c r="L64">
        <v>14.534000000000001</v>
      </c>
      <c r="M64" s="7">
        <f>Table11[[#This Row],[Progressives]]*0.67+Table11[[#This Row],[Muslim]]*0.64+Table11[[#This Row],[Left]]*0.35+Table11[[#This Row],[Average]]*0.52+Table11[[#This Row],[Reforms]]*0.2</f>
        <v>28.76379</v>
      </c>
      <c r="N64" s="58">
        <f>Table11[[#This Row],[Average]]*0.34+Table11[[#This Row],[Liberal]]*0.45+Table11[[#This Row],[Blues]]+Table11[[#This Row],[Reforms]]*0.6</f>
        <v>38.045990000000003</v>
      </c>
      <c r="O64" s="9">
        <f>Table11[[#This Row],[Liberal]]*0.55+Table11[[#This Row],[Progressives]]*0.07+Table11[[#This Row],[Average]]*0.14</f>
        <v>19.57152</v>
      </c>
      <c r="P64" s="11">
        <f>Table11[[#This Row],[Muslim]]*0.06+Table11[[#This Row],[Left]]*0.44+Table11[[#This Row],[Progressives]]*0.26</f>
        <v>7.6128799999999988</v>
      </c>
      <c r="Q64" s="59"/>
      <c r="R64" s="57">
        <f>Table11[[#This Row],[Muslim]]*0.3+Table11[[#This Row],[Left]]*0.21+Table11[[#This Row],[Reforms]]*0.2</f>
        <v>6.0068200000000003</v>
      </c>
      <c r="T64" s="7">
        <v>29.6</v>
      </c>
      <c r="U64" s="8">
        <v>43.2</v>
      </c>
      <c r="V64" s="10">
        <v>0</v>
      </c>
      <c r="W64" s="9">
        <v>12.6</v>
      </c>
      <c r="X64" s="11">
        <v>6</v>
      </c>
      <c r="Y64" s="13">
        <v>8.6</v>
      </c>
      <c r="Z64" s="12">
        <v>0</v>
      </c>
      <c r="AA64" s="14">
        <v>0</v>
      </c>
      <c r="AB64">
        <f t="shared" ca="1" si="0"/>
        <v>0.32107439550854944</v>
      </c>
      <c r="AC64">
        <v>41753</v>
      </c>
      <c r="AD64" s="17">
        <v>11.792</v>
      </c>
      <c r="AE64" s="18">
        <v>36.461559999999999</v>
      </c>
      <c r="AF64" s="19">
        <v>27.620999999999999</v>
      </c>
      <c r="AG64" s="20">
        <v>9.9014399999999991</v>
      </c>
      <c r="AH64" s="21">
        <v>13.391999999999999</v>
      </c>
      <c r="AI64" s="22">
        <v>0.83199999999999896</v>
      </c>
      <c r="AJ64" s="23">
        <v>0</v>
      </c>
      <c r="AK64" s="24">
        <v>0</v>
      </c>
      <c r="AL64" s="4" t="s">
        <v>242</v>
      </c>
      <c r="AM64" s="17">
        <f>Table11[[#This Row],[Column3]]-Table11[[#This Row],[Labour]]</f>
        <v>-17.808</v>
      </c>
      <c r="AN64" s="18">
        <f>Table11[[#This Row],[Column4]]-Table11[[#This Row],[Conservative]]</f>
        <v>-6.7384400000000042</v>
      </c>
      <c r="AO64" s="19">
        <f>Table11[[#This Row],[Column5]]-Table11[[#This Row],[Reform]]</f>
        <v>27.620999999999999</v>
      </c>
      <c r="AP64" s="20">
        <f>Table11[[#This Row],[Column6]]-Table11[[#This Row],[LibDem]]</f>
        <v>-2.6985600000000005</v>
      </c>
      <c r="AQ64" s="21">
        <f>Table11[[#This Row],[Column7]]-Table11[[#This Row],[Green]]</f>
        <v>7.3919999999999995</v>
      </c>
      <c r="AR64" s="22">
        <f>Table11[[#This Row],[Column8]]-Table11[[#This Row],[Oth]]</f>
        <v>-7.7680000000000007</v>
      </c>
      <c r="AS64" s="23">
        <f>Table11[[#This Row],[Column9]]-Table11[[#This Row],[SNP]]</f>
        <v>0</v>
      </c>
      <c r="AT64" s="24">
        <f>Table11[[#This Row],[Column10]]-Table11[[#This Row],[PD]]</f>
        <v>0</v>
      </c>
      <c r="AU64" s="24">
        <f>MAX(Table11[[#This Row],[Column3]:[Column10]])-LARGE(Table11[[#This Row],[Column3]:[Column10]],2)</f>
        <v>8.84056</v>
      </c>
      <c r="AV64">
        <f>Table11[[#This Row],[Column3]]*Table11[[#This Row],[Column2]]</f>
        <v>492351.37599999999</v>
      </c>
      <c r="AW64" s="25">
        <f>TRUNC(Table11[[#This Row],[Column3]]*Table11[[#This Row],[Column28]]/100)</f>
        <v>4923</v>
      </c>
      <c r="AX64" s="26">
        <f>TRUNC(Table11[[#This Row],[Column4]]*Table11[[#This Row],[Column29]]/100)</f>
        <v>15223</v>
      </c>
      <c r="AY64" s="27">
        <f>TRUNC(Table11[[#This Row],[Column5]]*Table11[[#This Row],[Column30]]/100)</f>
        <v>11532</v>
      </c>
      <c r="AZ64" s="28">
        <f>TRUNC(Table11[[#This Row],[Column6]]*Table11[[#This Row],[Column31]]/100)</f>
        <v>4134</v>
      </c>
      <c r="BA64" s="29">
        <f>TRUNC(Table11[[#This Row],[Column7]]*Table11[[#This Row],[Column312]]/100)</f>
        <v>5591</v>
      </c>
      <c r="BB64" s="30">
        <f>TRUNC(Table11[[#This Row],[Column8]]*Table11[[#This Row],[Column313]]/100)</f>
        <v>347</v>
      </c>
      <c r="BC64" s="31">
        <f>TRUNC(Table11[[#This Row],[Column9]]*Table11[[#This Row],[Column314]]/100)</f>
        <v>0</v>
      </c>
      <c r="BD64" s="32">
        <f>TRUNC(Table11[[#This Row],[Column10]]*Table11[[#This Row],[Column30]]/100)</f>
        <v>0</v>
      </c>
      <c r="BE64">
        <f>Table11[[#This Row],[Column2]]</f>
        <v>41753</v>
      </c>
      <c r="BF64">
        <f>Table11[[#This Row],[Column28]]</f>
        <v>41753</v>
      </c>
      <c r="BG64">
        <f>Table11[[#This Row],[Column29]]</f>
        <v>41753</v>
      </c>
      <c r="BH64">
        <f>Table11[[#This Row],[Column30]]</f>
        <v>41753</v>
      </c>
      <c r="BI64">
        <f>Table11[[#This Row],[Column31]]</f>
        <v>41753</v>
      </c>
      <c r="BJ64">
        <f>Table11[[#This Row],[Column312]]</f>
        <v>41753</v>
      </c>
      <c r="BK64">
        <f>Table11[[#This Row],[Column313]]</f>
        <v>41753</v>
      </c>
      <c r="BL64">
        <f>Table11[[#This Row],[Column314]]</f>
        <v>41753</v>
      </c>
      <c r="BM64">
        <f>Table11[[#This Row],[Column315]]</f>
        <v>41753</v>
      </c>
      <c r="BN64">
        <f>Table11[[#This Row],[Column31]]</f>
        <v>41753</v>
      </c>
      <c r="BO64">
        <f>Table11[[#This Row],[Column312]]</f>
        <v>41753</v>
      </c>
    </row>
    <row r="65" spans="1:67" ht="28.8" customHeight="1">
      <c r="A65" s="4" t="s">
        <v>620</v>
      </c>
      <c r="B65" s="5" t="s">
        <v>282</v>
      </c>
      <c r="C65" s="5" t="s">
        <v>91</v>
      </c>
      <c r="D65" s="56" t="s">
        <v>991</v>
      </c>
      <c r="E65" s="16">
        <v>0</v>
      </c>
      <c r="F65">
        <v>0.72499999999999998</v>
      </c>
      <c r="G65">
        <v>8.1110000000000007</v>
      </c>
      <c r="H65">
        <v>7.2720000000000002</v>
      </c>
      <c r="I65">
        <v>31.187000000000001</v>
      </c>
      <c r="J65">
        <v>12.205</v>
      </c>
      <c r="K65">
        <v>7.375</v>
      </c>
      <c r="L65">
        <v>33.125</v>
      </c>
      <c r="M65" s="7">
        <f>Table11[[#This Row],[Progressives]]*0.67+Table11[[#This Row],[Muslim]]*0.64+Table11[[#This Row],[Left]]*0.35+Table11[[#This Row],[Average]]*0.52+Table11[[#This Row],[Reforms]]*0.2</f>
        <v>31.017330000000001</v>
      </c>
      <c r="N65" s="58">
        <f>Table11[[#This Row],[Average]]*0.34+Table11[[#This Row],[Liberal]]*0.45+Table11[[#This Row],[Blues]]+Table11[[#This Row],[Reforms]]*0.6</f>
        <v>43.345829999999999</v>
      </c>
      <c r="O65" s="9">
        <f>Table11[[#This Row],[Liberal]]*0.55+Table11[[#This Row],[Progressives]]*0.07+Table11[[#This Row],[Average]]*0.14</f>
        <v>11.587970000000002</v>
      </c>
      <c r="P65" s="11">
        <f>Table11[[#This Row],[Muslim]]*0.06+Table11[[#This Row],[Left]]*0.44+Table11[[#This Row],[Progressives]]*0.26</f>
        <v>5.5030600000000005</v>
      </c>
      <c r="Q65" s="59"/>
      <c r="R65" s="57">
        <f>Table11[[#This Row],[Muslim]]*0.3+Table11[[#This Row],[Left]]*0.21+Table11[[#This Row],[Reforms]]*0.2</f>
        <v>8.5458099999999995</v>
      </c>
      <c r="T65" s="7">
        <v>31.8</v>
      </c>
      <c r="U65" s="8">
        <v>24.6</v>
      </c>
      <c r="V65" s="10">
        <v>35.299999999999997</v>
      </c>
      <c r="W65" s="9">
        <v>2.7</v>
      </c>
      <c r="X65" s="11">
        <v>4.3</v>
      </c>
      <c r="Y65" s="13">
        <v>1.3</v>
      </c>
      <c r="Z65" s="12">
        <v>0</v>
      </c>
      <c r="AA65" s="14">
        <v>0</v>
      </c>
      <c r="AB65">
        <f t="shared" ca="1" si="0"/>
        <v>0.14545434582675987</v>
      </c>
      <c r="AC65">
        <v>40748</v>
      </c>
      <c r="AD65" s="17">
        <v>18.648</v>
      </c>
      <c r="AE65" s="18">
        <v>18.994</v>
      </c>
      <c r="AF65" s="19">
        <v>45.091999999999999</v>
      </c>
      <c r="AG65" s="20">
        <v>5.2240000000000002</v>
      </c>
      <c r="AH65" s="21">
        <v>10.802</v>
      </c>
      <c r="AI65" s="22">
        <v>1.24</v>
      </c>
      <c r="AJ65" s="23">
        <v>0</v>
      </c>
      <c r="AK65" s="24">
        <v>0</v>
      </c>
      <c r="AL65" s="4" t="s">
        <v>620</v>
      </c>
      <c r="AM65" s="17">
        <f>Table11[[#This Row],[Column3]]-Table11[[#This Row],[Labour]]</f>
        <v>-13.152000000000001</v>
      </c>
      <c r="AN65" s="18">
        <f>Table11[[#This Row],[Column4]]-Table11[[#This Row],[Conservative]]</f>
        <v>-5.6060000000000016</v>
      </c>
      <c r="AO65" s="19">
        <f>Table11[[#This Row],[Column5]]-Table11[[#This Row],[Reform]]</f>
        <v>9.7920000000000016</v>
      </c>
      <c r="AP65" s="20">
        <f>Table11[[#This Row],[Column6]]-Table11[[#This Row],[LibDem]]</f>
        <v>2.524</v>
      </c>
      <c r="AQ65" s="21">
        <f>Table11[[#This Row],[Column7]]-Table11[[#This Row],[Green]]</f>
        <v>6.5019999999999998</v>
      </c>
      <c r="AR65" s="22">
        <f>Table11[[#This Row],[Column8]]-Table11[[#This Row],[Oth]]</f>
        <v>-6.0000000000000053E-2</v>
      </c>
      <c r="AS65" s="23">
        <f>Table11[[#This Row],[Column9]]-Table11[[#This Row],[SNP]]</f>
        <v>0</v>
      </c>
      <c r="AT65" s="24">
        <f>Table11[[#This Row],[Column10]]-Table11[[#This Row],[PD]]</f>
        <v>0</v>
      </c>
      <c r="AU65" s="24">
        <f>MAX(Table11[[#This Row],[Column3]:[Column10]])-LARGE(Table11[[#This Row],[Column3]:[Column10]],2)</f>
        <v>26.097999999999999</v>
      </c>
      <c r="AV65">
        <f>Table11[[#This Row],[Column3]]*Table11[[#This Row],[Column2]]</f>
        <v>759868.70400000003</v>
      </c>
      <c r="AW65" s="25">
        <f>TRUNC(Table11[[#This Row],[Column3]]*Table11[[#This Row],[Column28]]/100)</f>
        <v>7598</v>
      </c>
      <c r="AX65" s="26">
        <f>TRUNC(Table11[[#This Row],[Column4]]*Table11[[#This Row],[Column29]]/100)</f>
        <v>7739</v>
      </c>
      <c r="AY65" s="27">
        <f>TRUNC(Table11[[#This Row],[Column5]]*Table11[[#This Row],[Column30]]/100)</f>
        <v>18374</v>
      </c>
      <c r="AZ65" s="28">
        <f>TRUNC(Table11[[#This Row],[Column6]]*Table11[[#This Row],[Column31]]/100)</f>
        <v>2128</v>
      </c>
      <c r="BA65" s="29">
        <f>TRUNC(Table11[[#This Row],[Column7]]*Table11[[#This Row],[Column312]]/100)</f>
        <v>4401</v>
      </c>
      <c r="BB65" s="30">
        <f>TRUNC(Table11[[#This Row],[Column8]]*Table11[[#This Row],[Column313]]/100)</f>
        <v>505</v>
      </c>
      <c r="BC65" s="31">
        <f>TRUNC(Table11[[#This Row],[Column9]]*Table11[[#This Row],[Column314]]/100)</f>
        <v>0</v>
      </c>
      <c r="BD65" s="32">
        <f>TRUNC(Table11[[#This Row],[Column10]]*Table11[[#This Row],[Column30]]/100)</f>
        <v>0</v>
      </c>
      <c r="BE65">
        <f>Table11[[#This Row],[Column2]]</f>
        <v>40748</v>
      </c>
      <c r="BF65">
        <f>Table11[[#This Row],[Column28]]</f>
        <v>40748</v>
      </c>
      <c r="BG65">
        <f>Table11[[#This Row],[Column29]]</f>
        <v>40748</v>
      </c>
      <c r="BH65">
        <f>Table11[[#This Row],[Column30]]</f>
        <v>40748</v>
      </c>
      <c r="BI65">
        <f>Table11[[#This Row],[Column31]]</f>
        <v>40748</v>
      </c>
      <c r="BJ65">
        <f>Table11[[#This Row],[Column312]]</f>
        <v>40748</v>
      </c>
      <c r="BK65">
        <f>Table11[[#This Row],[Column313]]</f>
        <v>40748</v>
      </c>
      <c r="BL65">
        <f>Table11[[#This Row],[Column314]]</f>
        <v>40748</v>
      </c>
      <c r="BM65">
        <f>Table11[[#This Row],[Column315]]</f>
        <v>40748</v>
      </c>
      <c r="BN65">
        <f>Table11[[#This Row],[Column31]]</f>
        <v>40748</v>
      </c>
      <c r="BO65">
        <f>Table11[[#This Row],[Column312]]</f>
        <v>40748</v>
      </c>
    </row>
    <row r="66" spans="1:67">
      <c r="A66" s="2" t="s">
        <v>624</v>
      </c>
      <c r="B66" s="3" t="s">
        <v>200</v>
      </c>
      <c r="C66" s="3" t="s">
        <v>91</v>
      </c>
      <c r="D66" s="50" t="s">
        <v>992</v>
      </c>
      <c r="E66">
        <v>0</v>
      </c>
      <c r="F66">
        <v>3.5310000000000001</v>
      </c>
      <c r="G66">
        <v>9.0540000000000003</v>
      </c>
      <c r="H66">
        <v>12.654999999999999</v>
      </c>
      <c r="I66">
        <v>29.641999999999999</v>
      </c>
      <c r="J66">
        <v>19.7</v>
      </c>
      <c r="K66">
        <v>3.1789999999999998</v>
      </c>
      <c r="L66">
        <v>22.239000000000001</v>
      </c>
      <c r="M66" s="7">
        <f>Table11[[#This Row],[Progressives]]*0.67+Table11[[#This Row],[Muslim]]*0.64+Table11[[#This Row],[Left]]*0.35+Table11[[#This Row],[Average]]*0.52+Table11[[#This Row],[Reforms]]*0.2</f>
        <v>33.76923</v>
      </c>
      <c r="N66" s="58">
        <f>Table11[[#This Row],[Average]]*0.34+Table11[[#This Row],[Liberal]]*0.45+Table11[[#This Row],[Blues]]+Table11[[#This Row],[Reforms]]*0.6</f>
        <v>35.465679999999999</v>
      </c>
      <c r="O66" s="9">
        <f>Table11[[#This Row],[Liberal]]*0.55+Table11[[#This Row],[Progressives]]*0.07+Table11[[#This Row],[Average]]*0.14</f>
        <v>15.870730000000002</v>
      </c>
      <c r="P66" s="11">
        <f>Table11[[#This Row],[Muslim]]*0.06+Table11[[#This Row],[Left]]*0.44+Table11[[#This Row],[Progressives]]*0.26</f>
        <v>7.4859200000000001</v>
      </c>
      <c r="Q66" s="59"/>
      <c r="R66" s="57">
        <f>Table11[[#This Row],[Muslim]]*0.3+Table11[[#This Row],[Left]]*0.21+Table11[[#This Row],[Reforms]]*0.2</f>
        <v>7.4084399999999997</v>
      </c>
      <c r="T66" s="7">
        <v>37.6</v>
      </c>
      <c r="U66" s="8">
        <v>31.8</v>
      </c>
      <c r="V66" s="10">
        <v>21.8</v>
      </c>
      <c r="W66" s="9">
        <v>3.1</v>
      </c>
      <c r="X66" s="11">
        <v>5.2</v>
      </c>
      <c r="Y66" s="13">
        <v>0.4</v>
      </c>
      <c r="Z66" s="12">
        <v>0</v>
      </c>
      <c r="AA66" s="14">
        <v>0</v>
      </c>
      <c r="AB66">
        <f t="shared" ref="AB66:AB129" ca="1" si="1">RAND()</f>
        <v>0.7025856137217229</v>
      </c>
      <c r="AC66">
        <v>43357</v>
      </c>
      <c r="AD66" s="17">
        <v>22.840999999999902</v>
      </c>
      <c r="AE66" s="18">
        <v>25.49831</v>
      </c>
      <c r="AF66" s="19">
        <v>32.969000000000001</v>
      </c>
      <c r="AG66" s="20">
        <v>5.3046899999999999</v>
      </c>
      <c r="AH66" s="21">
        <v>13.234999999999999</v>
      </c>
      <c r="AI66" s="22">
        <v>5.19999999999999E-2</v>
      </c>
      <c r="AJ66" s="23">
        <v>0</v>
      </c>
      <c r="AK66" s="24">
        <v>0</v>
      </c>
      <c r="AL66" s="2" t="s">
        <v>624</v>
      </c>
      <c r="AM66" s="17">
        <f>Table11[[#This Row],[Column3]]-Table11[[#This Row],[Labour]]</f>
        <v>-14.7590000000001</v>
      </c>
      <c r="AN66" s="18">
        <f>Table11[[#This Row],[Column4]]-Table11[[#This Row],[Conservative]]</f>
        <v>-6.3016900000000007</v>
      </c>
      <c r="AO66" s="19">
        <f>Table11[[#This Row],[Column5]]-Table11[[#This Row],[Reform]]</f>
        <v>11.169</v>
      </c>
      <c r="AP66" s="20">
        <f>Table11[[#This Row],[Column6]]-Table11[[#This Row],[LibDem]]</f>
        <v>2.2046899999999998</v>
      </c>
      <c r="AQ66" s="21">
        <f>Table11[[#This Row],[Column7]]-Table11[[#This Row],[Green]]</f>
        <v>8.0350000000000001</v>
      </c>
      <c r="AR66" s="22">
        <f>Table11[[#This Row],[Column8]]-Table11[[#This Row],[Oth]]</f>
        <v>-0.34800000000000014</v>
      </c>
      <c r="AS66" s="23">
        <f>Table11[[#This Row],[Column9]]-Table11[[#This Row],[SNP]]</f>
        <v>0</v>
      </c>
      <c r="AT66" s="24">
        <f>Table11[[#This Row],[Column10]]-Table11[[#This Row],[PD]]</f>
        <v>0</v>
      </c>
      <c r="AU66" s="24">
        <f>MAX(Table11[[#This Row],[Column3]:[Column10]])-LARGE(Table11[[#This Row],[Column3]:[Column10]],2)</f>
        <v>7.4706900000000012</v>
      </c>
      <c r="AV66">
        <f>Table11[[#This Row],[Column3]]*Table11[[#This Row],[Column2]]</f>
        <v>990317.23699999577</v>
      </c>
      <c r="AW66" s="25">
        <f>TRUNC(Table11[[#This Row],[Column3]]*Table11[[#This Row],[Column28]]/100)</f>
        <v>9903</v>
      </c>
      <c r="AX66" s="26">
        <f>TRUNC(Table11[[#This Row],[Column4]]*Table11[[#This Row],[Column29]]/100)</f>
        <v>11055</v>
      </c>
      <c r="AY66" s="27">
        <f>TRUNC(Table11[[#This Row],[Column5]]*Table11[[#This Row],[Column30]]/100)</f>
        <v>14294</v>
      </c>
      <c r="AZ66" s="28">
        <f>TRUNC(Table11[[#This Row],[Column6]]*Table11[[#This Row],[Column31]]/100)</f>
        <v>2299</v>
      </c>
      <c r="BA66" s="29">
        <f>TRUNC(Table11[[#This Row],[Column7]]*Table11[[#This Row],[Column312]]/100)</f>
        <v>5738</v>
      </c>
      <c r="BB66" s="30">
        <f>TRUNC(Table11[[#This Row],[Column8]]*Table11[[#This Row],[Column313]]/100)</f>
        <v>22</v>
      </c>
      <c r="BC66" s="31">
        <f>TRUNC(Table11[[#This Row],[Column9]]*Table11[[#This Row],[Column314]]/100)</f>
        <v>0</v>
      </c>
      <c r="BD66" s="32">
        <f>TRUNC(Table11[[#This Row],[Column10]]*Table11[[#This Row],[Column30]]/100)</f>
        <v>0</v>
      </c>
      <c r="BE66">
        <f>Table11[[#This Row],[Column2]]</f>
        <v>43357</v>
      </c>
      <c r="BF66">
        <f>Table11[[#This Row],[Column28]]</f>
        <v>43357</v>
      </c>
      <c r="BG66">
        <f>Table11[[#This Row],[Column29]]</f>
        <v>43357</v>
      </c>
      <c r="BH66">
        <f>Table11[[#This Row],[Column30]]</f>
        <v>43357</v>
      </c>
      <c r="BI66">
        <f>Table11[[#This Row],[Column31]]</f>
        <v>43357</v>
      </c>
      <c r="BJ66">
        <f>Table11[[#This Row],[Column312]]</f>
        <v>43357</v>
      </c>
      <c r="BK66">
        <f>Table11[[#This Row],[Column313]]</f>
        <v>43357</v>
      </c>
      <c r="BL66">
        <f>Table11[[#This Row],[Column314]]</f>
        <v>43357</v>
      </c>
      <c r="BM66">
        <f>Table11[[#This Row],[Column315]]</f>
        <v>43357</v>
      </c>
      <c r="BN66">
        <f>Table11[[#This Row],[Column31]]</f>
        <v>43357</v>
      </c>
      <c r="BO66">
        <f>Table11[[#This Row],[Column312]]</f>
        <v>43357</v>
      </c>
    </row>
    <row r="67" spans="1:67" ht="28.8" customHeight="1">
      <c r="A67" s="4" t="s">
        <v>97</v>
      </c>
      <c r="B67" s="5" t="s">
        <v>98</v>
      </c>
      <c r="C67" s="5" t="s">
        <v>91</v>
      </c>
      <c r="D67" s="56" t="s">
        <v>993</v>
      </c>
      <c r="E67" s="16">
        <v>0</v>
      </c>
      <c r="F67">
        <v>1.0860000000000001</v>
      </c>
      <c r="G67">
        <v>6.8419999999999996</v>
      </c>
      <c r="H67">
        <v>9.4339999999999993</v>
      </c>
      <c r="I67">
        <v>19.616</v>
      </c>
      <c r="J67">
        <v>40.472000000000001</v>
      </c>
      <c r="K67">
        <v>10.512</v>
      </c>
      <c r="L67">
        <v>12.037000000000001</v>
      </c>
      <c r="M67" s="7">
        <f>Table11[[#This Row],[Progressives]]*0.67+Table11[[#This Row],[Muslim]]*0.64+Table11[[#This Row],[Left]]*0.35+Table11[[#This Row],[Average]]*0.52+Table11[[#This Row],[Reforms]]*0.2</f>
        <v>22.018239999999999</v>
      </c>
      <c r="N67" s="58">
        <f>Table11[[#This Row],[Average]]*0.34+Table11[[#This Row],[Liberal]]*0.45+Table11[[#This Row],[Blues]]+Table11[[#This Row],[Reforms]]*0.6</f>
        <v>42.616040000000005</v>
      </c>
      <c r="O67" s="9">
        <f>Table11[[#This Row],[Liberal]]*0.55+Table11[[#This Row],[Progressives]]*0.07+Table11[[#This Row],[Average]]*0.14</f>
        <v>25.666220000000003</v>
      </c>
      <c r="P67" s="11">
        <f>Table11[[#This Row],[Muslim]]*0.06+Table11[[#This Row],[Left]]*0.44+Table11[[#This Row],[Progressives]]*0.26</f>
        <v>5.5284800000000001</v>
      </c>
      <c r="Q67" s="59"/>
      <c r="R67" s="57">
        <f>Table11[[#This Row],[Muslim]]*0.3+Table11[[#This Row],[Left]]*0.21+Table11[[#This Row],[Reforms]]*0.2</f>
        <v>4.1700200000000001</v>
      </c>
      <c r="T67" s="7">
        <v>7.5</v>
      </c>
      <c r="U67" s="8">
        <v>30.5</v>
      </c>
      <c r="V67" s="10">
        <v>7.8</v>
      </c>
      <c r="W67" s="9">
        <v>50.2</v>
      </c>
      <c r="X67" s="11">
        <v>3.6</v>
      </c>
      <c r="Y67" s="13">
        <v>0.4</v>
      </c>
      <c r="Z67" s="12">
        <v>0</v>
      </c>
      <c r="AA67" s="14">
        <v>0</v>
      </c>
      <c r="AB67">
        <f t="shared" ca="1" si="1"/>
        <v>0.33052054402893738</v>
      </c>
      <c r="AC67">
        <v>54336</v>
      </c>
      <c r="AD67" s="17">
        <v>3.2736000000000001</v>
      </c>
      <c r="AE67" s="18">
        <v>27.661049999999999</v>
      </c>
      <c r="AF67" s="19">
        <v>17.32995</v>
      </c>
      <c r="AG67" s="20">
        <v>43.679040000000001</v>
      </c>
      <c r="AH67" s="21">
        <v>8.0043600000000001</v>
      </c>
      <c r="AI67" s="22">
        <v>5.19999999999999E-2</v>
      </c>
      <c r="AJ67" s="23">
        <v>0</v>
      </c>
      <c r="AK67" s="24">
        <v>0</v>
      </c>
      <c r="AL67" s="4" t="s">
        <v>97</v>
      </c>
      <c r="AM67" s="17">
        <f>Table11[[#This Row],[Column3]]-Table11[[#This Row],[Labour]]</f>
        <v>-4.2263999999999999</v>
      </c>
      <c r="AN67" s="18">
        <f>Table11[[#This Row],[Column4]]-Table11[[#This Row],[Conservative]]</f>
        <v>-2.8389500000000005</v>
      </c>
      <c r="AO67" s="19">
        <f>Table11[[#This Row],[Column5]]-Table11[[#This Row],[Reform]]</f>
        <v>9.5299499999999995</v>
      </c>
      <c r="AP67" s="20">
        <f>Table11[[#This Row],[Column6]]-Table11[[#This Row],[LibDem]]</f>
        <v>-6.5209600000000023</v>
      </c>
      <c r="AQ67" s="21">
        <f>Table11[[#This Row],[Column7]]-Table11[[#This Row],[Green]]</f>
        <v>4.4043600000000005</v>
      </c>
      <c r="AR67" s="22">
        <f>Table11[[#This Row],[Column8]]-Table11[[#This Row],[Oth]]</f>
        <v>-0.34800000000000014</v>
      </c>
      <c r="AS67" s="23">
        <f>Table11[[#This Row],[Column9]]-Table11[[#This Row],[SNP]]</f>
        <v>0</v>
      </c>
      <c r="AT67" s="24">
        <f>Table11[[#This Row],[Column10]]-Table11[[#This Row],[PD]]</f>
        <v>0</v>
      </c>
      <c r="AU67" s="24">
        <f>MAX(Table11[[#This Row],[Column3]:[Column10]])-LARGE(Table11[[#This Row],[Column3]:[Column10]],2)</f>
        <v>16.017990000000001</v>
      </c>
      <c r="AV67">
        <f>Table11[[#This Row],[Column3]]*Table11[[#This Row],[Column2]]</f>
        <v>177874.3296</v>
      </c>
      <c r="AW67" s="25">
        <f>TRUNC(Table11[[#This Row],[Column3]]*Table11[[#This Row],[Column28]]/100)</f>
        <v>1778</v>
      </c>
      <c r="AX67" s="26">
        <f>TRUNC(Table11[[#This Row],[Column4]]*Table11[[#This Row],[Column29]]/100)</f>
        <v>15029</v>
      </c>
      <c r="AY67" s="27">
        <f>TRUNC(Table11[[#This Row],[Column5]]*Table11[[#This Row],[Column30]]/100)</f>
        <v>9416</v>
      </c>
      <c r="AZ67" s="28">
        <f>TRUNC(Table11[[#This Row],[Column6]]*Table11[[#This Row],[Column31]]/100)</f>
        <v>23733</v>
      </c>
      <c r="BA67" s="29">
        <f>TRUNC(Table11[[#This Row],[Column7]]*Table11[[#This Row],[Column312]]/100)</f>
        <v>4349</v>
      </c>
      <c r="BB67" s="30">
        <f>TRUNC(Table11[[#This Row],[Column8]]*Table11[[#This Row],[Column313]]/100)</f>
        <v>28</v>
      </c>
      <c r="BC67" s="31">
        <f>TRUNC(Table11[[#This Row],[Column9]]*Table11[[#This Row],[Column314]]/100)</f>
        <v>0</v>
      </c>
      <c r="BD67" s="32">
        <f>TRUNC(Table11[[#This Row],[Column10]]*Table11[[#This Row],[Column30]]/100)</f>
        <v>0</v>
      </c>
      <c r="BE67">
        <f>Table11[[#This Row],[Column2]]</f>
        <v>54336</v>
      </c>
      <c r="BF67">
        <f>Table11[[#This Row],[Column28]]</f>
        <v>54336</v>
      </c>
      <c r="BG67">
        <f>Table11[[#This Row],[Column29]]</f>
        <v>54336</v>
      </c>
      <c r="BH67">
        <f>Table11[[#This Row],[Column30]]</f>
        <v>54336</v>
      </c>
      <c r="BI67">
        <f>Table11[[#This Row],[Column31]]</f>
        <v>54336</v>
      </c>
      <c r="BJ67">
        <f>Table11[[#This Row],[Column312]]</f>
        <v>54336</v>
      </c>
      <c r="BK67">
        <f>Table11[[#This Row],[Column313]]</f>
        <v>54336</v>
      </c>
      <c r="BL67">
        <f>Table11[[#This Row],[Column314]]</f>
        <v>54336</v>
      </c>
      <c r="BM67">
        <f>Table11[[#This Row],[Column315]]</f>
        <v>54336</v>
      </c>
      <c r="BN67">
        <f>Table11[[#This Row],[Column31]]</f>
        <v>54336</v>
      </c>
      <c r="BO67">
        <f>Table11[[#This Row],[Column312]]</f>
        <v>54336</v>
      </c>
    </row>
    <row r="68" spans="1:67" ht="28.8" customHeight="1">
      <c r="A68" s="4" t="s">
        <v>626</v>
      </c>
      <c r="B68" s="5" t="s">
        <v>200</v>
      </c>
      <c r="C68" s="5" t="s">
        <v>91</v>
      </c>
      <c r="D68" s="56" t="s">
        <v>994</v>
      </c>
      <c r="E68">
        <v>0</v>
      </c>
      <c r="F68">
        <v>0.85199999999999998</v>
      </c>
      <c r="G68">
        <v>9.2379999999999995</v>
      </c>
      <c r="H68">
        <v>8.2530000000000001</v>
      </c>
      <c r="I68">
        <v>20.963999999999999</v>
      </c>
      <c r="J68">
        <v>24.292999999999999</v>
      </c>
      <c r="K68">
        <v>12.962999999999999</v>
      </c>
      <c r="L68">
        <v>23.436</v>
      </c>
      <c r="M68" s="7">
        <f>Table11[[#This Row],[Progressives]]*0.67+Table11[[#This Row],[Muslim]]*0.64+Table11[[#This Row],[Left]]*0.35+Table11[[#This Row],[Average]]*0.52+Table11[[#This Row],[Reforms]]*0.2</f>
        <v>24.896570000000001</v>
      </c>
      <c r="N68" s="58">
        <f>Table11[[#This Row],[Average]]*0.34+Table11[[#This Row],[Liberal]]*0.45+Table11[[#This Row],[Blues]]+Table11[[#This Row],[Reforms]]*0.6</f>
        <v>45.084209999999999</v>
      </c>
      <c r="O68" s="9">
        <f>Table11[[#This Row],[Liberal]]*0.55+Table11[[#This Row],[Progressives]]*0.07+Table11[[#This Row],[Average]]*0.14</f>
        <v>16.873820000000002</v>
      </c>
      <c r="P68" s="11">
        <f>Table11[[#This Row],[Muslim]]*0.06+Table11[[#This Row],[Left]]*0.44+Table11[[#This Row],[Progressives]]*0.26</f>
        <v>6.2616199999999997</v>
      </c>
      <c r="Q68" s="59"/>
      <c r="R68" s="57">
        <f>Table11[[#This Row],[Muslim]]*0.3+Table11[[#This Row],[Left]]*0.21+Table11[[#This Row],[Reforms]]*0.2</f>
        <v>6.8827799999999995</v>
      </c>
      <c r="T68" s="7">
        <v>32</v>
      </c>
      <c r="U68" s="8">
        <v>34.4</v>
      </c>
      <c r="V68" s="10">
        <v>20.399999999999999</v>
      </c>
      <c r="W68" s="9">
        <v>7.4</v>
      </c>
      <c r="X68" s="11">
        <v>5.8</v>
      </c>
      <c r="Y68" s="13">
        <v>0</v>
      </c>
      <c r="Z68" s="12">
        <v>0</v>
      </c>
      <c r="AA68" s="14">
        <v>0</v>
      </c>
      <c r="AB68">
        <f t="shared" ca="1" si="1"/>
        <v>0.12218731364804791</v>
      </c>
      <c r="AC68">
        <v>48043</v>
      </c>
      <c r="AD68" s="17">
        <v>12.000640000000001</v>
      </c>
      <c r="AE68" s="18">
        <v>34.775949999999902</v>
      </c>
      <c r="AF68" s="19">
        <v>33.905000000000001</v>
      </c>
      <c r="AG68" s="20">
        <v>6.9182100000000002</v>
      </c>
      <c r="AH68" s="21">
        <v>12.395</v>
      </c>
      <c r="AI68" s="22">
        <v>5.1999999999999998E-3</v>
      </c>
      <c r="AJ68" s="23">
        <v>0</v>
      </c>
      <c r="AK68" s="24">
        <v>0</v>
      </c>
      <c r="AL68" s="4" t="s">
        <v>626</v>
      </c>
      <c r="AM68" s="17">
        <f>Table11[[#This Row],[Column3]]-Table11[[#This Row],[Labour]]</f>
        <v>-19.999359999999999</v>
      </c>
      <c r="AN68" s="18">
        <f>Table11[[#This Row],[Column4]]-Table11[[#This Row],[Conservative]]</f>
        <v>0.37594999999990364</v>
      </c>
      <c r="AO68" s="19">
        <f>Table11[[#This Row],[Column5]]-Table11[[#This Row],[Reform]]</f>
        <v>13.505000000000003</v>
      </c>
      <c r="AP68" s="20">
        <f>Table11[[#This Row],[Column6]]-Table11[[#This Row],[LibDem]]</f>
        <v>-0.48179000000000016</v>
      </c>
      <c r="AQ68" s="21">
        <f>Table11[[#This Row],[Column7]]-Table11[[#This Row],[Green]]</f>
        <v>6.5949999999999998</v>
      </c>
      <c r="AR68" s="22">
        <f>Table11[[#This Row],[Column8]]-Table11[[#This Row],[Oth]]</f>
        <v>5.1999999999999998E-3</v>
      </c>
      <c r="AS68" s="23">
        <f>Table11[[#This Row],[Column9]]-Table11[[#This Row],[SNP]]</f>
        <v>0</v>
      </c>
      <c r="AT68" s="24">
        <f>Table11[[#This Row],[Column10]]-Table11[[#This Row],[PD]]</f>
        <v>0</v>
      </c>
      <c r="AU68" s="24">
        <f>MAX(Table11[[#This Row],[Column3]:[Column10]])-LARGE(Table11[[#This Row],[Column3]:[Column10]],2)</f>
        <v>0.87094999999990108</v>
      </c>
      <c r="AV68">
        <f>Table11[[#This Row],[Column3]]*Table11[[#This Row],[Column2]]</f>
        <v>576546.74751999998</v>
      </c>
      <c r="AW68" s="25">
        <f>TRUNC(Table11[[#This Row],[Column3]]*Table11[[#This Row],[Column28]]/100)</f>
        <v>5765</v>
      </c>
      <c r="AX68" s="26">
        <f>TRUNC(Table11[[#This Row],[Column4]]*Table11[[#This Row],[Column29]]/100)</f>
        <v>16707</v>
      </c>
      <c r="AY68" s="27">
        <f>TRUNC(Table11[[#This Row],[Column5]]*Table11[[#This Row],[Column30]]/100)</f>
        <v>16288</v>
      </c>
      <c r="AZ68" s="28">
        <f>TRUNC(Table11[[#This Row],[Column6]]*Table11[[#This Row],[Column31]]/100)</f>
        <v>3323</v>
      </c>
      <c r="BA68" s="29">
        <f>TRUNC(Table11[[#This Row],[Column7]]*Table11[[#This Row],[Column312]]/100)</f>
        <v>5954</v>
      </c>
      <c r="BB68" s="30">
        <f>TRUNC(Table11[[#This Row],[Column8]]*Table11[[#This Row],[Column313]]/100)</f>
        <v>2</v>
      </c>
      <c r="BC68" s="31">
        <f>TRUNC(Table11[[#This Row],[Column9]]*Table11[[#This Row],[Column314]]/100)</f>
        <v>0</v>
      </c>
      <c r="BD68" s="32">
        <f>TRUNC(Table11[[#This Row],[Column10]]*Table11[[#This Row],[Column30]]/100)</f>
        <v>0</v>
      </c>
      <c r="BE68">
        <f>Table11[[#This Row],[Column2]]</f>
        <v>48043</v>
      </c>
      <c r="BF68">
        <f>Table11[[#This Row],[Column28]]</f>
        <v>48043</v>
      </c>
      <c r="BG68">
        <f>Table11[[#This Row],[Column29]]</f>
        <v>48043</v>
      </c>
      <c r="BH68">
        <f>Table11[[#This Row],[Column30]]</f>
        <v>48043</v>
      </c>
      <c r="BI68">
        <f>Table11[[#This Row],[Column31]]</f>
        <v>48043</v>
      </c>
      <c r="BJ68">
        <f>Table11[[#This Row],[Column312]]</f>
        <v>48043</v>
      </c>
      <c r="BK68">
        <f>Table11[[#This Row],[Column313]]</f>
        <v>48043</v>
      </c>
      <c r="BL68">
        <f>Table11[[#This Row],[Column314]]</f>
        <v>48043</v>
      </c>
      <c r="BM68">
        <f>Table11[[#This Row],[Column315]]</f>
        <v>48043</v>
      </c>
      <c r="BN68">
        <f>Table11[[#This Row],[Column31]]</f>
        <v>48043</v>
      </c>
      <c r="BO68">
        <f>Table11[[#This Row],[Column312]]</f>
        <v>48043</v>
      </c>
    </row>
    <row r="69" spans="1:67" ht="28.8" customHeight="1">
      <c r="A69" s="2" t="s">
        <v>361</v>
      </c>
      <c r="B69" s="3" t="s">
        <v>98</v>
      </c>
      <c r="C69" s="3" t="s">
        <v>91</v>
      </c>
      <c r="D69" s="50" t="s">
        <v>995</v>
      </c>
      <c r="E69" s="16">
        <v>0</v>
      </c>
      <c r="F69">
        <v>4.3680000000000003</v>
      </c>
      <c r="G69">
        <v>8.5449999999999999</v>
      </c>
      <c r="H69">
        <v>12.064</v>
      </c>
      <c r="I69">
        <v>41.253</v>
      </c>
      <c r="J69">
        <v>12.151999999999999</v>
      </c>
      <c r="K69">
        <v>3.2650000000000001</v>
      </c>
      <c r="L69">
        <v>18.352</v>
      </c>
      <c r="M69" s="7">
        <f>Table11[[#This Row],[Progressives]]*0.67+Table11[[#This Row],[Muslim]]*0.64+Table11[[#This Row],[Left]]*0.35+Table11[[#This Row],[Average]]*0.52+Table11[[#This Row],[Reforms]]*0.2</f>
        <v>38.991110000000006</v>
      </c>
      <c r="N69" s="58">
        <f>Table11[[#This Row],[Average]]*0.34+Table11[[#This Row],[Liberal]]*0.45+Table11[[#This Row],[Blues]]+Table11[[#This Row],[Reforms]]*0.6</f>
        <v>33.770620000000001</v>
      </c>
      <c r="O69" s="9">
        <f>Table11[[#This Row],[Liberal]]*0.55+Table11[[#This Row],[Progressives]]*0.07+Table11[[#This Row],[Average]]*0.14</f>
        <v>13.3035</v>
      </c>
      <c r="P69" s="11">
        <f>Table11[[#This Row],[Muslim]]*0.06+Table11[[#This Row],[Left]]*0.44+Table11[[#This Row],[Progressives]]*0.26</f>
        <v>7.1585199999999993</v>
      </c>
      <c r="Q69" s="59"/>
      <c r="R69" s="57">
        <f>Table11[[#This Row],[Muslim]]*0.3+Table11[[#This Row],[Left]]*0.21+Table11[[#This Row],[Reforms]]*0.2</f>
        <v>6.7752499999999998</v>
      </c>
      <c r="T69" s="7">
        <v>38.200000000000003</v>
      </c>
      <c r="U69" s="8">
        <v>27.2</v>
      </c>
      <c r="V69" s="10">
        <v>17.399999999999999</v>
      </c>
      <c r="W69" s="9">
        <v>11.6</v>
      </c>
      <c r="X69" s="11">
        <v>5.6</v>
      </c>
      <c r="Y69" s="13">
        <v>0</v>
      </c>
      <c r="Z69" s="12">
        <v>0</v>
      </c>
      <c r="AA69" s="14">
        <v>0</v>
      </c>
      <c r="AB69">
        <f t="shared" ca="1" si="1"/>
        <v>0.41167274041041524</v>
      </c>
      <c r="AC69">
        <v>44108</v>
      </c>
      <c r="AD69" s="17">
        <v>23.009</v>
      </c>
      <c r="AE69" s="18">
        <v>25.706199999999999</v>
      </c>
      <c r="AF69" s="19">
        <v>25.109000000000002</v>
      </c>
      <c r="AG69" s="20">
        <v>10.9998</v>
      </c>
      <c r="AH69" s="21">
        <v>15.176</v>
      </c>
      <c r="AI69" s="22">
        <v>0</v>
      </c>
      <c r="AJ69" s="23">
        <v>0</v>
      </c>
      <c r="AK69" s="24">
        <v>0</v>
      </c>
      <c r="AL69" s="2" t="s">
        <v>361</v>
      </c>
      <c r="AM69" s="17">
        <f>Table11[[#This Row],[Column3]]-Table11[[#This Row],[Labour]]</f>
        <v>-15.191000000000003</v>
      </c>
      <c r="AN69" s="18">
        <f>Table11[[#This Row],[Column4]]-Table11[[#This Row],[Conservative]]</f>
        <v>-1.4938000000000002</v>
      </c>
      <c r="AO69" s="19">
        <f>Table11[[#This Row],[Column5]]-Table11[[#This Row],[Reform]]</f>
        <v>7.7090000000000032</v>
      </c>
      <c r="AP69" s="20">
        <f>Table11[[#This Row],[Column6]]-Table11[[#This Row],[LibDem]]</f>
        <v>-0.60019999999999918</v>
      </c>
      <c r="AQ69" s="21">
        <f>Table11[[#This Row],[Column7]]-Table11[[#This Row],[Green]]</f>
        <v>9.5760000000000005</v>
      </c>
      <c r="AR69" s="22">
        <f>Table11[[#This Row],[Column8]]-Table11[[#This Row],[Oth]]</f>
        <v>0</v>
      </c>
      <c r="AS69" s="23">
        <f>Table11[[#This Row],[Column9]]-Table11[[#This Row],[SNP]]</f>
        <v>0</v>
      </c>
      <c r="AT69" s="24">
        <f>Table11[[#This Row],[Column10]]-Table11[[#This Row],[PD]]</f>
        <v>0</v>
      </c>
      <c r="AU69" s="24">
        <f>MAX(Table11[[#This Row],[Column3]:[Column10]])-LARGE(Table11[[#This Row],[Column3]:[Column10]],2)</f>
        <v>0.59719999999999729</v>
      </c>
      <c r="AV69">
        <f>Table11[[#This Row],[Column3]]*Table11[[#This Row],[Column2]]</f>
        <v>1014880.9720000001</v>
      </c>
      <c r="AW69" s="25">
        <f>TRUNC(Table11[[#This Row],[Column3]]*Table11[[#This Row],[Column28]]/100)</f>
        <v>10148</v>
      </c>
      <c r="AX69" s="26">
        <f>TRUNC(Table11[[#This Row],[Column4]]*Table11[[#This Row],[Column29]]/100)</f>
        <v>11338</v>
      </c>
      <c r="AY69" s="27">
        <f>TRUNC(Table11[[#This Row],[Column5]]*Table11[[#This Row],[Column30]]/100)</f>
        <v>11075</v>
      </c>
      <c r="AZ69" s="28">
        <f>TRUNC(Table11[[#This Row],[Column6]]*Table11[[#This Row],[Column31]]/100)</f>
        <v>4851</v>
      </c>
      <c r="BA69" s="29">
        <f>TRUNC(Table11[[#This Row],[Column7]]*Table11[[#This Row],[Column312]]/100)</f>
        <v>6693</v>
      </c>
      <c r="BB69" s="30">
        <f>TRUNC(Table11[[#This Row],[Column8]]*Table11[[#This Row],[Column313]]/100)</f>
        <v>0</v>
      </c>
      <c r="BC69" s="31">
        <f>TRUNC(Table11[[#This Row],[Column9]]*Table11[[#This Row],[Column314]]/100)</f>
        <v>0</v>
      </c>
      <c r="BD69" s="32">
        <f>TRUNC(Table11[[#This Row],[Column10]]*Table11[[#This Row],[Column30]]/100)</f>
        <v>0</v>
      </c>
      <c r="BE69">
        <f>Table11[[#This Row],[Column2]]</f>
        <v>44108</v>
      </c>
      <c r="BF69">
        <f>Table11[[#This Row],[Column28]]</f>
        <v>44108</v>
      </c>
      <c r="BG69">
        <f>Table11[[#This Row],[Column29]]</f>
        <v>44108</v>
      </c>
      <c r="BH69">
        <f>Table11[[#This Row],[Column30]]</f>
        <v>44108</v>
      </c>
      <c r="BI69">
        <f>Table11[[#This Row],[Column31]]</f>
        <v>44108</v>
      </c>
      <c r="BJ69">
        <f>Table11[[#This Row],[Column312]]</f>
        <v>44108</v>
      </c>
      <c r="BK69">
        <f>Table11[[#This Row],[Column313]]</f>
        <v>44108</v>
      </c>
      <c r="BL69">
        <f>Table11[[#This Row],[Column314]]</f>
        <v>44108</v>
      </c>
      <c r="BM69">
        <f>Table11[[#This Row],[Column315]]</f>
        <v>44108</v>
      </c>
      <c r="BN69">
        <f>Table11[[#This Row],[Column31]]</f>
        <v>44108</v>
      </c>
      <c r="BO69">
        <f>Table11[[#This Row],[Column312]]</f>
        <v>44108</v>
      </c>
    </row>
    <row r="70" spans="1:67" ht="28.8" customHeight="1">
      <c r="A70" s="4" t="s">
        <v>254</v>
      </c>
      <c r="B70" s="5" t="s">
        <v>98</v>
      </c>
      <c r="C70" s="5" t="s">
        <v>91</v>
      </c>
      <c r="D70" s="56" t="s">
        <v>996</v>
      </c>
      <c r="E70" s="16">
        <v>0</v>
      </c>
      <c r="F70">
        <v>1.4790000000000001</v>
      </c>
      <c r="G70">
        <v>7.5289999999999999</v>
      </c>
      <c r="H70">
        <v>11.377000000000001</v>
      </c>
      <c r="I70">
        <v>29.969000000000001</v>
      </c>
      <c r="J70">
        <v>30.132999999999999</v>
      </c>
      <c r="K70">
        <v>3.3519999999999999</v>
      </c>
      <c r="L70">
        <v>16.161000000000001</v>
      </c>
      <c r="M70" s="7">
        <f>Table11[[#This Row],[Progressives]]*0.67+Table11[[#This Row],[Muslim]]*0.64+Table11[[#This Row],[Left]]*0.35+Table11[[#This Row],[Average]]*0.52+Table11[[#This Row],[Reforms]]*0.2</f>
        <v>30.020380000000003</v>
      </c>
      <c r="N70" s="58">
        <f>Table11[[#This Row],[Average]]*0.34+Table11[[#This Row],[Liberal]]*0.45+Table11[[#This Row],[Blues]]+Table11[[#This Row],[Reforms]]*0.6</f>
        <v>36.797910000000002</v>
      </c>
      <c r="O70" s="9">
        <f>Table11[[#This Row],[Liberal]]*0.55+Table11[[#This Row],[Progressives]]*0.07+Table11[[#This Row],[Average]]*0.14</f>
        <v>21.565200000000001</v>
      </c>
      <c r="P70" s="11">
        <f>Table11[[#This Row],[Muslim]]*0.06+Table11[[#This Row],[Left]]*0.44+Table11[[#This Row],[Progressives]]*0.26</f>
        <v>6.3595199999999998</v>
      </c>
      <c r="Q70" s="59"/>
      <c r="R70" s="57">
        <f>Table11[[#This Row],[Muslim]]*0.3+Table11[[#This Row],[Left]]*0.21+Table11[[#This Row],[Reforms]]*0.2</f>
        <v>5.2569900000000001</v>
      </c>
      <c r="T70" s="7">
        <v>38.5</v>
      </c>
      <c r="U70" s="8">
        <v>29.7</v>
      </c>
      <c r="V70" s="10">
        <v>15.4</v>
      </c>
      <c r="W70" s="9">
        <v>7.7</v>
      </c>
      <c r="X70" s="11">
        <v>8.1</v>
      </c>
      <c r="Y70" s="13">
        <v>0.5</v>
      </c>
      <c r="Z70" s="12">
        <v>0</v>
      </c>
      <c r="AA70" s="14">
        <v>0</v>
      </c>
      <c r="AB70">
        <f t="shared" ca="1" si="1"/>
        <v>0.40522622815361042</v>
      </c>
      <c r="AC70">
        <v>54009</v>
      </c>
      <c r="AD70" s="17">
        <v>22.924999999999901</v>
      </c>
      <c r="AE70" s="18">
        <v>29.210599999999999</v>
      </c>
      <c r="AF70" s="19">
        <v>24.75</v>
      </c>
      <c r="AG70" s="20">
        <v>6.91739999999999</v>
      </c>
      <c r="AH70" s="21">
        <v>16.006</v>
      </c>
      <c r="AI70" s="22">
        <v>9.09999999999999E-2</v>
      </c>
      <c r="AJ70" s="23">
        <v>0</v>
      </c>
      <c r="AK70" s="24">
        <v>0</v>
      </c>
      <c r="AL70" s="4" t="s">
        <v>254</v>
      </c>
      <c r="AM70" s="17">
        <f>Table11[[#This Row],[Column3]]-Table11[[#This Row],[Labour]]</f>
        <v>-15.575000000000099</v>
      </c>
      <c r="AN70" s="18">
        <f>Table11[[#This Row],[Column4]]-Table11[[#This Row],[Conservative]]</f>
        <v>-0.48939999999999984</v>
      </c>
      <c r="AO70" s="19">
        <f>Table11[[#This Row],[Column5]]-Table11[[#This Row],[Reform]]</f>
        <v>9.35</v>
      </c>
      <c r="AP70" s="20">
        <f>Table11[[#This Row],[Column6]]-Table11[[#This Row],[LibDem]]</f>
        <v>-0.78260000000001018</v>
      </c>
      <c r="AQ70" s="21">
        <f>Table11[[#This Row],[Column7]]-Table11[[#This Row],[Green]]</f>
        <v>7.9060000000000006</v>
      </c>
      <c r="AR70" s="22">
        <f>Table11[[#This Row],[Column8]]-Table11[[#This Row],[Oth]]</f>
        <v>-0.40900000000000009</v>
      </c>
      <c r="AS70" s="23">
        <f>Table11[[#This Row],[Column9]]-Table11[[#This Row],[SNP]]</f>
        <v>0</v>
      </c>
      <c r="AT70" s="24">
        <f>Table11[[#This Row],[Column10]]-Table11[[#This Row],[PD]]</f>
        <v>0</v>
      </c>
      <c r="AU70" s="24">
        <f>MAX(Table11[[#This Row],[Column3]:[Column10]])-LARGE(Table11[[#This Row],[Column3]:[Column10]],2)</f>
        <v>4.4605999999999995</v>
      </c>
      <c r="AV70">
        <f>Table11[[#This Row],[Column3]]*Table11[[#This Row],[Column2]]</f>
        <v>1238156.3249999946</v>
      </c>
      <c r="AW70" s="25">
        <f>TRUNC(Table11[[#This Row],[Column3]]*Table11[[#This Row],[Column28]]/100)</f>
        <v>12381</v>
      </c>
      <c r="AX70" s="26">
        <f>TRUNC(Table11[[#This Row],[Column4]]*Table11[[#This Row],[Column29]]/100)</f>
        <v>15776</v>
      </c>
      <c r="AY70" s="27">
        <f>TRUNC(Table11[[#This Row],[Column5]]*Table11[[#This Row],[Column30]]/100)</f>
        <v>13367</v>
      </c>
      <c r="AZ70" s="28">
        <f>TRUNC(Table11[[#This Row],[Column6]]*Table11[[#This Row],[Column31]]/100)</f>
        <v>3736</v>
      </c>
      <c r="BA70" s="29">
        <f>TRUNC(Table11[[#This Row],[Column7]]*Table11[[#This Row],[Column312]]/100)</f>
        <v>8644</v>
      </c>
      <c r="BB70" s="30">
        <f>TRUNC(Table11[[#This Row],[Column8]]*Table11[[#This Row],[Column313]]/100)</f>
        <v>49</v>
      </c>
      <c r="BC70" s="31">
        <f>TRUNC(Table11[[#This Row],[Column9]]*Table11[[#This Row],[Column314]]/100)</f>
        <v>0</v>
      </c>
      <c r="BD70" s="32">
        <f>TRUNC(Table11[[#This Row],[Column10]]*Table11[[#This Row],[Column30]]/100)</f>
        <v>0</v>
      </c>
      <c r="BE70">
        <f>Table11[[#This Row],[Column2]]</f>
        <v>54009</v>
      </c>
      <c r="BF70">
        <f>Table11[[#This Row],[Column28]]</f>
        <v>54009</v>
      </c>
      <c r="BG70">
        <f>Table11[[#This Row],[Column29]]</f>
        <v>54009</v>
      </c>
      <c r="BH70">
        <f>Table11[[#This Row],[Column30]]</f>
        <v>54009</v>
      </c>
      <c r="BI70">
        <f>Table11[[#This Row],[Column31]]</f>
        <v>54009</v>
      </c>
      <c r="BJ70">
        <f>Table11[[#This Row],[Column312]]</f>
        <v>54009</v>
      </c>
      <c r="BK70">
        <f>Table11[[#This Row],[Column313]]</f>
        <v>54009</v>
      </c>
      <c r="BL70">
        <f>Table11[[#This Row],[Column314]]</f>
        <v>54009</v>
      </c>
      <c r="BM70">
        <f>Table11[[#This Row],[Column315]]</f>
        <v>54009</v>
      </c>
      <c r="BN70">
        <f>Table11[[#This Row],[Column31]]</f>
        <v>54009</v>
      </c>
      <c r="BO70">
        <f>Table11[[#This Row],[Column312]]</f>
        <v>54009</v>
      </c>
    </row>
    <row r="71" spans="1:67" ht="43.2" customHeight="1">
      <c r="A71" s="2" t="s">
        <v>153</v>
      </c>
      <c r="B71" s="3" t="s">
        <v>98</v>
      </c>
      <c r="C71" s="3" t="s">
        <v>91</v>
      </c>
      <c r="D71" s="50" t="s">
        <v>997</v>
      </c>
      <c r="E71" s="16">
        <v>0</v>
      </c>
      <c r="F71">
        <v>3.57</v>
      </c>
      <c r="G71">
        <v>8.6199999999999992</v>
      </c>
      <c r="H71">
        <v>15.031000000000001</v>
      </c>
      <c r="I71">
        <v>3.8090000000000002</v>
      </c>
      <c r="J71">
        <v>29.439</v>
      </c>
      <c r="K71">
        <v>27.283999999999999</v>
      </c>
      <c r="L71">
        <v>12.247</v>
      </c>
      <c r="M71" s="7">
        <f>Table11[[#This Row],[Progressives]]*0.67+Table11[[#This Row],[Muslim]]*0.64+Table11[[#This Row],[Left]]*0.35+Table11[[#This Row],[Average]]*0.52+Table11[[#This Row],[Reforms]]*0.2</f>
        <v>19.802650000000003</v>
      </c>
      <c r="N71" s="58">
        <f>Table11[[#This Row],[Average]]*0.34+Table11[[#This Row],[Liberal]]*0.45+Table11[[#This Row],[Blues]]+Table11[[#This Row],[Reforms]]*0.6</f>
        <v>49.174810000000001</v>
      </c>
      <c r="O71" s="9">
        <f>Table11[[#This Row],[Liberal]]*0.55+Table11[[#This Row],[Progressives]]*0.07+Table11[[#This Row],[Average]]*0.14</f>
        <v>17.776879999999998</v>
      </c>
      <c r="P71" s="11">
        <f>Table11[[#This Row],[Muslim]]*0.06+Table11[[#This Row],[Left]]*0.44+Table11[[#This Row],[Progressives]]*0.26</f>
        <v>7.9150600000000004</v>
      </c>
      <c r="Q71" s="59"/>
      <c r="R71" s="57">
        <f>Table11[[#This Row],[Muslim]]*0.3+Table11[[#This Row],[Left]]*0.21+Table11[[#This Row],[Reforms]]*0.2</f>
        <v>5.3306000000000004</v>
      </c>
      <c r="T71" s="7">
        <v>28</v>
      </c>
      <c r="U71" s="8">
        <v>44.7</v>
      </c>
      <c r="V71" s="10">
        <v>13.7</v>
      </c>
      <c r="W71" s="9">
        <v>7.7</v>
      </c>
      <c r="X71" s="11">
        <v>4.7</v>
      </c>
      <c r="Y71" s="13">
        <v>1.1000000000000001</v>
      </c>
      <c r="Z71" s="12">
        <v>0</v>
      </c>
      <c r="AA71" s="14">
        <v>0</v>
      </c>
      <c r="AB71">
        <f t="shared" ca="1" si="1"/>
        <v>0.35861889476763842</v>
      </c>
      <c r="AC71">
        <v>48007</v>
      </c>
      <c r="AD71" s="17">
        <v>10.7264</v>
      </c>
      <c r="AE71" s="18">
        <v>46.555459999999997</v>
      </c>
      <c r="AF71" s="19">
        <v>23.692</v>
      </c>
      <c r="AG71" s="20">
        <v>7.4471400000000001</v>
      </c>
      <c r="AH71" s="21">
        <v>11.336</v>
      </c>
      <c r="AI71" s="22">
        <v>0.14299999999999999</v>
      </c>
      <c r="AJ71" s="23">
        <v>0</v>
      </c>
      <c r="AK71" s="24">
        <v>0</v>
      </c>
      <c r="AL71" s="2" t="s">
        <v>153</v>
      </c>
      <c r="AM71" s="17">
        <f>Table11[[#This Row],[Column3]]-Table11[[#This Row],[Labour]]</f>
        <v>-17.273600000000002</v>
      </c>
      <c r="AN71" s="18">
        <f>Table11[[#This Row],[Column4]]-Table11[[#This Row],[Conservative]]</f>
        <v>1.8554599999999937</v>
      </c>
      <c r="AO71" s="19">
        <f>Table11[[#This Row],[Column5]]-Table11[[#This Row],[Reform]]</f>
        <v>9.9920000000000009</v>
      </c>
      <c r="AP71" s="20">
        <f>Table11[[#This Row],[Column6]]-Table11[[#This Row],[LibDem]]</f>
        <v>-0.25286000000000008</v>
      </c>
      <c r="AQ71" s="21">
        <f>Table11[[#This Row],[Column7]]-Table11[[#This Row],[Green]]</f>
        <v>6.6360000000000001</v>
      </c>
      <c r="AR71" s="22">
        <f>Table11[[#This Row],[Column8]]-Table11[[#This Row],[Oth]]</f>
        <v>-0.95700000000000007</v>
      </c>
      <c r="AS71" s="23">
        <f>Table11[[#This Row],[Column9]]-Table11[[#This Row],[SNP]]</f>
        <v>0</v>
      </c>
      <c r="AT71" s="24">
        <f>Table11[[#This Row],[Column10]]-Table11[[#This Row],[PD]]</f>
        <v>0</v>
      </c>
      <c r="AU71" s="24">
        <f>MAX(Table11[[#This Row],[Column3]:[Column10]])-LARGE(Table11[[#This Row],[Column3]:[Column10]],2)</f>
        <v>22.863459999999996</v>
      </c>
      <c r="AV71">
        <f>Table11[[#This Row],[Column3]]*Table11[[#This Row],[Column2]]</f>
        <v>514942.28480000002</v>
      </c>
      <c r="AW71" s="25">
        <f>TRUNC(Table11[[#This Row],[Column3]]*Table11[[#This Row],[Column28]]/100)</f>
        <v>5149</v>
      </c>
      <c r="AX71" s="26">
        <f>TRUNC(Table11[[#This Row],[Column4]]*Table11[[#This Row],[Column29]]/100)</f>
        <v>22349</v>
      </c>
      <c r="AY71" s="27">
        <f>TRUNC(Table11[[#This Row],[Column5]]*Table11[[#This Row],[Column30]]/100)</f>
        <v>11373</v>
      </c>
      <c r="AZ71" s="28">
        <f>TRUNC(Table11[[#This Row],[Column6]]*Table11[[#This Row],[Column31]]/100)</f>
        <v>3575</v>
      </c>
      <c r="BA71" s="29">
        <f>TRUNC(Table11[[#This Row],[Column7]]*Table11[[#This Row],[Column312]]/100)</f>
        <v>5442</v>
      </c>
      <c r="BB71" s="30">
        <f>TRUNC(Table11[[#This Row],[Column8]]*Table11[[#This Row],[Column313]]/100)</f>
        <v>68</v>
      </c>
      <c r="BC71" s="31">
        <f>TRUNC(Table11[[#This Row],[Column9]]*Table11[[#This Row],[Column314]]/100)</f>
        <v>0</v>
      </c>
      <c r="BD71" s="32">
        <f>TRUNC(Table11[[#This Row],[Column10]]*Table11[[#This Row],[Column30]]/100)</f>
        <v>0</v>
      </c>
      <c r="BE71">
        <f>Table11[[#This Row],[Column2]]</f>
        <v>48007</v>
      </c>
      <c r="BF71">
        <f>Table11[[#This Row],[Column28]]</f>
        <v>48007</v>
      </c>
      <c r="BG71">
        <f>Table11[[#This Row],[Column29]]</f>
        <v>48007</v>
      </c>
      <c r="BH71">
        <f>Table11[[#This Row],[Column30]]</f>
        <v>48007</v>
      </c>
      <c r="BI71">
        <f>Table11[[#This Row],[Column31]]</f>
        <v>48007</v>
      </c>
      <c r="BJ71">
        <f>Table11[[#This Row],[Column312]]</f>
        <v>48007</v>
      </c>
      <c r="BK71">
        <f>Table11[[#This Row],[Column313]]</f>
        <v>48007</v>
      </c>
      <c r="BL71">
        <f>Table11[[#This Row],[Column314]]</f>
        <v>48007</v>
      </c>
      <c r="BM71">
        <f>Table11[[#This Row],[Column315]]</f>
        <v>48007</v>
      </c>
      <c r="BN71">
        <f>Table11[[#This Row],[Column31]]</f>
        <v>48007</v>
      </c>
      <c r="BO71">
        <f>Table11[[#This Row],[Column312]]</f>
        <v>48007</v>
      </c>
    </row>
    <row r="72" spans="1:67" ht="28.8" customHeight="1">
      <c r="A72" s="4" t="s">
        <v>255</v>
      </c>
      <c r="B72" s="5" t="s">
        <v>256</v>
      </c>
      <c r="C72" s="5" t="s">
        <v>91</v>
      </c>
      <c r="D72" s="56" t="s">
        <v>998</v>
      </c>
      <c r="E72" s="16">
        <v>0</v>
      </c>
      <c r="F72">
        <v>1.512</v>
      </c>
      <c r="G72">
        <v>7.3920000000000003</v>
      </c>
      <c r="H72">
        <v>12.428000000000001</v>
      </c>
      <c r="I72">
        <v>24.417000000000002</v>
      </c>
      <c r="J72">
        <v>29.3</v>
      </c>
      <c r="K72">
        <v>8.6839999999999993</v>
      </c>
      <c r="L72">
        <v>16.265999999999998</v>
      </c>
      <c r="M72" s="7">
        <f>Table11[[#This Row],[Progressives]]*0.67+Table11[[#This Row],[Muslim]]*0.64+Table11[[#This Row],[Left]]*0.35+Table11[[#This Row],[Average]]*0.52+Table11[[#This Row],[Reforms]]*0.2</f>
        <v>27.831680000000002</v>
      </c>
      <c r="N72" s="58">
        <f>Table11[[#This Row],[Average]]*0.34+Table11[[#This Row],[Liberal]]*0.45+Table11[[#This Row],[Blues]]+Table11[[#This Row],[Reforms]]*0.6</f>
        <v>39.93038</v>
      </c>
      <c r="O72" s="9">
        <f>Table11[[#This Row],[Liberal]]*0.55+Table11[[#This Row],[Progressives]]*0.07+Table11[[#This Row],[Average]]*0.14</f>
        <v>20.40334</v>
      </c>
      <c r="P72" s="11">
        <f>Table11[[#This Row],[Muslim]]*0.06+Table11[[#This Row],[Left]]*0.44+Table11[[#This Row],[Progressives]]*0.26</f>
        <v>6.5744800000000012</v>
      </c>
      <c r="Q72" s="59"/>
      <c r="R72" s="57">
        <f>Table11[[#This Row],[Muslim]]*0.3+Table11[[#This Row],[Left]]*0.21+Table11[[#This Row],[Reforms]]*0.2</f>
        <v>5.2591199999999994</v>
      </c>
      <c r="T72" s="7">
        <v>43.9</v>
      </c>
      <c r="U72" s="8">
        <v>28.5</v>
      </c>
      <c r="V72" s="10">
        <v>12.9</v>
      </c>
      <c r="W72" s="9">
        <v>9.4</v>
      </c>
      <c r="X72" s="11">
        <v>5</v>
      </c>
      <c r="Y72" s="13">
        <v>0.3</v>
      </c>
      <c r="Z72" s="12">
        <v>0</v>
      </c>
      <c r="AA72" s="14">
        <v>0</v>
      </c>
      <c r="AB72">
        <f t="shared" ca="1" si="1"/>
        <v>0.37635827479928552</v>
      </c>
      <c r="AC72">
        <v>52510</v>
      </c>
      <c r="AD72" s="17">
        <v>25.826000000000001</v>
      </c>
      <c r="AE72" s="18">
        <v>27.268239999999999</v>
      </c>
      <c r="AF72" s="19">
        <v>24.029</v>
      </c>
      <c r="AG72" s="20">
        <v>8.3397600000000001</v>
      </c>
      <c r="AH72" s="21">
        <v>14.497999999999999</v>
      </c>
      <c r="AI72" s="22">
        <v>3.8999999999999903E-2</v>
      </c>
      <c r="AJ72" s="23">
        <v>0</v>
      </c>
      <c r="AK72" s="24">
        <v>0</v>
      </c>
      <c r="AL72" s="4" t="s">
        <v>255</v>
      </c>
      <c r="AM72" s="17">
        <f>Table11[[#This Row],[Column3]]-Table11[[#This Row],[Labour]]</f>
        <v>-18.073999999999998</v>
      </c>
      <c r="AN72" s="18">
        <f>Table11[[#This Row],[Column4]]-Table11[[#This Row],[Conservative]]</f>
        <v>-1.2317600000000013</v>
      </c>
      <c r="AO72" s="19">
        <f>Table11[[#This Row],[Column5]]-Table11[[#This Row],[Reform]]</f>
        <v>11.129</v>
      </c>
      <c r="AP72" s="20">
        <f>Table11[[#This Row],[Column6]]-Table11[[#This Row],[LibDem]]</f>
        <v>-1.0602400000000003</v>
      </c>
      <c r="AQ72" s="21">
        <f>Table11[[#This Row],[Column7]]-Table11[[#This Row],[Green]]</f>
        <v>9.4979999999999993</v>
      </c>
      <c r="AR72" s="22">
        <f>Table11[[#This Row],[Column8]]-Table11[[#This Row],[Oth]]</f>
        <v>-0.26100000000000007</v>
      </c>
      <c r="AS72" s="23">
        <f>Table11[[#This Row],[Column9]]-Table11[[#This Row],[SNP]]</f>
        <v>0</v>
      </c>
      <c r="AT72" s="24">
        <f>Table11[[#This Row],[Column10]]-Table11[[#This Row],[PD]]</f>
        <v>0</v>
      </c>
      <c r="AU72" s="24">
        <f>MAX(Table11[[#This Row],[Column3]:[Column10]])-LARGE(Table11[[#This Row],[Column3]:[Column10]],2)</f>
        <v>1.4422399999999982</v>
      </c>
      <c r="AV72">
        <f>Table11[[#This Row],[Column3]]*Table11[[#This Row],[Column2]]</f>
        <v>1356123.26</v>
      </c>
      <c r="AW72" s="25">
        <f>TRUNC(Table11[[#This Row],[Column3]]*Table11[[#This Row],[Column28]]/100)</f>
        <v>13561</v>
      </c>
      <c r="AX72" s="26">
        <f>TRUNC(Table11[[#This Row],[Column4]]*Table11[[#This Row],[Column29]]/100)</f>
        <v>14318</v>
      </c>
      <c r="AY72" s="27">
        <f>TRUNC(Table11[[#This Row],[Column5]]*Table11[[#This Row],[Column30]]/100)</f>
        <v>12617</v>
      </c>
      <c r="AZ72" s="28">
        <f>TRUNC(Table11[[#This Row],[Column6]]*Table11[[#This Row],[Column31]]/100)</f>
        <v>4379</v>
      </c>
      <c r="BA72" s="29">
        <f>TRUNC(Table11[[#This Row],[Column7]]*Table11[[#This Row],[Column312]]/100)</f>
        <v>7612</v>
      </c>
      <c r="BB72" s="30">
        <f>TRUNC(Table11[[#This Row],[Column8]]*Table11[[#This Row],[Column313]]/100)</f>
        <v>20</v>
      </c>
      <c r="BC72" s="31">
        <f>TRUNC(Table11[[#This Row],[Column9]]*Table11[[#This Row],[Column314]]/100)</f>
        <v>0</v>
      </c>
      <c r="BD72" s="32">
        <f>TRUNC(Table11[[#This Row],[Column10]]*Table11[[#This Row],[Column30]]/100)</f>
        <v>0</v>
      </c>
      <c r="BE72">
        <f>Table11[[#This Row],[Column2]]</f>
        <v>52510</v>
      </c>
      <c r="BF72">
        <f>Table11[[#This Row],[Column28]]</f>
        <v>52510</v>
      </c>
      <c r="BG72">
        <f>Table11[[#This Row],[Column29]]</f>
        <v>52510</v>
      </c>
      <c r="BH72">
        <f>Table11[[#This Row],[Column30]]</f>
        <v>52510</v>
      </c>
      <c r="BI72">
        <f>Table11[[#This Row],[Column31]]</f>
        <v>52510</v>
      </c>
      <c r="BJ72">
        <f>Table11[[#This Row],[Column312]]</f>
        <v>52510</v>
      </c>
      <c r="BK72">
        <f>Table11[[#This Row],[Column313]]</f>
        <v>52510</v>
      </c>
      <c r="BL72">
        <f>Table11[[#This Row],[Column314]]</f>
        <v>52510</v>
      </c>
      <c r="BM72">
        <f>Table11[[#This Row],[Column315]]</f>
        <v>52510</v>
      </c>
      <c r="BN72">
        <f>Table11[[#This Row],[Column31]]</f>
        <v>52510</v>
      </c>
      <c r="BO72">
        <f>Table11[[#This Row],[Column312]]</f>
        <v>52510</v>
      </c>
    </row>
    <row r="73" spans="1:67" ht="28.8" customHeight="1">
      <c r="A73" s="2" t="s">
        <v>364</v>
      </c>
      <c r="B73" s="3" t="s">
        <v>90</v>
      </c>
      <c r="C73" s="3" t="s">
        <v>91</v>
      </c>
      <c r="D73" s="50" t="s">
        <v>999</v>
      </c>
      <c r="E73" s="16">
        <v>0</v>
      </c>
      <c r="F73">
        <v>1.915</v>
      </c>
      <c r="G73">
        <v>7.5149999999999997</v>
      </c>
      <c r="H73">
        <v>10.39</v>
      </c>
      <c r="I73">
        <v>25.196000000000002</v>
      </c>
      <c r="J73">
        <v>23.777999999999999</v>
      </c>
      <c r="K73">
        <v>11.095000000000001</v>
      </c>
      <c r="L73">
        <v>20.111999999999998</v>
      </c>
      <c r="M73" s="7">
        <f>Table11[[#This Row],[Progressives]]*0.67+Table11[[#This Row],[Muslim]]*0.64+Table11[[#This Row],[Left]]*0.35+Table11[[#This Row],[Average]]*0.52+Table11[[#This Row],[Reforms]]*0.2</f>
        <v>27.941470000000006</v>
      </c>
      <c r="N73" s="58">
        <f>Table11[[#This Row],[Average]]*0.34+Table11[[#This Row],[Liberal]]*0.45+Table11[[#This Row],[Blues]]+Table11[[#This Row],[Reforms]]*0.6</f>
        <v>42.428939999999997</v>
      </c>
      <c r="O73" s="9">
        <f>Table11[[#This Row],[Liberal]]*0.55+Table11[[#This Row],[Progressives]]*0.07+Table11[[#This Row],[Average]]*0.14</f>
        <v>17.332639999999998</v>
      </c>
      <c r="P73" s="11">
        <f>Table11[[#This Row],[Muslim]]*0.06+Table11[[#This Row],[Left]]*0.44+Table11[[#This Row],[Progressives]]*0.26</f>
        <v>6.1228999999999996</v>
      </c>
      <c r="Q73" s="59"/>
      <c r="R73" s="57">
        <f>Table11[[#This Row],[Muslim]]*0.3+Table11[[#This Row],[Left]]*0.21+Table11[[#This Row],[Reforms]]*0.2</f>
        <v>6.1750500000000006</v>
      </c>
      <c r="T73" s="7">
        <v>32.200000000000003</v>
      </c>
      <c r="U73" s="8">
        <v>35.1</v>
      </c>
      <c r="V73" s="10">
        <v>15.4</v>
      </c>
      <c r="W73" s="9">
        <v>9.3000000000000007</v>
      </c>
      <c r="X73" s="11">
        <v>5.8</v>
      </c>
      <c r="Y73" s="13">
        <v>2.2000000000000002</v>
      </c>
      <c r="Z73" s="12">
        <v>0</v>
      </c>
      <c r="AA73" s="14">
        <v>0</v>
      </c>
      <c r="AB73">
        <f t="shared" ca="1" si="1"/>
        <v>0.8989729107492912</v>
      </c>
      <c r="AC73">
        <v>52040</v>
      </c>
      <c r="AD73" s="17">
        <v>12.36032</v>
      </c>
      <c r="AE73" s="18">
        <v>36.25197</v>
      </c>
      <c r="AF73" s="19">
        <v>29.364999999999998</v>
      </c>
      <c r="AG73" s="20">
        <v>8.6516099999999998</v>
      </c>
      <c r="AH73" s="21">
        <v>13.089</v>
      </c>
      <c r="AI73" s="22">
        <v>0.28210000000000002</v>
      </c>
      <c r="AJ73" s="23">
        <v>0</v>
      </c>
      <c r="AK73" s="24">
        <v>0</v>
      </c>
      <c r="AL73" s="2" t="s">
        <v>364</v>
      </c>
      <c r="AM73" s="17">
        <f>Table11[[#This Row],[Column3]]-Table11[[#This Row],[Labour]]</f>
        <v>-19.839680000000001</v>
      </c>
      <c r="AN73" s="18">
        <f>Table11[[#This Row],[Column4]]-Table11[[#This Row],[Conservative]]</f>
        <v>1.1519699999999986</v>
      </c>
      <c r="AO73" s="19">
        <f>Table11[[#This Row],[Column5]]-Table11[[#This Row],[Reform]]</f>
        <v>13.964999999999998</v>
      </c>
      <c r="AP73" s="20">
        <f>Table11[[#This Row],[Column6]]-Table11[[#This Row],[LibDem]]</f>
        <v>-0.64839000000000091</v>
      </c>
      <c r="AQ73" s="21">
        <f>Table11[[#This Row],[Column7]]-Table11[[#This Row],[Green]]</f>
        <v>7.2890000000000006</v>
      </c>
      <c r="AR73" s="22">
        <f>Table11[[#This Row],[Column8]]-Table11[[#This Row],[Oth]]</f>
        <v>-1.9179000000000002</v>
      </c>
      <c r="AS73" s="23">
        <f>Table11[[#This Row],[Column9]]-Table11[[#This Row],[SNP]]</f>
        <v>0</v>
      </c>
      <c r="AT73" s="24">
        <f>Table11[[#This Row],[Column10]]-Table11[[#This Row],[PD]]</f>
        <v>0</v>
      </c>
      <c r="AU73" s="24">
        <f>MAX(Table11[[#This Row],[Column3]:[Column10]])-LARGE(Table11[[#This Row],[Column3]:[Column10]],2)</f>
        <v>6.8869700000000016</v>
      </c>
      <c r="AV73">
        <f>Table11[[#This Row],[Column3]]*Table11[[#This Row],[Column2]]</f>
        <v>643231.05279999995</v>
      </c>
      <c r="AW73" s="25">
        <f>TRUNC(Table11[[#This Row],[Column3]]*Table11[[#This Row],[Column28]]/100)</f>
        <v>6432</v>
      </c>
      <c r="AX73" s="26">
        <f>TRUNC(Table11[[#This Row],[Column4]]*Table11[[#This Row],[Column29]]/100)</f>
        <v>18865</v>
      </c>
      <c r="AY73" s="27">
        <f>TRUNC(Table11[[#This Row],[Column5]]*Table11[[#This Row],[Column30]]/100)</f>
        <v>15281</v>
      </c>
      <c r="AZ73" s="28">
        <f>TRUNC(Table11[[#This Row],[Column6]]*Table11[[#This Row],[Column31]]/100)</f>
        <v>4502</v>
      </c>
      <c r="BA73" s="29">
        <f>TRUNC(Table11[[#This Row],[Column7]]*Table11[[#This Row],[Column312]]/100)</f>
        <v>6811</v>
      </c>
      <c r="BB73" s="30">
        <f>TRUNC(Table11[[#This Row],[Column8]]*Table11[[#This Row],[Column313]]/100)</f>
        <v>146</v>
      </c>
      <c r="BC73" s="31">
        <f>TRUNC(Table11[[#This Row],[Column9]]*Table11[[#This Row],[Column314]]/100)</f>
        <v>0</v>
      </c>
      <c r="BD73" s="32">
        <f>TRUNC(Table11[[#This Row],[Column10]]*Table11[[#This Row],[Column30]]/100)</f>
        <v>0</v>
      </c>
      <c r="BE73">
        <f>Table11[[#This Row],[Column2]]</f>
        <v>52040</v>
      </c>
      <c r="BF73">
        <f>Table11[[#This Row],[Column28]]</f>
        <v>52040</v>
      </c>
      <c r="BG73">
        <f>Table11[[#This Row],[Column29]]</f>
        <v>52040</v>
      </c>
      <c r="BH73">
        <f>Table11[[#This Row],[Column30]]</f>
        <v>52040</v>
      </c>
      <c r="BI73">
        <f>Table11[[#This Row],[Column31]]</f>
        <v>52040</v>
      </c>
      <c r="BJ73">
        <f>Table11[[#This Row],[Column312]]</f>
        <v>52040</v>
      </c>
      <c r="BK73">
        <f>Table11[[#This Row],[Column313]]</f>
        <v>52040</v>
      </c>
      <c r="BL73">
        <f>Table11[[#This Row],[Column314]]</f>
        <v>52040</v>
      </c>
      <c r="BM73">
        <f>Table11[[#This Row],[Column315]]</f>
        <v>52040</v>
      </c>
      <c r="BN73">
        <f>Table11[[#This Row],[Column31]]</f>
        <v>52040</v>
      </c>
      <c r="BO73">
        <f>Table11[[#This Row],[Column312]]</f>
        <v>52040</v>
      </c>
    </row>
    <row r="74" spans="1:67" ht="28.8" customHeight="1">
      <c r="A74" s="2" t="s">
        <v>265</v>
      </c>
      <c r="B74" s="3" t="s">
        <v>266</v>
      </c>
      <c r="C74" s="3" t="s">
        <v>91</v>
      </c>
      <c r="D74" s="50" t="s">
        <v>1000</v>
      </c>
      <c r="E74" s="16">
        <v>0</v>
      </c>
      <c r="F74">
        <v>4.0110000000000001</v>
      </c>
      <c r="G74">
        <v>9.7560000000000002</v>
      </c>
      <c r="H74">
        <v>14.301</v>
      </c>
      <c r="I74">
        <v>31.751999999999999</v>
      </c>
      <c r="J74">
        <v>14.603999999999999</v>
      </c>
      <c r="K74">
        <v>2.1619999999999999</v>
      </c>
      <c r="L74">
        <v>23.414000000000001</v>
      </c>
      <c r="M74" s="7">
        <f>Table11[[#This Row],[Progressives]]*0.67+Table11[[#This Row],[Muslim]]*0.64+Table11[[#This Row],[Left]]*0.35+Table11[[#This Row],[Average]]*0.52+Table11[[#This Row],[Reforms]]*0.2</f>
        <v>36.757150000000003</v>
      </c>
      <c r="N74" s="58">
        <f>Table11[[#This Row],[Average]]*0.34+Table11[[#This Row],[Liberal]]*0.45+Table11[[#This Row],[Blues]]+Table11[[#This Row],[Reforms]]*0.6</f>
        <v>33.57788</v>
      </c>
      <c r="O74" s="9">
        <f>Table11[[#This Row],[Liberal]]*0.55+Table11[[#This Row],[Progressives]]*0.07+Table11[[#This Row],[Average]]*0.14</f>
        <v>13.47855</v>
      </c>
      <c r="P74" s="11">
        <f>Table11[[#This Row],[Muslim]]*0.06+Table11[[#This Row],[Left]]*0.44+Table11[[#This Row],[Progressives]]*0.26</f>
        <v>8.2515600000000013</v>
      </c>
      <c r="Q74" s="59"/>
      <c r="R74" s="57">
        <f>Table11[[#This Row],[Muslim]]*0.3+Table11[[#This Row],[Left]]*0.21+Table11[[#This Row],[Reforms]]*0.2</f>
        <v>7.9348600000000005</v>
      </c>
      <c r="T74" s="7">
        <v>43.3</v>
      </c>
      <c r="U74" s="8">
        <v>26.5</v>
      </c>
      <c r="V74" s="10">
        <v>15.9</v>
      </c>
      <c r="W74" s="9">
        <v>5.0999999999999996</v>
      </c>
      <c r="X74" s="11">
        <v>8.3000000000000007</v>
      </c>
      <c r="Y74" s="13">
        <v>0.8</v>
      </c>
      <c r="Z74" s="12">
        <v>0</v>
      </c>
      <c r="AA74" s="14">
        <v>0</v>
      </c>
      <c r="AB74">
        <f t="shared" ca="1" si="1"/>
        <v>0.42394277709744621</v>
      </c>
      <c r="AC74">
        <v>44071</v>
      </c>
      <c r="AD74" s="17">
        <v>27.748699999999999</v>
      </c>
      <c r="AE74" s="18">
        <v>14.52704</v>
      </c>
      <c r="AF74" s="19">
        <v>33.436959999999999</v>
      </c>
      <c r="AG74" s="20">
        <v>6.3909000000000002</v>
      </c>
      <c r="AH74" s="21">
        <v>17.681999999999999</v>
      </c>
      <c r="AI74" s="22">
        <v>0.1144</v>
      </c>
      <c r="AJ74" s="23">
        <v>0</v>
      </c>
      <c r="AK74" s="24">
        <v>0</v>
      </c>
      <c r="AL74" s="2" t="s">
        <v>265</v>
      </c>
      <c r="AM74" s="17">
        <f>Table11[[#This Row],[Column3]]-Table11[[#This Row],[Labour]]</f>
        <v>-15.551299999999998</v>
      </c>
      <c r="AN74" s="18">
        <f>Table11[[#This Row],[Column4]]-Table11[[#This Row],[Conservative]]</f>
        <v>-11.97296</v>
      </c>
      <c r="AO74" s="19">
        <f>Table11[[#This Row],[Column5]]-Table11[[#This Row],[Reform]]</f>
        <v>17.536960000000001</v>
      </c>
      <c r="AP74" s="20">
        <f>Table11[[#This Row],[Column6]]-Table11[[#This Row],[LibDem]]</f>
        <v>1.2909000000000006</v>
      </c>
      <c r="AQ74" s="21">
        <f>Table11[[#This Row],[Column7]]-Table11[[#This Row],[Green]]</f>
        <v>9.3819999999999979</v>
      </c>
      <c r="AR74" s="22">
        <f>Table11[[#This Row],[Column8]]-Table11[[#This Row],[Oth]]</f>
        <v>-0.68559999999999999</v>
      </c>
      <c r="AS74" s="23">
        <f>Table11[[#This Row],[Column9]]-Table11[[#This Row],[SNP]]</f>
        <v>0</v>
      </c>
      <c r="AT74" s="24">
        <f>Table11[[#This Row],[Column10]]-Table11[[#This Row],[PD]]</f>
        <v>0</v>
      </c>
      <c r="AU74" s="24">
        <f>MAX(Table11[[#This Row],[Column3]:[Column10]])-LARGE(Table11[[#This Row],[Column3]:[Column10]],2)</f>
        <v>5.6882599999999996</v>
      </c>
      <c r="AV74">
        <f>Table11[[#This Row],[Column3]]*Table11[[#This Row],[Column2]]</f>
        <v>1222912.9576999999</v>
      </c>
      <c r="AW74" s="25">
        <f>TRUNC(Table11[[#This Row],[Column3]]*Table11[[#This Row],[Column28]]/100)</f>
        <v>12229</v>
      </c>
      <c r="AX74" s="26">
        <f>TRUNC(Table11[[#This Row],[Column4]]*Table11[[#This Row],[Column29]]/100)</f>
        <v>6402</v>
      </c>
      <c r="AY74" s="27">
        <f>TRUNC(Table11[[#This Row],[Column5]]*Table11[[#This Row],[Column30]]/100)</f>
        <v>14736</v>
      </c>
      <c r="AZ74" s="28">
        <f>TRUNC(Table11[[#This Row],[Column6]]*Table11[[#This Row],[Column31]]/100)</f>
        <v>2816</v>
      </c>
      <c r="BA74" s="29">
        <f>TRUNC(Table11[[#This Row],[Column7]]*Table11[[#This Row],[Column312]]/100)</f>
        <v>7792</v>
      </c>
      <c r="BB74" s="30">
        <f>TRUNC(Table11[[#This Row],[Column8]]*Table11[[#This Row],[Column313]]/100)</f>
        <v>50</v>
      </c>
      <c r="BC74" s="31">
        <f>TRUNC(Table11[[#This Row],[Column9]]*Table11[[#This Row],[Column314]]/100)</f>
        <v>0</v>
      </c>
      <c r="BD74" s="32">
        <f>TRUNC(Table11[[#This Row],[Column10]]*Table11[[#This Row],[Column30]]/100)</f>
        <v>0</v>
      </c>
      <c r="BE74">
        <f>Table11[[#This Row],[Column2]]</f>
        <v>44071</v>
      </c>
      <c r="BF74">
        <f>Table11[[#This Row],[Column28]]</f>
        <v>44071</v>
      </c>
      <c r="BG74">
        <f>Table11[[#This Row],[Column29]]</f>
        <v>44071</v>
      </c>
      <c r="BH74">
        <f>Table11[[#This Row],[Column30]]</f>
        <v>44071</v>
      </c>
      <c r="BI74">
        <f>Table11[[#This Row],[Column31]]</f>
        <v>44071</v>
      </c>
      <c r="BJ74">
        <f>Table11[[#This Row],[Column312]]</f>
        <v>44071</v>
      </c>
      <c r="BK74">
        <f>Table11[[#This Row],[Column313]]</f>
        <v>44071</v>
      </c>
      <c r="BL74">
        <f>Table11[[#This Row],[Column314]]</f>
        <v>44071</v>
      </c>
      <c r="BM74">
        <f>Table11[[#This Row],[Column315]]</f>
        <v>44071</v>
      </c>
      <c r="BN74">
        <f>Table11[[#This Row],[Column31]]</f>
        <v>44071</v>
      </c>
      <c r="BO74">
        <f>Table11[[#This Row],[Column312]]</f>
        <v>44071</v>
      </c>
    </row>
    <row r="75" spans="1:67" ht="28.8" customHeight="1">
      <c r="A75" s="2" t="s">
        <v>677</v>
      </c>
      <c r="B75" s="3" t="s">
        <v>266</v>
      </c>
      <c r="C75" s="3" t="s">
        <v>91</v>
      </c>
      <c r="D75" s="56" t="s">
        <v>1001</v>
      </c>
      <c r="E75" s="16">
        <v>0</v>
      </c>
      <c r="F75">
        <v>0.42</v>
      </c>
      <c r="G75">
        <v>7.6760000000000002</v>
      </c>
      <c r="H75">
        <v>6.3789999999999996</v>
      </c>
      <c r="I75">
        <v>34.14</v>
      </c>
      <c r="J75">
        <v>15.666</v>
      </c>
      <c r="K75">
        <v>1.972</v>
      </c>
      <c r="L75">
        <v>33.747</v>
      </c>
      <c r="M75" s="7">
        <f>Table11[[#This Row],[Progressives]]*0.67+Table11[[#This Row],[Muslim]]*0.64+Table11[[#This Row],[Left]]*0.35+Table11[[#This Row],[Average]]*0.52+Table11[[#This Row],[Reforms]]*0.2</f>
        <v>31.731529999999999</v>
      </c>
      <c r="N75" s="58">
        <f>Table11[[#This Row],[Average]]*0.34+Table11[[#This Row],[Liberal]]*0.45+Table11[[#This Row],[Blues]]+Table11[[#This Row],[Reforms]]*0.6</f>
        <v>40.877500000000005</v>
      </c>
      <c r="O75" s="9">
        <f>Table11[[#This Row],[Liberal]]*0.55+Table11[[#This Row],[Progressives]]*0.07+Table11[[#This Row],[Average]]*0.14</f>
        <v>13.84243</v>
      </c>
      <c r="P75" s="11">
        <f>Table11[[#This Row],[Muslim]]*0.06+Table11[[#This Row],[Left]]*0.44+Table11[[#This Row],[Progressives]]*0.26</f>
        <v>5.0611800000000002</v>
      </c>
      <c r="Q75" s="59"/>
      <c r="R75" s="57">
        <f>Table11[[#This Row],[Muslim]]*0.3+Table11[[#This Row],[Left]]*0.21+Table11[[#This Row],[Reforms]]*0.2</f>
        <v>8.4873600000000007</v>
      </c>
      <c r="T75" s="7">
        <v>34.6</v>
      </c>
      <c r="U75" s="8">
        <v>29.8</v>
      </c>
      <c r="V75" s="10">
        <v>24.7</v>
      </c>
      <c r="W75" s="9">
        <v>3.6</v>
      </c>
      <c r="X75" s="11">
        <v>7.4</v>
      </c>
      <c r="Y75" s="13">
        <v>0</v>
      </c>
      <c r="Z75" s="12">
        <v>0</v>
      </c>
      <c r="AA75" s="14">
        <v>0</v>
      </c>
      <c r="AB75">
        <f t="shared" ca="1" si="1"/>
        <v>0.84351216789095651</v>
      </c>
      <c r="AC75">
        <v>41824</v>
      </c>
      <c r="AD75" s="17">
        <v>21.351680000000002</v>
      </c>
      <c r="AE75" s="18">
        <v>17.135359999999999</v>
      </c>
      <c r="AF75" s="19">
        <v>42.600639999999999</v>
      </c>
      <c r="AG75" s="20">
        <v>4.7239199999999997</v>
      </c>
      <c r="AH75" s="21">
        <v>14.178000000000001</v>
      </c>
      <c r="AI75" s="22">
        <v>1.04E-2</v>
      </c>
      <c r="AJ75" s="23">
        <v>0</v>
      </c>
      <c r="AK75" s="24">
        <v>0</v>
      </c>
      <c r="AL75" s="2" t="s">
        <v>677</v>
      </c>
      <c r="AM75" s="17">
        <f>Table11[[#This Row],[Column3]]-Table11[[#This Row],[Labour]]</f>
        <v>-13.24832</v>
      </c>
      <c r="AN75" s="18">
        <f>Table11[[#This Row],[Column4]]-Table11[[#This Row],[Conservative]]</f>
        <v>-12.664640000000002</v>
      </c>
      <c r="AO75" s="19">
        <f>Table11[[#This Row],[Column5]]-Table11[[#This Row],[Reform]]</f>
        <v>17.900639999999999</v>
      </c>
      <c r="AP75" s="20">
        <f>Table11[[#This Row],[Column6]]-Table11[[#This Row],[LibDem]]</f>
        <v>1.1239199999999996</v>
      </c>
      <c r="AQ75" s="21">
        <f>Table11[[#This Row],[Column7]]-Table11[[#This Row],[Green]]</f>
        <v>6.7780000000000005</v>
      </c>
      <c r="AR75" s="22">
        <f>Table11[[#This Row],[Column8]]-Table11[[#This Row],[Oth]]</f>
        <v>1.04E-2</v>
      </c>
      <c r="AS75" s="23">
        <f>Table11[[#This Row],[Column9]]-Table11[[#This Row],[SNP]]</f>
        <v>0</v>
      </c>
      <c r="AT75" s="24">
        <f>Table11[[#This Row],[Column10]]-Table11[[#This Row],[PD]]</f>
        <v>0</v>
      </c>
      <c r="AU75" s="24">
        <f>MAX(Table11[[#This Row],[Column3]:[Column10]])-LARGE(Table11[[#This Row],[Column3]:[Column10]],2)</f>
        <v>21.248959999999997</v>
      </c>
      <c r="AV75">
        <f>Table11[[#This Row],[Column3]]*Table11[[#This Row],[Column2]]</f>
        <v>893012.6643200001</v>
      </c>
      <c r="AW75" s="25">
        <f>TRUNC(Table11[[#This Row],[Column3]]*Table11[[#This Row],[Column28]]/100)</f>
        <v>8930</v>
      </c>
      <c r="AX75" s="26">
        <f>TRUNC(Table11[[#This Row],[Column4]]*Table11[[#This Row],[Column29]]/100)</f>
        <v>7166</v>
      </c>
      <c r="AY75" s="27">
        <f>TRUNC(Table11[[#This Row],[Column5]]*Table11[[#This Row],[Column30]]/100)</f>
        <v>17817</v>
      </c>
      <c r="AZ75" s="28">
        <f>TRUNC(Table11[[#This Row],[Column6]]*Table11[[#This Row],[Column31]]/100)</f>
        <v>1975</v>
      </c>
      <c r="BA75" s="29">
        <f>TRUNC(Table11[[#This Row],[Column7]]*Table11[[#This Row],[Column312]]/100)</f>
        <v>5929</v>
      </c>
      <c r="BB75" s="30">
        <f>TRUNC(Table11[[#This Row],[Column8]]*Table11[[#This Row],[Column313]]/100)</f>
        <v>4</v>
      </c>
      <c r="BC75" s="31">
        <f>TRUNC(Table11[[#This Row],[Column9]]*Table11[[#This Row],[Column314]]/100)</f>
        <v>0</v>
      </c>
      <c r="BD75" s="32">
        <f>TRUNC(Table11[[#This Row],[Column10]]*Table11[[#This Row],[Column30]]/100)</f>
        <v>0</v>
      </c>
      <c r="BE75">
        <f>Table11[[#This Row],[Column2]]</f>
        <v>41824</v>
      </c>
      <c r="BF75">
        <f>Table11[[#This Row],[Column28]]</f>
        <v>41824</v>
      </c>
      <c r="BG75">
        <f>Table11[[#This Row],[Column29]]</f>
        <v>41824</v>
      </c>
      <c r="BH75">
        <f>Table11[[#This Row],[Column30]]</f>
        <v>41824</v>
      </c>
      <c r="BI75">
        <f>Table11[[#This Row],[Column31]]</f>
        <v>41824</v>
      </c>
      <c r="BJ75">
        <f>Table11[[#This Row],[Column312]]</f>
        <v>41824</v>
      </c>
      <c r="BK75">
        <f>Table11[[#This Row],[Column313]]</f>
        <v>41824</v>
      </c>
      <c r="BL75">
        <f>Table11[[#This Row],[Column314]]</f>
        <v>41824</v>
      </c>
      <c r="BM75">
        <f>Table11[[#This Row],[Column315]]</f>
        <v>41824</v>
      </c>
      <c r="BN75">
        <f>Table11[[#This Row],[Column31]]</f>
        <v>41824</v>
      </c>
      <c r="BO75">
        <f>Table11[[#This Row],[Column312]]</f>
        <v>41824</v>
      </c>
    </row>
    <row r="76" spans="1:67" ht="28.8" customHeight="1">
      <c r="A76" s="4" t="s">
        <v>678</v>
      </c>
      <c r="B76" s="5" t="s">
        <v>370</v>
      </c>
      <c r="C76" s="5" t="s">
        <v>91</v>
      </c>
      <c r="D76" s="56" t="s">
        <v>1002</v>
      </c>
      <c r="E76">
        <v>0</v>
      </c>
      <c r="F76">
        <v>32.545000000000002</v>
      </c>
      <c r="G76">
        <v>11.798</v>
      </c>
      <c r="H76">
        <v>19.420000000000002</v>
      </c>
      <c r="I76">
        <v>10.069000000000001</v>
      </c>
      <c r="J76">
        <v>12.641</v>
      </c>
      <c r="K76">
        <v>3.7160000000000002</v>
      </c>
      <c r="L76">
        <v>9.81</v>
      </c>
      <c r="M76" s="7">
        <f>Table11[[#This Row],[Progressives]]*0.67+Table11[[#This Row],[Muslim]]*0.64+Table11[[#This Row],[Left]]*0.35+Table11[[#This Row],[Average]]*0.52+Table11[[#This Row],[Reforms]]*0.2</f>
        <v>45.167380000000009</v>
      </c>
      <c r="N76" s="58">
        <f>Table11[[#This Row],[Average]]*0.34+Table11[[#This Row],[Liberal]]*0.45+Table11[[#This Row],[Blues]]+Table11[[#This Row],[Reforms]]*0.6</f>
        <v>18.713910000000002</v>
      </c>
      <c r="O76" s="9">
        <f>Table11[[#This Row],[Liberal]]*0.55+Table11[[#This Row],[Progressives]]*0.07+Table11[[#This Row],[Average]]*0.14</f>
        <v>9.7216100000000019</v>
      </c>
      <c r="P76" s="11">
        <f>Table11[[#This Row],[Muslim]]*0.06+Table11[[#This Row],[Left]]*0.44+Table11[[#This Row],[Progressives]]*0.26</f>
        <v>12.193020000000001</v>
      </c>
      <c r="Q76" s="59"/>
      <c r="R76" s="57">
        <f>Table11[[#This Row],[Muslim]]*0.3+Table11[[#This Row],[Left]]*0.21+Table11[[#This Row],[Reforms]]*0.2</f>
        <v>14.20308</v>
      </c>
      <c r="T76" s="7">
        <v>37.9</v>
      </c>
      <c r="U76" s="8">
        <v>18.5</v>
      </c>
      <c r="V76" s="10">
        <v>12</v>
      </c>
      <c r="W76" s="9">
        <v>4.9000000000000004</v>
      </c>
      <c r="X76" s="11">
        <v>5</v>
      </c>
      <c r="Y76" s="13">
        <v>21.7</v>
      </c>
      <c r="Z76" s="12">
        <v>0</v>
      </c>
      <c r="AA76" s="14">
        <v>0</v>
      </c>
      <c r="AB76">
        <f t="shared" ca="1" si="1"/>
        <v>0.53138493456959979</v>
      </c>
      <c r="AC76">
        <v>38745</v>
      </c>
      <c r="AD76" s="17">
        <v>25.37453</v>
      </c>
      <c r="AE76" s="18">
        <v>14.13984</v>
      </c>
      <c r="AF76" s="19">
        <v>16.28</v>
      </c>
      <c r="AG76" s="20">
        <v>4.0686299999999997</v>
      </c>
      <c r="AH76" s="21">
        <v>15.050280000000001</v>
      </c>
      <c r="AI76" s="22">
        <v>25.08672</v>
      </c>
      <c r="AJ76" s="23">
        <v>0</v>
      </c>
      <c r="AK76" s="24">
        <v>0</v>
      </c>
      <c r="AL76" s="4" t="s">
        <v>678</v>
      </c>
      <c r="AM76" s="17">
        <f>Table11[[#This Row],[Column3]]-Table11[[#This Row],[Labour]]</f>
        <v>-12.525469999999999</v>
      </c>
      <c r="AN76" s="18">
        <f>Table11[[#This Row],[Column4]]-Table11[[#This Row],[Conservative]]</f>
        <v>-4.3601600000000005</v>
      </c>
      <c r="AO76" s="19">
        <f>Table11[[#This Row],[Column5]]-Table11[[#This Row],[Reform]]</f>
        <v>4.2800000000000011</v>
      </c>
      <c r="AP76" s="20">
        <f>Table11[[#This Row],[Column6]]-Table11[[#This Row],[LibDem]]</f>
        <v>-0.83137000000000061</v>
      </c>
      <c r="AQ76" s="21">
        <f>Table11[[#This Row],[Column7]]-Table11[[#This Row],[Green]]</f>
        <v>10.050280000000001</v>
      </c>
      <c r="AR76" s="22">
        <f>Table11[[#This Row],[Column8]]-Table11[[#This Row],[Oth]]</f>
        <v>3.3867200000000004</v>
      </c>
      <c r="AS76" s="23">
        <f>Table11[[#This Row],[Column9]]-Table11[[#This Row],[SNP]]</f>
        <v>0</v>
      </c>
      <c r="AT76" s="24">
        <f>Table11[[#This Row],[Column10]]-Table11[[#This Row],[PD]]</f>
        <v>0</v>
      </c>
      <c r="AU76" s="24">
        <f>MAX(Table11[[#This Row],[Column3]:[Column10]])-LARGE(Table11[[#This Row],[Column3]:[Column10]],2)</f>
        <v>0.28781000000000034</v>
      </c>
      <c r="AV76">
        <f>Table11[[#This Row],[Column3]]*Table11[[#This Row],[Column2]]</f>
        <v>983136.16485000006</v>
      </c>
      <c r="AW76" s="25">
        <f>TRUNC(Table11[[#This Row],[Column3]]*Table11[[#This Row],[Column28]]/100)</f>
        <v>9831</v>
      </c>
      <c r="AX76" s="26">
        <f>TRUNC(Table11[[#This Row],[Column4]]*Table11[[#This Row],[Column29]]/100)</f>
        <v>5478</v>
      </c>
      <c r="AY76" s="27">
        <f>TRUNC(Table11[[#This Row],[Column5]]*Table11[[#This Row],[Column30]]/100)</f>
        <v>6307</v>
      </c>
      <c r="AZ76" s="28">
        <f>TRUNC(Table11[[#This Row],[Column6]]*Table11[[#This Row],[Column31]]/100)</f>
        <v>1576</v>
      </c>
      <c r="BA76" s="29">
        <f>TRUNC(Table11[[#This Row],[Column7]]*Table11[[#This Row],[Column312]]/100)</f>
        <v>5831</v>
      </c>
      <c r="BB76" s="30">
        <f>TRUNC(Table11[[#This Row],[Column8]]*Table11[[#This Row],[Column313]]/100)</f>
        <v>9719</v>
      </c>
      <c r="BC76" s="31">
        <f>TRUNC(Table11[[#This Row],[Column9]]*Table11[[#This Row],[Column314]]/100)</f>
        <v>0</v>
      </c>
      <c r="BD76" s="32">
        <f>TRUNC(Table11[[#This Row],[Column10]]*Table11[[#This Row],[Column30]]/100)</f>
        <v>0</v>
      </c>
      <c r="BE76">
        <f>Table11[[#This Row],[Column2]]</f>
        <v>38745</v>
      </c>
      <c r="BF76">
        <f>Table11[[#This Row],[Column28]]</f>
        <v>38745</v>
      </c>
      <c r="BG76">
        <f>Table11[[#This Row],[Column29]]</f>
        <v>38745</v>
      </c>
      <c r="BH76">
        <f>Table11[[#This Row],[Column30]]</f>
        <v>38745</v>
      </c>
      <c r="BI76">
        <f>Table11[[#This Row],[Column31]]</f>
        <v>38745</v>
      </c>
      <c r="BJ76">
        <f>Table11[[#This Row],[Column312]]</f>
        <v>38745</v>
      </c>
      <c r="BK76">
        <f>Table11[[#This Row],[Column313]]</f>
        <v>38745</v>
      </c>
      <c r="BL76">
        <f>Table11[[#This Row],[Column314]]</f>
        <v>38745</v>
      </c>
      <c r="BM76">
        <f>Table11[[#This Row],[Column315]]</f>
        <v>38745</v>
      </c>
      <c r="BN76">
        <f>Table11[[#This Row],[Column31]]</f>
        <v>38745</v>
      </c>
      <c r="BO76">
        <f>Table11[[#This Row],[Column312]]</f>
        <v>38745</v>
      </c>
    </row>
    <row r="77" spans="1:67" ht="28.8" customHeight="1">
      <c r="A77" s="4" t="s">
        <v>369</v>
      </c>
      <c r="B77" s="5" t="s">
        <v>370</v>
      </c>
      <c r="C77" s="5" t="s">
        <v>91</v>
      </c>
      <c r="D77" s="50" t="s">
        <v>1003</v>
      </c>
      <c r="E77" s="16">
        <v>0</v>
      </c>
      <c r="F77">
        <v>29.731000000000002</v>
      </c>
      <c r="G77">
        <v>13.002000000000001</v>
      </c>
      <c r="H77">
        <v>21.084</v>
      </c>
      <c r="I77">
        <v>8.0709999999999997</v>
      </c>
      <c r="J77">
        <v>11.993</v>
      </c>
      <c r="K77">
        <v>5.6260000000000003</v>
      </c>
      <c r="L77">
        <v>10.493</v>
      </c>
      <c r="M77" s="7">
        <f>Table11[[#This Row],[Progressives]]*0.67+Table11[[#This Row],[Muslim]]*0.64+Table11[[#This Row],[Left]]*0.35+Table11[[#This Row],[Average]]*0.52+Table11[[#This Row],[Reforms]]*0.2</f>
        <v>44.000340000000001</v>
      </c>
      <c r="N77" s="58">
        <f>Table11[[#This Row],[Average]]*0.34+Table11[[#This Row],[Liberal]]*0.45+Table11[[#This Row],[Blues]]+Table11[[#This Row],[Reforms]]*0.6</f>
        <v>20.06279</v>
      </c>
      <c r="O77" s="9">
        <f>Table11[[#This Row],[Liberal]]*0.55+Table11[[#This Row],[Progressives]]*0.07+Table11[[#This Row],[Average]]*0.14</f>
        <v>9.2019700000000011</v>
      </c>
      <c r="P77" s="11">
        <f>Table11[[#This Row],[Muslim]]*0.06+Table11[[#This Row],[Left]]*0.44+Table11[[#This Row],[Progressives]]*0.26</f>
        <v>12.98658</v>
      </c>
      <c r="Q77" s="59"/>
      <c r="R77" s="57">
        <f>Table11[[#This Row],[Muslim]]*0.3+Table11[[#This Row],[Left]]*0.21+Table11[[#This Row],[Reforms]]*0.2</f>
        <v>13.74832</v>
      </c>
      <c r="T77" s="7">
        <v>35.4</v>
      </c>
      <c r="U77" s="8">
        <v>17.5</v>
      </c>
      <c r="V77" s="10">
        <v>12.4</v>
      </c>
      <c r="W77" s="9">
        <v>6.3</v>
      </c>
      <c r="X77" s="11">
        <v>6.3</v>
      </c>
      <c r="Y77" s="13">
        <v>22.1</v>
      </c>
      <c r="Z77" s="12">
        <v>0</v>
      </c>
      <c r="AA77" s="14">
        <v>0</v>
      </c>
      <c r="AB77">
        <f t="shared" ca="1" si="1"/>
        <v>0.14760870231909162</v>
      </c>
      <c r="AC77">
        <v>38382</v>
      </c>
      <c r="AD77" s="17">
        <v>24.258689999999898</v>
      </c>
      <c r="AE77" s="18">
        <v>11.69872</v>
      </c>
      <c r="AF77" s="19">
        <v>18.84</v>
      </c>
      <c r="AG77" s="20">
        <v>4.8915899999999999</v>
      </c>
      <c r="AH77" s="21">
        <v>15.297239999999899</v>
      </c>
      <c r="AI77" s="22">
        <v>25.013760000000001</v>
      </c>
      <c r="AJ77" s="23">
        <v>0</v>
      </c>
      <c r="AK77" s="24">
        <v>0</v>
      </c>
      <c r="AL77" s="4" t="s">
        <v>369</v>
      </c>
      <c r="AM77" s="17">
        <f>Table11[[#This Row],[Column3]]-Table11[[#This Row],[Labour]]</f>
        <v>-11.1413100000001</v>
      </c>
      <c r="AN77" s="18">
        <f>Table11[[#This Row],[Column4]]-Table11[[#This Row],[Conservative]]</f>
        <v>-5.8012800000000002</v>
      </c>
      <c r="AO77" s="19">
        <f>Table11[[#This Row],[Column5]]-Table11[[#This Row],[Reform]]</f>
        <v>6.4399999999999995</v>
      </c>
      <c r="AP77" s="20">
        <f>Table11[[#This Row],[Column6]]-Table11[[#This Row],[LibDem]]</f>
        <v>-1.4084099999999999</v>
      </c>
      <c r="AQ77" s="21">
        <f>Table11[[#This Row],[Column7]]-Table11[[#This Row],[Green]]</f>
        <v>8.9972399999998984</v>
      </c>
      <c r="AR77" s="22">
        <f>Table11[[#This Row],[Column8]]-Table11[[#This Row],[Oth]]</f>
        <v>2.9137599999999999</v>
      </c>
      <c r="AS77" s="23">
        <f>Table11[[#This Row],[Column9]]-Table11[[#This Row],[SNP]]</f>
        <v>0</v>
      </c>
      <c r="AT77" s="24">
        <f>Table11[[#This Row],[Column10]]-Table11[[#This Row],[PD]]</f>
        <v>0</v>
      </c>
      <c r="AU77" s="24">
        <f>MAX(Table11[[#This Row],[Column3]:[Column10]])-LARGE(Table11[[#This Row],[Column3]:[Column10]],2)</f>
        <v>0.75507000000010294</v>
      </c>
      <c r="AV77">
        <f>Table11[[#This Row],[Column3]]*Table11[[#This Row],[Column2]]</f>
        <v>931097.03957999614</v>
      </c>
      <c r="AW77" s="25">
        <f>TRUNC(Table11[[#This Row],[Column3]]*Table11[[#This Row],[Column28]]/100)</f>
        <v>9310</v>
      </c>
      <c r="AX77" s="26">
        <f>TRUNC(Table11[[#This Row],[Column4]]*Table11[[#This Row],[Column29]]/100)</f>
        <v>4490</v>
      </c>
      <c r="AY77" s="27">
        <f>TRUNC(Table11[[#This Row],[Column5]]*Table11[[#This Row],[Column30]]/100)</f>
        <v>7231</v>
      </c>
      <c r="AZ77" s="28">
        <f>TRUNC(Table11[[#This Row],[Column6]]*Table11[[#This Row],[Column31]]/100)</f>
        <v>1877</v>
      </c>
      <c r="BA77" s="29">
        <f>TRUNC(Table11[[#This Row],[Column7]]*Table11[[#This Row],[Column312]]/100)</f>
        <v>5871</v>
      </c>
      <c r="BB77" s="30">
        <f>TRUNC(Table11[[#This Row],[Column8]]*Table11[[#This Row],[Column313]]/100)</f>
        <v>9600</v>
      </c>
      <c r="BC77" s="31">
        <f>TRUNC(Table11[[#This Row],[Column9]]*Table11[[#This Row],[Column314]]/100)</f>
        <v>0</v>
      </c>
      <c r="BD77" s="32">
        <f>TRUNC(Table11[[#This Row],[Column10]]*Table11[[#This Row],[Column30]]/100)</f>
        <v>0</v>
      </c>
      <c r="BE77">
        <f>Table11[[#This Row],[Column2]]</f>
        <v>38382</v>
      </c>
      <c r="BF77">
        <f>Table11[[#This Row],[Column28]]</f>
        <v>38382</v>
      </c>
      <c r="BG77">
        <f>Table11[[#This Row],[Column29]]</f>
        <v>38382</v>
      </c>
      <c r="BH77">
        <f>Table11[[#This Row],[Column30]]</f>
        <v>38382</v>
      </c>
      <c r="BI77">
        <f>Table11[[#This Row],[Column31]]</f>
        <v>38382</v>
      </c>
      <c r="BJ77">
        <f>Table11[[#This Row],[Column312]]</f>
        <v>38382</v>
      </c>
      <c r="BK77">
        <f>Table11[[#This Row],[Column313]]</f>
        <v>38382</v>
      </c>
      <c r="BL77">
        <f>Table11[[#This Row],[Column314]]</f>
        <v>38382</v>
      </c>
      <c r="BM77">
        <f>Table11[[#This Row],[Column315]]</f>
        <v>38382</v>
      </c>
      <c r="BN77">
        <f>Table11[[#This Row],[Column31]]</f>
        <v>38382</v>
      </c>
      <c r="BO77">
        <f>Table11[[#This Row],[Column312]]</f>
        <v>38382</v>
      </c>
    </row>
    <row r="78" spans="1:67">
      <c r="A78" s="2" t="s">
        <v>680</v>
      </c>
      <c r="B78" s="3" t="s">
        <v>200</v>
      </c>
      <c r="C78" s="3" t="s">
        <v>91</v>
      </c>
      <c r="D78" s="50" t="s">
        <v>1004</v>
      </c>
      <c r="E78">
        <v>0</v>
      </c>
      <c r="F78">
        <v>0.58899999999999997</v>
      </c>
      <c r="G78">
        <v>7.6740000000000004</v>
      </c>
      <c r="H78">
        <v>5.7949999999999999</v>
      </c>
      <c r="I78">
        <v>25.248000000000001</v>
      </c>
      <c r="J78">
        <v>28.510999999999999</v>
      </c>
      <c r="K78">
        <v>9.8330000000000002</v>
      </c>
      <c r="L78">
        <v>22.35</v>
      </c>
      <c r="M78" s="7">
        <f>Table11[[#This Row],[Progressives]]*0.67+Table11[[#This Row],[Muslim]]*0.64+Table11[[#This Row],[Left]]*0.35+Table11[[#This Row],[Average]]*0.52+Table11[[#This Row],[Reforms]]*0.2</f>
        <v>24.544470000000004</v>
      </c>
      <c r="N78" s="58">
        <f>Table11[[#This Row],[Average]]*0.34+Table11[[#This Row],[Liberal]]*0.45+Table11[[#This Row],[Blues]]+Table11[[#This Row],[Reforms]]*0.6</f>
        <v>44.657269999999997</v>
      </c>
      <c r="O78" s="9">
        <f>Table11[[#This Row],[Liberal]]*0.55+Table11[[#This Row],[Progressives]]*0.07+Table11[[#This Row],[Average]]*0.14</f>
        <v>19.621420000000001</v>
      </c>
      <c r="P78" s="11">
        <f>Table11[[#This Row],[Muslim]]*0.06+Table11[[#This Row],[Left]]*0.44+Table11[[#This Row],[Progressives]]*0.26</f>
        <v>4.9185999999999996</v>
      </c>
      <c r="Q78" s="59"/>
      <c r="R78" s="57">
        <f>Table11[[#This Row],[Muslim]]*0.3+Table11[[#This Row],[Left]]*0.21+Table11[[#This Row],[Reforms]]*0.2</f>
        <v>6.2582400000000007</v>
      </c>
      <c r="T78" s="7">
        <v>19.7</v>
      </c>
      <c r="U78" s="8">
        <v>38.9</v>
      </c>
      <c r="V78" s="10">
        <v>25</v>
      </c>
      <c r="W78" s="9">
        <v>11.8</v>
      </c>
      <c r="X78" s="11">
        <v>4.5999999999999996</v>
      </c>
      <c r="Y78" s="13">
        <v>0</v>
      </c>
      <c r="Z78" s="12">
        <v>0</v>
      </c>
      <c r="AA78" s="14">
        <v>0</v>
      </c>
      <c r="AB78">
        <f t="shared" ca="1" si="1"/>
        <v>0.95118133874308142</v>
      </c>
      <c r="AC78">
        <v>49841</v>
      </c>
      <c r="AD78" s="17">
        <v>7.6652800000000001</v>
      </c>
      <c r="AE78" s="18">
        <v>37.231189999999998</v>
      </c>
      <c r="AF78" s="19">
        <v>36.491</v>
      </c>
      <c r="AG78" s="20">
        <v>9.5037299999999991</v>
      </c>
      <c r="AH78" s="21">
        <v>9.1010000000000009</v>
      </c>
      <c r="AI78" s="22">
        <v>7.7999999999999996E-3</v>
      </c>
      <c r="AJ78" s="23">
        <v>0</v>
      </c>
      <c r="AK78" s="24">
        <v>0</v>
      </c>
      <c r="AL78" s="2" t="s">
        <v>680</v>
      </c>
      <c r="AM78" s="17">
        <f>Table11[[#This Row],[Column3]]-Table11[[#This Row],[Labour]]</f>
        <v>-12.03472</v>
      </c>
      <c r="AN78" s="18">
        <f>Table11[[#This Row],[Column4]]-Table11[[#This Row],[Conservative]]</f>
        <v>-1.6688100000000006</v>
      </c>
      <c r="AO78" s="19">
        <f>Table11[[#This Row],[Column5]]-Table11[[#This Row],[Reform]]</f>
        <v>11.491</v>
      </c>
      <c r="AP78" s="20">
        <f>Table11[[#This Row],[Column6]]-Table11[[#This Row],[LibDem]]</f>
        <v>-2.2962700000000016</v>
      </c>
      <c r="AQ78" s="21">
        <f>Table11[[#This Row],[Column7]]-Table11[[#This Row],[Green]]</f>
        <v>4.5010000000000012</v>
      </c>
      <c r="AR78" s="22">
        <f>Table11[[#This Row],[Column8]]-Table11[[#This Row],[Oth]]</f>
        <v>7.7999999999999996E-3</v>
      </c>
      <c r="AS78" s="23">
        <f>Table11[[#This Row],[Column9]]-Table11[[#This Row],[SNP]]</f>
        <v>0</v>
      </c>
      <c r="AT78" s="24">
        <f>Table11[[#This Row],[Column10]]-Table11[[#This Row],[PD]]</f>
        <v>0</v>
      </c>
      <c r="AU78" s="24">
        <f>MAX(Table11[[#This Row],[Column3]:[Column10]])-LARGE(Table11[[#This Row],[Column3]:[Column10]],2)</f>
        <v>0.74018999999999835</v>
      </c>
      <c r="AV78">
        <f>Table11[[#This Row],[Column3]]*Table11[[#This Row],[Column2]]</f>
        <v>382045.22048000002</v>
      </c>
      <c r="AW78" s="25">
        <f>TRUNC(Table11[[#This Row],[Column3]]*Table11[[#This Row],[Column28]]/100)</f>
        <v>3820</v>
      </c>
      <c r="AX78" s="26">
        <f>TRUNC(Table11[[#This Row],[Column4]]*Table11[[#This Row],[Column29]]/100)</f>
        <v>18556</v>
      </c>
      <c r="AY78" s="27">
        <f>TRUNC(Table11[[#This Row],[Column5]]*Table11[[#This Row],[Column30]]/100)</f>
        <v>18187</v>
      </c>
      <c r="AZ78" s="28">
        <f>TRUNC(Table11[[#This Row],[Column6]]*Table11[[#This Row],[Column31]]/100)</f>
        <v>4736</v>
      </c>
      <c r="BA78" s="29">
        <f>TRUNC(Table11[[#This Row],[Column7]]*Table11[[#This Row],[Column312]]/100)</f>
        <v>4536</v>
      </c>
      <c r="BB78" s="30">
        <f>TRUNC(Table11[[#This Row],[Column8]]*Table11[[#This Row],[Column313]]/100)</f>
        <v>3</v>
      </c>
      <c r="BC78" s="31">
        <f>TRUNC(Table11[[#This Row],[Column9]]*Table11[[#This Row],[Column314]]/100)</f>
        <v>0</v>
      </c>
      <c r="BD78" s="32">
        <f>TRUNC(Table11[[#This Row],[Column10]]*Table11[[#This Row],[Column30]]/100)</f>
        <v>0</v>
      </c>
      <c r="BE78">
        <f>Table11[[#This Row],[Column2]]</f>
        <v>49841</v>
      </c>
      <c r="BF78">
        <f>Table11[[#This Row],[Column28]]</f>
        <v>49841</v>
      </c>
      <c r="BG78">
        <f>Table11[[#This Row],[Column29]]</f>
        <v>49841</v>
      </c>
      <c r="BH78">
        <f>Table11[[#This Row],[Column30]]</f>
        <v>49841</v>
      </c>
      <c r="BI78">
        <f>Table11[[#This Row],[Column31]]</f>
        <v>49841</v>
      </c>
      <c r="BJ78">
        <f>Table11[[#This Row],[Column312]]</f>
        <v>49841</v>
      </c>
      <c r="BK78">
        <f>Table11[[#This Row],[Column313]]</f>
        <v>49841</v>
      </c>
      <c r="BL78">
        <f>Table11[[#This Row],[Column314]]</f>
        <v>49841</v>
      </c>
      <c r="BM78">
        <f>Table11[[#This Row],[Column315]]</f>
        <v>49841</v>
      </c>
      <c r="BN78">
        <f>Table11[[#This Row],[Column31]]</f>
        <v>49841</v>
      </c>
      <c r="BO78">
        <f>Table11[[#This Row],[Column312]]</f>
        <v>49841</v>
      </c>
    </row>
    <row r="79" spans="1:67" ht="28.8" customHeight="1">
      <c r="A79" s="2" t="s">
        <v>376</v>
      </c>
      <c r="B79" s="3" t="s">
        <v>370</v>
      </c>
      <c r="C79" s="3" t="s">
        <v>91</v>
      </c>
      <c r="D79" s="50" t="s">
        <v>1005</v>
      </c>
      <c r="E79" s="16">
        <v>0</v>
      </c>
      <c r="F79">
        <v>1.5489999999999999</v>
      </c>
      <c r="G79">
        <v>8.2780000000000005</v>
      </c>
      <c r="H79">
        <v>9.282</v>
      </c>
      <c r="I79">
        <v>14.887</v>
      </c>
      <c r="J79">
        <v>33.317</v>
      </c>
      <c r="K79">
        <v>15.840999999999999</v>
      </c>
      <c r="L79">
        <v>16.847000000000001</v>
      </c>
      <c r="M79" s="7">
        <f>Table11[[#This Row],[Progressives]]*0.67+Table11[[#This Row],[Muslim]]*0.64+Table11[[#This Row],[Left]]*0.35+Table11[[#This Row],[Average]]*0.52+Table11[[#This Row],[Reforms]]*0.2</f>
        <v>21.218240000000002</v>
      </c>
      <c r="N79" s="58">
        <f>Table11[[#This Row],[Average]]*0.34+Table11[[#This Row],[Liberal]]*0.45+Table11[[#This Row],[Blues]]+Table11[[#This Row],[Reforms]]*0.6</f>
        <v>46.003429999999994</v>
      </c>
      <c r="O79" s="9">
        <f>Table11[[#This Row],[Liberal]]*0.55+Table11[[#This Row],[Progressives]]*0.07+Table11[[#This Row],[Average]]*0.14</f>
        <v>21.058270000000004</v>
      </c>
      <c r="P79" s="11">
        <f>Table11[[#This Row],[Muslim]]*0.06+Table11[[#This Row],[Left]]*0.44+Table11[[#This Row],[Progressives]]*0.26</f>
        <v>6.1485800000000008</v>
      </c>
      <c r="Q79" s="59"/>
      <c r="R79" s="57">
        <f>Table11[[#This Row],[Muslim]]*0.3+Table11[[#This Row],[Left]]*0.21+Table11[[#This Row],[Reforms]]*0.2</f>
        <v>5.5724800000000005</v>
      </c>
      <c r="T79" s="7">
        <v>31.4</v>
      </c>
      <c r="U79" s="8">
        <v>34.1</v>
      </c>
      <c r="V79" s="10">
        <v>17.3</v>
      </c>
      <c r="W79" s="9">
        <v>8.1999999999999993</v>
      </c>
      <c r="X79" s="11">
        <v>5.2</v>
      </c>
      <c r="Y79" s="13">
        <v>3.8</v>
      </c>
      <c r="Z79" s="12">
        <v>0</v>
      </c>
      <c r="AA79" s="14">
        <v>0</v>
      </c>
      <c r="AB79">
        <f t="shared" ca="1" si="1"/>
        <v>0.26812901927411192</v>
      </c>
      <c r="AC79">
        <v>49621</v>
      </c>
      <c r="AD79" s="17">
        <v>6.8704000000000001</v>
      </c>
      <c r="AE79" s="18">
        <v>29.794</v>
      </c>
      <c r="AF79" s="19">
        <v>24.530999999999999</v>
      </c>
      <c r="AG79" s="20">
        <v>29.408719999999999</v>
      </c>
      <c r="AH79" s="21">
        <v>9.2710799999999995</v>
      </c>
      <c r="AI79" s="22">
        <v>0.12479999999999999</v>
      </c>
      <c r="AJ79" s="23">
        <v>0</v>
      </c>
      <c r="AK79" s="24">
        <v>0</v>
      </c>
      <c r="AL79" s="2" t="s">
        <v>376</v>
      </c>
      <c r="AM79" s="17">
        <f>Table11[[#This Row],[Column3]]-Table11[[#This Row],[Labour]]</f>
        <v>-24.529599999999999</v>
      </c>
      <c r="AN79" s="18">
        <f>Table11[[#This Row],[Column4]]-Table11[[#This Row],[Conservative]]</f>
        <v>-4.3060000000000009</v>
      </c>
      <c r="AO79" s="19">
        <f>Table11[[#This Row],[Column5]]-Table11[[#This Row],[Reform]]</f>
        <v>7.2309999999999981</v>
      </c>
      <c r="AP79" s="20">
        <f>Table11[[#This Row],[Column6]]-Table11[[#This Row],[LibDem]]</f>
        <v>21.20872</v>
      </c>
      <c r="AQ79" s="21">
        <f>Table11[[#This Row],[Column7]]-Table11[[#This Row],[Green]]</f>
        <v>4.0710799999999994</v>
      </c>
      <c r="AR79" s="22">
        <f>Table11[[#This Row],[Column8]]-Table11[[#This Row],[Oth]]</f>
        <v>-3.6751999999999998</v>
      </c>
      <c r="AS79" s="23">
        <f>Table11[[#This Row],[Column9]]-Table11[[#This Row],[SNP]]</f>
        <v>0</v>
      </c>
      <c r="AT79" s="24">
        <f>Table11[[#This Row],[Column10]]-Table11[[#This Row],[PD]]</f>
        <v>0</v>
      </c>
      <c r="AU79" s="24">
        <f>MAX(Table11[[#This Row],[Column3]:[Column10]])-LARGE(Table11[[#This Row],[Column3]:[Column10]],2)</f>
        <v>0.38528000000000162</v>
      </c>
      <c r="AV79">
        <f>Table11[[#This Row],[Column3]]*Table11[[#This Row],[Column2]]</f>
        <v>340916.11839999998</v>
      </c>
      <c r="AW79" s="25">
        <f>TRUNC(Table11[[#This Row],[Column3]]*Table11[[#This Row],[Column28]]/100)</f>
        <v>3409</v>
      </c>
      <c r="AX79" s="26">
        <f>TRUNC(Table11[[#This Row],[Column4]]*Table11[[#This Row],[Column29]]/100)</f>
        <v>14784</v>
      </c>
      <c r="AY79" s="27">
        <f>TRUNC(Table11[[#This Row],[Column5]]*Table11[[#This Row],[Column30]]/100)</f>
        <v>12172</v>
      </c>
      <c r="AZ79" s="28">
        <f>TRUNC(Table11[[#This Row],[Column6]]*Table11[[#This Row],[Column31]]/100)</f>
        <v>14592</v>
      </c>
      <c r="BA79" s="29">
        <f>TRUNC(Table11[[#This Row],[Column7]]*Table11[[#This Row],[Column312]]/100)</f>
        <v>4600</v>
      </c>
      <c r="BB79" s="30">
        <f>TRUNC(Table11[[#This Row],[Column8]]*Table11[[#This Row],[Column313]]/100)</f>
        <v>61</v>
      </c>
      <c r="BC79" s="31">
        <f>TRUNC(Table11[[#This Row],[Column9]]*Table11[[#This Row],[Column314]]/100)</f>
        <v>0</v>
      </c>
      <c r="BD79" s="32">
        <f>TRUNC(Table11[[#This Row],[Column10]]*Table11[[#This Row],[Column30]]/100)</f>
        <v>0</v>
      </c>
      <c r="BE79">
        <f>Table11[[#This Row],[Column2]]</f>
        <v>49621</v>
      </c>
      <c r="BF79">
        <f>Table11[[#This Row],[Column28]]</f>
        <v>49621</v>
      </c>
      <c r="BG79">
        <f>Table11[[#This Row],[Column29]]</f>
        <v>49621</v>
      </c>
      <c r="BH79">
        <f>Table11[[#This Row],[Column30]]</f>
        <v>49621</v>
      </c>
      <c r="BI79">
        <f>Table11[[#This Row],[Column31]]</f>
        <v>49621</v>
      </c>
      <c r="BJ79">
        <f>Table11[[#This Row],[Column312]]</f>
        <v>49621</v>
      </c>
      <c r="BK79">
        <f>Table11[[#This Row],[Column313]]</f>
        <v>49621</v>
      </c>
      <c r="BL79">
        <f>Table11[[#This Row],[Column314]]</f>
        <v>49621</v>
      </c>
      <c r="BM79">
        <f>Table11[[#This Row],[Column315]]</f>
        <v>49621</v>
      </c>
      <c r="BN79">
        <f>Table11[[#This Row],[Column31]]</f>
        <v>49621</v>
      </c>
      <c r="BO79">
        <f>Table11[[#This Row],[Column312]]</f>
        <v>49621</v>
      </c>
    </row>
    <row r="80" spans="1:67">
      <c r="A80" s="4" t="s">
        <v>691</v>
      </c>
      <c r="B80" s="5" t="s">
        <v>282</v>
      </c>
      <c r="C80" s="5" t="s">
        <v>91</v>
      </c>
      <c r="D80" s="56" t="s">
        <v>1006</v>
      </c>
      <c r="E80" s="16">
        <v>0</v>
      </c>
      <c r="F80">
        <v>0.438</v>
      </c>
      <c r="G80">
        <v>7.1369999999999996</v>
      </c>
      <c r="H80">
        <v>6.6550000000000002</v>
      </c>
      <c r="I80">
        <v>26.108000000000001</v>
      </c>
      <c r="J80">
        <v>21.167000000000002</v>
      </c>
      <c r="K80">
        <v>10.554</v>
      </c>
      <c r="L80">
        <v>27.942</v>
      </c>
      <c r="M80" s="7">
        <f>Table11[[#This Row],[Progressives]]*0.67+Table11[[#This Row],[Muslim]]*0.64+Table11[[#This Row],[Left]]*0.35+Table11[[#This Row],[Average]]*0.52+Table11[[#This Row],[Reforms]]*0.2</f>
        <v>26.401680000000002</v>
      </c>
      <c r="N80" s="58">
        <f>Table11[[#This Row],[Average]]*0.34+Table11[[#This Row],[Liberal]]*0.45+Table11[[#This Row],[Blues]]+Table11[[#This Row],[Reforms]]*0.6</f>
        <v>45.721070000000005</v>
      </c>
      <c r="O80" s="9">
        <f>Table11[[#This Row],[Liberal]]*0.55+Table11[[#This Row],[Progressives]]*0.07+Table11[[#This Row],[Average]]*0.14</f>
        <v>15.762820000000001</v>
      </c>
      <c r="P80" s="11">
        <f>Table11[[#This Row],[Muslim]]*0.06+Table11[[#This Row],[Left]]*0.44+Table11[[#This Row],[Progressives]]*0.26</f>
        <v>4.8968600000000002</v>
      </c>
      <c r="Q80" s="59"/>
      <c r="R80" s="57">
        <f>Table11[[#This Row],[Muslim]]*0.3+Table11[[#This Row],[Left]]*0.21+Table11[[#This Row],[Reforms]]*0.2</f>
        <v>7.2185699999999997</v>
      </c>
      <c r="T80" s="7">
        <v>29.9</v>
      </c>
      <c r="U80" s="8">
        <v>36.5</v>
      </c>
      <c r="V80" s="10">
        <v>20.5</v>
      </c>
      <c r="W80" s="9">
        <v>6.8</v>
      </c>
      <c r="X80" s="11">
        <v>6.2</v>
      </c>
      <c r="Y80" s="13">
        <v>0</v>
      </c>
      <c r="Z80" s="12">
        <v>0</v>
      </c>
      <c r="AA80" s="14">
        <v>0</v>
      </c>
      <c r="AB80">
        <f t="shared" ca="1" si="1"/>
        <v>0.92408723223096756</v>
      </c>
      <c r="AC80">
        <v>45897</v>
      </c>
      <c r="AD80" s="17">
        <v>6.8204799999999999</v>
      </c>
      <c r="AE80" s="18">
        <v>24.271999999999998</v>
      </c>
      <c r="AF80" s="19">
        <v>21.103000000000002</v>
      </c>
      <c r="AG80" s="20">
        <v>38.614600000000003</v>
      </c>
      <c r="AH80" s="21">
        <v>8.99892</v>
      </c>
      <c r="AI80" s="22">
        <v>9.09999999999999E-2</v>
      </c>
      <c r="AJ80" s="23">
        <v>0</v>
      </c>
      <c r="AK80" s="24">
        <v>0</v>
      </c>
      <c r="AL80" s="4" t="s">
        <v>691</v>
      </c>
      <c r="AM80" s="17">
        <f>Table11[[#This Row],[Column3]]-Table11[[#This Row],[Labour]]</f>
        <v>-23.079519999999999</v>
      </c>
      <c r="AN80" s="18">
        <f>Table11[[#This Row],[Column4]]-Table11[[#This Row],[Conservative]]</f>
        <v>-12.228000000000002</v>
      </c>
      <c r="AO80" s="19">
        <f>Table11[[#This Row],[Column5]]-Table11[[#This Row],[Reform]]</f>
        <v>0.60300000000000153</v>
      </c>
      <c r="AP80" s="20">
        <f>Table11[[#This Row],[Column6]]-Table11[[#This Row],[LibDem]]</f>
        <v>31.814600000000002</v>
      </c>
      <c r="AQ80" s="21">
        <f>Table11[[#This Row],[Column7]]-Table11[[#This Row],[Green]]</f>
        <v>2.7989199999999999</v>
      </c>
      <c r="AR80" s="22">
        <f>Table11[[#This Row],[Column8]]-Table11[[#This Row],[Oth]]</f>
        <v>9.09999999999999E-2</v>
      </c>
      <c r="AS80" s="23">
        <f>Table11[[#This Row],[Column9]]-Table11[[#This Row],[SNP]]</f>
        <v>0</v>
      </c>
      <c r="AT80" s="24">
        <f>Table11[[#This Row],[Column10]]-Table11[[#This Row],[PD]]</f>
        <v>0</v>
      </c>
      <c r="AU80" s="24">
        <f>MAX(Table11[[#This Row],[Column3]:[Column10]])-LARGE(Table11[[#This Row],[Column3]:[Column10]],2)</f>
        <v>14.342600000000004</v>
      </c>
      <c r="AV80">
        <f>Table11[[#This Row],[Column3]]*Table11[[#This Row],[Column2]]</f>
        <v>313039.57056000002</v>
      </c>
      <c r="AW80" s="25">
        <f>TRUNC(Table11[[#This Row],[Column3]]*Table11[[#This Row],[Column28]]/100)</f>
        <v>3130</v>
      </c>
      <c r="AX80" s="26">
        <f>TRUNC(Table11[[#This Row],[Column4]]*Table11[[#This Row],[Column29]]/100)</f>
        <v>11140</v>
      </c>
      <c r="AY80" s="27">
        <f>TRUNC(Table11[[#This Row],[Column5]]*Table11[[#This Row],[Column30]]/100)</f>
        <v>9685</v>
      </c>
      <c r="AZ80" s="28">
        <f>TRUNC(Table11[[#This Row],[Column6]]*Table11[[#This Row],[Column31]]/100)</f>
        <v>17722</v>
      </c>
      <c r="BA80" s="29">
        <f>TRUNC(Table11[[#This Row],[Column7]]*Table11[[#This Row],[Column312]]/100)</f>
        <v>4130</v>
      </c>
      <c r="BB80" s="30">
        <f>TRUNC(Table11[[#This Row],[Column8]]*Table11[[#This Row],[Column313]]/100)</f>
        <v>41</v>
      </c>
      <c r="BC80" s="31">
        <f>TRUNC(Table11[[#This Row],[Column9]]*Table11[[#This Row],[Column314]]/100)</f>
        <v>0</v>
      </c>
      <c r="BD80" s="32">
        <f>TRUNC(Table11[[#This Row],[Column10]]*Table11[[#This Row],[Column30]]/100)</f>
        <v>0</v>
      </c>
      <c r="BE80">
        <f>Table11[[#This Row],[Column2]]</f>
        <v>45897</v>
      </c>
      <c r="BF80">
        <f>Table11[[#This Row],[Column28]]</f>
        <v>45897</v>
      </c>
      <c r="BG80">
        <f>Table11[[#This Row],[Column29]]</f>
        <v>45897</v>
      </c>
      <c r="BH80">
        <f>Table11[[#This Row],[Column30]]</f>
        <v>45897</v>
      </c>
      <c r="BI80">
        <f>Table11[[#This Row],[Column31]]</f>
        <v>45897</v>
      </c>
      <c r="BJ80">
        <f>Table11[[#This Row],[Column312]]</f>
        <v>45897</v>
      </c>
      <c r="BK80">
        <f>Table11[[#This Row],[Column313]]</f>
        <v>45897</v>
      </c>
      <c r="BL80">
        <f>Table11[[#This Row],[Column314]]</f>
        <v>45897</v>
      </c>
      <c r="BM80">
        <f>Table11[[#This Row],[Column315]]</f>
        <v>45897</v>
      </c>
      <c r="BN80">
        <f>Table11[[#This Row],[Column31]]</f>
        <v>45897</v>
      </c>
      <c r="BO80">
        <f>Table11[[#This Row],[Column312]]</f>
        <v>45897</v>
      </c>
    </row>
    <row r="81" spans="1:67" ht="28.8" customHeight="1">
      <c r="A81" s="4" t="s">
        <v>382</v>
      </c>
      <c r="B81" s="5" t="s">
        <v>370</v>
      </c>
      <c r="C81" s="5" t="s">
        <v>91</v>
      </c>
      <c r="D81" s="56" t="s">
        <v>1007</v>
      </c>
      <c r="E81">
        <v>0</v>
      </c>
      <c r="F81">
        <v>1.546</v>
      </c>
      <c r="G81">
        <v>7.7859999999999996</v>
      </c>
      <c r="H81">
        <v>9.8819999999999997</v>
      </c>
      <c r="I81">
        <v>19.390999999999998</v>
      </c>
      <c r="J81">
        <v>30.879000000000001</v>
      </c>
      <c r="K81">
        <v>12.497999999999999</v>
      </c>
      <c r="L81">
        <v>18.018000000000001</v>
      </c>
      <c r="M81" s="7">
        <f>Table11[[#This Row],[Progressives]]*0.67+Table11[[#This Row],[Muslim]]*0.64+Table11[[#This Row],[Left]]*0.35+Table11[[#This Row],[Average]]*0.52+Table11[[#This Row],[Reforms]]*0.2</f>
        <v>24.022399999999998</v>
      </c>
      <c r="N81" s="58">
        <f>Table11[[#This Row],[Average]]*0.34+Table11[[#This Row],[Liberal]]*0.45+Table11[[#This Row],[Blues]]+Table11[[#This Row],[Reforms]]*0.6</f>
        <v>43.797289999999997</v>
      </c>
      <c r="O81" s="9">
        <f>Table11[[#This Row],[Liberal]]*0.55+Table11[[#This Row],[Progressives]]*0.07+Table11[[#This Row],[Average]]*0.14</f>
        <v>20.38993</v>
      </c>
      <c r="P81" s="11">
        <f>Table11[[#This Row],[Muslim]]*0.06+Table11[[#This Row],[Left]]*0.44+Table11[[#This Row],[Progressives]]*0.26</f>
        <v>6.0879200000000004</v>
      </c>
      <c r="Q81" s="59"/>
      <c r="R81" s="57">
        <f>Table11[[#This Row],[Muslim]]*0.3+Table11[[#This Row],[Left]]*0.21+Table11[[#This Row],[Reforms]]*0.2</f>
        <v>5.7024600000000003</v>
      </c>
      <c r="T81" s="7">
        <v>28.3</v>
      </c>
      <c r="U81" s="8">
        <v>38.799999999999997</v>
      </c>
      <c r="V81" s="10">
        <v>16.399999999999999</v>
      </c>
      <c r="W81" s="9">
        <v>10.8</v>
      </c>
      <c r="X81" s="11">
        <v>5.9</v>
      </c>
      <c r="Y81" s="13">
        <v>0</v>
      </c>
      <c r="Z81" s="12">
        <v>0</v>
      </c>
      <c r="AA81" s="14">
        <v>0</v>
      </c>
      <c r="AB81">
        <f t="shared" ca="1" si="1"/>
        <v>0.5838265460617883</v>
      </c>
      <c r="AC81">
        <v>51561</v>
      </c>
      <c r="AD81" s="17">
        <v>10.9376</v>
      </c>
      <c r="AE81" s="18">
        <v>38.951919999999902</v>
      </c>
      <c r="AF81" s="19">
        <v>28.294</v>
      </c>
      <c r="AG81" s="20">
        <v>9.4186800000000002</v>
      </c>
      <c r="AH81" s="21">
        <v>12.39</v>
      </c>
      <c r="AI81" s="22">
        <v>7.7999999999999996E-3</v>
      </c>
      <c r="AJ81" s="23">
        <v>0</v>
      </c>
      <c r="AK81" s="24">
        <v>0</v>
      </c>
      <c r="AL81" s="4" t="s">
        <v>382</v>
      </c>
      <c r="AM81" s="17">
        <f>Table11[[#This Row],[Column3]]-Table11[[#This Row],[Labour]]</f>
        <v>-17.362400000000001</v>
      </c>
      <c r="AN81" s="18">
        <f>Table11[[#This Row],[Column4]]-Table11[[#This Row],[Conservative]]</f>
        <v>0.15191999999990458</v>
      </c>
      <c r="AO81" s="19">
        <f>Table11[[#This Row],[Column5]]-Table11[[#This Row],[Reform]]</f>
        <v>11.894000000000002</v>
      </c>
      <c r="AP81" s="20">
        <f>Table11[[#This Row],[Column6]]-Table11[[#This Row],[LibDem]]</f>
        <v>-1.3813200000000005</v>
      </c>
      <c r="AQ81" s="21">
        <f>Table11[[#This Row],[Column7]]-Table11[[#This Row],[Green]]</f>
        <v>6.49</v>
      </c>
      <c r="AR81" s="22">
        <f>Table11[[#This Row],[Column8]]-Table11[[#This Row],[Oth]]</f>
        <v>7.7999999999999996E-3</v>
      </c>
      <c r="AS81" s="23">
        <f>Table11[[#This Row],[Column9]]-Table11[[#This Row],[SNP]]</f>
        <v>0</v>
      </c>
      <c r="AT81" s="24">
        <f>Table11[[#This Row],[Column10]]-Table11[[#This Row],[PD]]</f>
        <v>0</v>
      </c>
      <c r="AU81" s="24">
        <f>MAX(Table11[[#This Row],[Column3]:[Column10]])-LARGE(Table11[[#This Row],[Column3]:[Column10]],2)</f>
        <v>10.657919999999901</v>
      </c>
      <c r="AV81">
        <f>Table11[[#This Row],[Column3]]*Table11[[#This Row],[Column2]]</f>
        <v>563953.59360000002</v>
      </c>
      <c r="AW81" s="25">
        <f>TRUNC(Table11[[#This Row],[Column3]]*Table11[[#This Row],[Column28]]/100)</f>
        <v>5639</v>
      </c>
      <c r="AX81" s="26">
        <f>TRUNC(Table11[[#This Row],[Column4]]*Table11[[#This Row],[Column29]]/100)</f>
        <v>20083</v>
      </c>
      <c r="AY81" s="27">
        <f>TRUNC(Table11[[#This Row],[Column5]]*Table11[[#This Row],[Column30]]/100)</f>
        <v>14588</v>
      </c>
      <c r="AZ81" s="28">
        <f>TRUNC(Table11[[#This Row],[Column6]]*Table11[[#This Row],[Column31]]/100)</f>
        <v>4856</v>
      </c>
      <c r="BA81" s="29">
        <f>TRUNC(Table11[[#This Row],[Column7]]*Table11[[#This Row],[Column312]]/100)</f>
        <v>6388</v>
      </c>
      <c r="BB81" s="30">
        <f>TRUNC(Table11[[#This Row],[Column8]]*Table11[[#This Row],[Column313]]/100)</f>
        <v>4</v>
      </c>
      <c r="BC81" s="31">
        <f>TRUNC(Table11[[#This Row],[Column9]]*Table11[[#This Row],[Column314]]/100)</f>
        <v>0</v>
      </c>
      <c r="BD81" s="32">
        <f>TRUNC(Table11[[#This Row],[Column10]]*Table11[[#This Row],[Column30]]/100)</f>
        <v>0</v>
      </c>
      <c r="BE81">
        <f>Table11[[#This Row],[Column2]]</f>
        <v>51561</v>
      </c>
      <c r="BF81">
        <f>Table11[[#This Row],[Column28]]</f>
        <v>51561</v>
      </c>
      <c r="BG81">
        <f>Table11[[#This Row],[Column29]]</f>
        <v>51561</v>
      </c>
      <c r="BH81">
        <f>Table11[[#This Row],[Column30]]</f>
        <v>51561</v>
      </c>
      <c r="BI81">
        <f>Table11[[#This Row],[Column31]]</f>
        <v>51561</v>
      </c>
      <c r="BJ81">
        <f>Table11[[#This Row],[Column312]]</f>
        <v>51561</v>
      </c>
      <c r="BK81">
        <f>Table11[[#This Row],[Column313]]</f>
        <v>51561</v>
      </c>
      <c r="BL81">
        <f>Table11[[#This Row],[Column314]]</f>
        <v>51561</v>
      </c>
      <c r="BM81">
        <f>Table11[[#This Row],[Column315]]</f>
        <v>51561</v>
      </c>
      <c r="BN81">
        <f>Table11[[#This Row],[Column31]]</f>
        <v>51561</v>
      </c>
      <c r="BO81">
        <f>Table11[[#This Row],[Column312]]</f>
        <v>51561</v>
      </c>
    </row>
    <row r="82" spans="1:67" ht="28.8" customHeight="1">
      <c r="A82" s="4" t="s">
        <v>724</v>
      </c>
      <c r="B82" s="5" t="s">
        <v>90</v>
      </c>
      <c r="C82" s="5" t="s">
        <v>91</v>
      </c>
      <c r="D82" s="56" t="s">
        <v>1008</v>
      </c>
      <c r="E82">
        <v>0</v>
      </c>
      <c r="F82">
        <v>0.66600000000000004</v>
      </c>
      <c r="G82">
        <v>7.5949999999999998</v>
      </c>
      <c r="H82">
        <v>6.8040000000000003</v>
      </c>
      <c r="I82">
        <v>33.094000000000001</v>
      </c>
      <c r="J82">
        <v>15.422000000000001</v>
      </c>
      <c r="K82">
        <v>5.0149999999999997</v>
      </c>
      <c r="L82">
        <v>31.404</v>
      </c>
      <c r="M82" s="7">
        <f>Table11[[#This Row],[Progressives]]*0.67+Table11[[#This Row],[Muslim]]*0.64+Table11[[#This Row],[Left]]*0.35+Table11[[#This Row],[Average]]*0.52+Table11[[#This Row],[Reforms]]*0.2</f>
        <v>31.132850000000001</v>
      </c>
      <c r="N82" s="58">
        <f>Table11[[#This Row],[Average]]*0.34+Table11[[#This Row],[Liberal]]*0.45+Table11[[#This Row],[Blues]]+Table11[[#This Row],[Reforms]]*0.6</f>
        <v>42.049260000000004</v>
      </c>
      <c r="O82" s="9">
        <f>Table11[[#This Row],[Liberal]]*0.55+Table11[[#This Row],[Progressives]]*0.07+Table11[[#This Row],[Average]]*0.14</f>
        <v>13.591540000000002</v>
      </c>
      <c r="P82" s="11">
        <f>Table11[[#This Row],[Muslim]]*0.06+Table11[[#This Row],[Left]]*0.44+Table11[[#This Row],[Progressives]]*0.26</f>
        <v>5.1508000000000003</v>
      </c>
      <c r="Q82" s="59"/>
      <c r="R82" s="57">
        <f>Table11[[#This Row],[Muslim]]*0.3+Table11[[#This Row],[Left]]*0.21+Table11[[#This Row],[Reforms]]*0.2</f>
        <v>8.0755499999999998</v>
      </c>
      <c r="T82" s="7">
        <v>20.399999999999999</v>
      </c>
      <c r="U82" s="8">
        <v>41.5</v>
      </c>
      <c r="V82" s="10">
        <v>23.1</v>
      </c>
      <c r="W82" s="9">
        <v>6.9</v>
      </c>
      <c r="X82" s="11">
        <v>5.0999999999999996</v>
      </c>
      <c r="Y82" s="13">
        <v>2.9</v>
      </c>
      <c r="Z82" s="12">
        <v>0</v>
      </c>
      <c r="AA82" s="14">
        <v>0</v>
      </c>
      <c r="AB82">
        <f t="shared" ca="1" si="1"/>
        <v>0.16045387842133929</v>
      </c>
      <c r="AC82">
        <v>39176</v>
      </c>
      <c r="AD82" s="17">
        <v>8.2707200000000007</v>
      </c>
      <c r="AE82" s="18">
        <v>32.294899999999998</v>
      </c>
      <c r="AF82" s="19">
        <v>41.960999999999999</v>
      </c>
      <c r="AG82" s="20">
        <v>7.0453799999999998</v>
      </c>
      <c r="AH82" s="21">
        <v>10.093999999999999</v>
      </c>
      <c r="AI82" s="22">
        <v>0.23399999999999899</v>
      </c>
      <c r="AJ82" s="23">
        <v>0</v>
      </c>
      <c r="AK82" s="24">
        <v>0</v>
      </c>
      <c r="AL82" s="4" t="s">
        <v>724</v>
      </c>
      <c r="AM82" s="17">
        <f>Table11[[#This Row],[Column3]]-Table11[[#This Row],[Labour]]</f>
        <v>-12.129279999999998</v>
      </c>
      <c r="AN82" s="18">
        <f>Table11[[#This Row],[Column4]]-Table11[[#This Row],[Conservative]]</f>
        <v>-9.2051000000000016</v>
      </c>
      <c r="AO82" s="19">
        <f>Table11[[#This Row],[Column5]]-Table11[[#This Row],[Reform]]</f>
        <v>18.860999999999997</v>
      </c>
      <c r="AP82" s="20">
        <f>Table11[[#This Row],[Column6]]-Table11[[#This Row],[LibDem]]</f>
        <v>0.1453799999999994</v>
      </c>
      <c r="AQ82" s="21">
        <f>Table11[[#This Row],[Column7]]-Table11[[#This Row],[Green]]</f>
        <v>4.9939999999999998</v>
      </c>
      <c r="AR82" s="22">
        <f>Table11[[#This Row],[Column8]]-Table11[[#This Row],[Oth]]</f>
        <v>-2.6660000000000008</v>
      </c>
      <c r="AS82" s="23">
        <f>Table11[[#This Row],[Column9]]-Table11[[#This Row],[SNP]]</f>
        <v>0</v>
      </c>
      <c r="AT82" s="24">
        <f>Table11[[#This Row],[Column10]]-Table11[[#This Row],[PD]]</f>
        <v>0</v>
      </c>
      <c r="AU82" s="24">
        <f>MAX(Table11[[#This Row],[Column3]:[Column10]])-LARGE(Table11[[#This Row],[Column3]:[Column10]],2)</f>
        <v>9.6661000000000001</v>
      </c>
      <c r="AV82">
        <f>Table11[[#This Row],[Column3]]*Table11[[#This Row],[Column2]]</f>
        <v>324013.72672000004</v>
      </c>
      <c r="AW82" s="25">
        <f>TRUNC(Table11[[#This Row],[Column3]]*Table11[[#This Row],[Column28]]/100)</f>
        <v>3240</v>
      </c>
      <c r="AX82" s="26">
        <f>TRUNC(Table11[[#This Row],[Column4]]*Table11[[#This Row],[Column29]]/100)</f>
        <v>12651</v>
      </c>
      <c r="AY82" s="27">
        <f>TRUNC(Table11[[#This Row],[Column5]]*Table11[[#This Row],[Column30]]/100)</f>
        <v>16438</v>
      </c>
      <c r="AZ82" s="28">
        <f>TRUNC(Table11[[#This Row],[Column6]]*Table11[[#This Row],[Column31]]/100)</f>
        <v>2760</v>
      </c>
      <c r="BA82" s="29">
        <f>TRUNC(Table11[[#This Row],[Column7]]*Table11[[#This Row],[Column312]]/100)</f>
        <v>3954</v>
      </c>
      <c r="BB82" s="30">
        <f>TRUNC(Table11[[#This Row],[Column8]]*Table11[[#This Row],[Column313]]/100)</f>
        <v>91</v>
      </c>
      <c r="BC82" s="31">
        <f>TRUNC(Table11[[#This Row],[Column9]]*Table11[[#This Row],[Column314]]/100)</f>
        <v>0</v>
      </c>
      <c r="BD82" s="32">
        <f>TRUNC(Table11[[#This Row],[Column10]]*Table11[[#This Row],[Column30]]/100)</f>
        <v>0</v>
      </c>
      <c r="BE82">
        <f>Table11[[#This Row],[Column2]]</f>
        <v>39176</v>
      </c>
      <c r="BF82">
        <f>Table11[[#This Row],[Column28]]</f>
        <v>39176</v>
      </c>
      <c r="BG82">
        <f>Table11[[#This Row],[Column29]]</f>
        <v>39176</v>
      </c>
      <c r="BH82">
        <f>Table11[[#This Row],[Column30]]</f>
        <v>39176</v>
      </c>
      <c r="BI82">
        <f>Table11[[#This Row],[Column31]]</f>
        <v>39176</v>
      </c>
      <c r="BJ82">
        <f>Table11[[#This Row],[Column312]]</f>
        <v>39176</v>
      </c>
      <c r="BK82">
        <f>Table11[[#This Row],[Column313]]</f>
        <v>39176</v>
      </c>
      <c r="BL82">
        <f>Table11[[#This Row],[Column314]]</f>
        <v>39176</v>
      </c>
      <c r="BM82">
        <f>Table11[[#This Row],[Column315]]</f>
        <v>39176</v>
      </c>
      <c r="BN82">
        <f>Table11[[#This Row],[Column31]]</f>
        <v>39176</v>
      </c>
      <c r="BO82">
        <f>Table11[[#This Row],[Column312]]</f>
        <v>39176</v>
      </c>
    </row>
    <row r="83" spans="1:67" ht="28.8" customHeight="1">
      <c r="A83" s="2" t="s">
        <v>386</v>
      </c>
      <c r="B83" s="3" t="s">
        <v>98</v>
      </c>
      <c r="C83" s="3" t="s">
        <v>91</v>
      </c>
      <c r="D83" s="50" t="s">
        <v>1009</v>
      </c>
      <c r="E83">
        <v>0</v>
      </c>
      <c r="F83">
        <v>0.82599999999999996</v>
      </c>
      <c r="G83">
        <v>7.46</v>
      </c>
      <c r="H83">
        <v>10.066000000000001</v>
      </c>
      <c r="I83">
        <v>22.416</v>
      </c>
      <c r="J83">
        <v>31.219000000000001</v>
      </c>
      <c r="K83">
        <v>9.1300000000000008</v>
      </c>
      <c r="L83">
        <v>18.882000000000001</v>
      </c>
      <c r="M83" s="7">
        <f>Table11[[#This Row],[Progressives]]*0.67+Table11[[#This Row],[Muslim]]*0.64+Table11[[#This Row],[Left]]*0.35+Table11[[#This Row],[Average]]*0.52+Table11[[#This Row],[Reforms]]*0.2</f>
        <v>25.316580000000002</v>
      </c>
      <c r="N83" s="58">
        <f>Table11[[#This Row],[Average]]*0.34+Table11[[#This Row],[Liberal]]*0.45+Table11[[#This Row],[Blues]]+Table11[[#This Row],[Reforms]]*0.6</f>
        <v>42.129190000000001</v>
      </c>
      <c r="O83" s="9">
        <f>Table11[[#This Row],[Liberal]]*0.55+Table11[[#This Row],[Progressives]]*0.07+Table11[[#This Row],[Average]]*0.14</f>
        <v>21.013310000000001</v>
      </c>
      <c r="P83" s="11">
        <f>Table11[[#This Row],[Muslim]]*0.06+Table11[[#This Row],[Left]]*0.44+Table11[[#This Row],[Progressives]]*0.26</f>
        <v>5.9491200000000006</v>
      </c>
      <c r="Q83" s="59"/>
      <c r="R83" s="57">
        <f>Table11[[#This Row],[Muslim]]*0.3+Table11[[#This Row],[Left]]*0.21+Table11[[#This Row],[Reforms]]*0.2</f>
        <v>5.5908000000000007</v>
      </c>
      <c r="T83" s="7">
        <v>35</v>
      </c>
      <c r="U83" s="8">
        <v>31.3</v>
      </c>
      <c r="V83" s="10">
        <v>16.100000000000001</v>
      </c>
      <c r="W83" s="9">
        <v>10.4</v>
      </c>
      <c r="X83" s="11">
        <v>7.2</v>
      </c>
      <c r="Y83" s="13">
        <v>0</v>
      </c>
      <c r="Z83" s="12">
        <v>0</v>
      </c>
      <c r="AA83" s="14">
        <v>0</v>
      </c>
      <c r="AB83">
        <f t="shared" ca="1" si="1"/>
        <v>0.21271224300492775</v>
      </c>
      <c r="AC83">
        <v>52520</v>
      </c>
      <c r="AD83" s="17">
        <v>20.621199999999899</v>
      </c>
      <c r="AE83" s="18">
        <v>28.966989999999999</v>
      </c>
      <c r="AF83" s="19">
        <v>27.015999999999998</v>
      </c>
      <c r="AG83" s="20">
        <v>8.6840100000000007</v>
      </c>
      <c r="AH83" s="21">
        <v>14.691000000000001</v>
      </c>
      <c r="AI83" s="22">
        <v>2.0799999999999999E-2</v>
      </c>
      <c r="AJ83" s="23">
        <v>0</v>
      </c>
      <c r="AK83" s="24">
        <v>0</v>
      </c>
      <c r="AL83" s="2" t="s">
        <v>386</v>
      </c>
      <c r="AM83" s="17">
        <f>Table11[[#This Row],[Column3]]-Table11[[#This Row],[Labour]]</f>
        <v>-14.378800000000101</v>
      </c>
      <c r="AN83" s="18">
        <f>Table11[[#This Row],[Column4]]-Table11[[#This Row],[Conservative]]</f>
        <v>-2.3330100000000016</v>
      </c>
      <c r="AO83" s="19">
        <f>Table11[[#This Row],[Column5]]-Table11[[#This Row],[Reform]]</f>
        <v>10.915999999999997</v>
      </c>
      <c r="AP83" s="20">
        <f>Table11[[#This Row],[Column6]]-Table11[[#This Row],[LibDem]]</f>
        <v>-1.7159899999999997</v>
      </c>
      <c r="AQ83" s="21">
        <f>Table11[[#This Row],[Column7]]-Table11[[#This Row],[Green]]</f>
        <v>7.4910000000000005</v>
      </c>
      <c r="AR83" s="22">
        <f>Table11[[#This Row],[Column8]]-Table11[[#This Row],[Oth]]</f>
        <v>2.0799999999999999E-2</v>
      </c>
      <c r="AS83" s="23">
        <f>Table11[[#This Row],[Column9]]-Table11[[#This Row],[SNP]]</f>
        <v>0</v>
      </c>
      <c r="AT83" s="24">
        <f>Table11[[#This Row],[Column10]]-Table11[[#This Row],[PD]]</f>
        <v>0</v>
      </c>
      <c r="AU83" s="24">
        <f>MAX(Table11[[#This Row],[Column3]:[Column10]])-LARGE(Table11[[#This Row],[Column3]:[Column10]],2)</f>
        <v>1.9509900000000009</v>
      </c>
      <c r="AV83">
        <f>Table11[[#This Row],[Column3]]*Table11[[#This Row],[Column2]]</f>
        <v>1083025.4239999948</v>
      </c>
      <c r="AW83" s="25">
        <f>TRUNC(Table11[[#This Row],[Column3]]*Table11[[#This Row],[Column28]]/100)</f>
        <v>10830</v>
      </c>
      <c r="AX83" s="26">
        <f>TRUNC(Table11[[#This Row],[Column4]]*Table11[[#This Row],[Column29]]/100)</f>
        <v>15213</v>
      </c>
      <c r="AY83" s="27">
        <f>TRUNC(Table11[[#This Row],[Column5]]*Table11[[#This Row],[Column30]]/100)</f>
        <v>14188</v>
      </c>
      <c r="AZ83" s="28">
        <f>TRUNC(Table11[[#This Row],[Column6]]*Table11[[#This Row],[Column31]]/100)</f>
        <v>4560</v>
      </c>
      <c r="BA83" s="29">
        <f>TRUNC(Table11[[#This Row],[Column7]]*Table11[[#This Row],[Column312]]/100)</f>
        <v>7715</v>
      </c>
      <c r="BB83" s="30">
        <f>TRUNC(Table11[[#This Row],[Column8]]*Table11[[#This Row],[Column313]]/100)</f>
        <v>10</v>
      </c>
      <c r="BC83" s="31">
        <f>TRUNC(Table11[[#This Row],[Column9]]*Table11[[#This Row],[Column314]]/100)</f>
        <v>0</v>
      </c>
      <c r="BD83" s="32">
        <f>TRUNC(Table11[[#This Row],[Column10]]*Table11[[#This Row],[Column30]]/100)</f>
        <v>0</v>
      </c>
      <c r="BE83">
        <f>Table11[[#This Row],[Column2]]</f>
        <v>52520</v>
      </c>
      <c r="BF83">
        <f>Table11[[#This Row],[Column28]]</f>
        <v>52520</v>
      </c>
      <c r="BG83">
        <f>Table11[[#This Row],[Column29]]</f>
        <v>52520</v>
      </c>
      <c r="BH83">
        <f>Table11[[#This Row],[Column30]]</f>
        <v>52520</v>
      </c>
      <c r="BI83">
        <f>Table11[[#This Row],[Column31]]</f>
        <v>52520</v>
      </c>
      <c r="BJ83">
        <f>Table11[[#This Row],[Column312]]</f>
        <v>52520</v>
      </c>
      <c r="BK83">
        <f>Table11[[#This Row],[Column313]]</f>
        <v>52520</v>
      </c>
      <c r="BL83">
        <f>Table11[[#This Row],[Column314]]</f>
        <v>52520</v>
      </c>
      <c r="BM83">
        <f>Table11[[#This Row],[Column315]]</f>
        <v>52520</v>
      </c>
      <c r="BN83">
        <f>Table11[[#This Row],[Column31]]</f>
        <v>52520</v>
      </c>
      <c r="BO83">
        <f>Table11[[#This Row],[Column312]]</f>
        <v>52520</v>
      </c>
    </row>
    <row r="84" spans="1:67">
      <c r="A84" s="2" t="s">
        <v>727</v>
      </c>
      <c r="B84" s="3" t="s">
        <v>282</v>
      </c>
      <c r="C84" s="3" t="s">
        <v>91</v>
      </c>
      <c r="D84" s="50" t="s">
        <v>1010</v>
      </c>
      <c r="E84">
        <v>0</v>
      </c>
      <c r="F84">
        <v>0.17100000000000001</v>
      </c>
      <c r="G84">
        <v>5.7930000000000001</v>
      </c>
      <c r="H84">
        <v>6.3040000000000003</v>
      </c>
      <c r="I84">
        <v>21.384</v>
      </c>
      <c r="J84">
        <v>20.792999999999999</v>
      </c>
      <c r="K84">
        <v>17.25</v>
      </c>
      <c r="L84">
        <v>28.305</v>
      </c>
      <c r="M84" s="7">
        <f>Table11[[#This Row],[Progressives]]*0.67+Table11[[#This Row],[Muslim]]*0.64+Table11[[#This Row],[Left]]*0.35+Table11[[#This Row],[Average]]*0.52+Table11[[#This Row],[Reforms]]*0.2</f>
        <v>23.141350000000003</v>
      </c>
      <c r="N84" s="58">
        <f>Table11[[#This Row],[Average]]*0.34+Table11[[#This Row],[Liberal]]*0.45+Table11[[#This Row],[Blues]]+Table11[[#This Row],[Reforms]]*0.6</f>
        <v>50.860410000000002</v>
      </c>
      <c r="O84" s="9">
        <f>Table11[[#This Row],[Liberal]]*0.55+Table11[[#This Row],[Progressives]]*0.07+Table11[[#This Row],[Average]]*0.14</f>
        <v>14.871190000000002</v>
      </c>
      <c r="P84" s="11">
        <f>Table11[[#This Row],[Muslim]]*0.06+Table11[[#This Row],[Left]]*0.44+Table11[[#This Row],[Progressives]]*0.26</f>
        <v>4.198220000000001</v>
      </c>
      <c r="Q84" s="59"/>
      <c r="R84" s="57">
        <f>Table11[[#This Row],[Muslim]]*0.3+Table11[[#This Row],[Left]]*0.21+Table11[[#This Row],[Reforms]]*0.2</f>
        <v>6.9288300000000005</v>
      </c>
      <c r="T84" s="7">
        <v>6.1</v>
      </c>
      <c r="U84" s="8">
        <v>35.9</v>
      </c>
      <c r="V84" s="10">
        <v>13.5</v>
      </c>
      <c r="W84" s="9">
        <v>41.4</v>
      </c>
      <c r="X84" s="11">
        <v>3</v>
      </c>
      <c r="Y84" s="13">
        <v>0</v>
      </c>
      <c r="Z84" s="12">
        <v>0</v>
      </c>
      <c r="AA84" s="14">
        <v>0</v>
      </c>
      <c r="AB84">
        <f t="shared" ca="1" si="1"/>
        <v>0.72268714013343638</v>
      </c>
      <c r="AC84">
        <v>47043</v>
      </c>
      <c r="AD84" s="17">
        <v>2.5760000000000001</v>
      </c>
      <c r="AE84" s="18">
        <v>23.245999999999999</v>
      </c>
      <c r="AF84" s="19">
        <v>30.103000000000002</v>
      </c>
      <c r="AG84" s="20">
        <v>36.908079999999998</v>
      </c>
      <c r="AH84" s="21">
        <v>7.0669199999999996</v>
      </c>
      <c r="AI84" s="22">
        <v>0</v>
      </c>
      <c r="AJ84" s="23">
        <v>0</v>
      </c>
      <c r="AK84" s="24">
        <v>0</v>
      </c>
      <c r="AL84" s="2" t="s">
        <v>727</v>
      </c>
      <c r="AM84" s="17">
        <f>Table11[[#This Row],[Column3]]-Table11[[#This Row],[Labour]]</f>
        <v>-3.5239999999999996</v>
      </c>
      <c r="AN84" s="18">
        <f>Table11[[#This Row],[Column4]]-Table11[[#This Row],[Conservative]]</f>
        <v>-12.654</v>
      </c>
      <c r="AO84" s="19">
        <f>Table11[[#This Row],[Column5]]-Table11[[#This Row],[Reform]]</f>
        <v>16.603000000000002</v>
      </c>
      <c r="AP84" s="20">
        <f>Table11[[#This Row],[Column6]]-Table11[[#This Row],[LibDem]]</f>
        <v>-4.4919200000000004</v>
      </c>
      <c r="AQ84" s="21">
        <f>Table11[[#This Row],[Column7]]-Table11[[#This Row],[Green]]</f>
        <v>4.0669199999999996</v>
      </c>
      <c r="AR84" s="22">
        <f>Table11[[#This Row],[Column8]]-Table11[[#This Row],[Oth]]</f>
        <v>0</v>
      </c>
      <c r="AS84" s="23">
        <f>Table11[[#This Row],[Column9]]-Table11[[#This Row],[SNP]]</f>
        <v>0</v>
      </c>
      <c r="AT84" s="24">
        <f>Table11[[#This Row],[Column10]]-Table11[[#This Row],[PD]]</f>
        <v>0</v>
      </c>
      <c r="AU84" s="24">
        <f>MAX(Table11[[#This Row],[Column3]:[Column10]])-LARGE(Table11[[#This Row],[Column3]:[Column10]],2)</f>
        <v>6.8050799999999967</v>
      </c>
      <c r="AV84">
        <f>Table11[[#This Row],[Column3]]*Table11[[#This Row],[Column2]]</f>
        <v>121182.768</v>
      </c>
      <c r="AW84" s="25">
        <f>TRUNC(Table11[[#This Row],[Column3]]*Table11[[#This Row],[Column28]]/100)</f>
        <v>1211</v>
      </c>
      <c r="AX84" s="26">
        <f>TRUNC(Table11[[#This Row],[Column4]]*Table11[[#This Row],[Column29]]/100)</f>
        <v>10935</v>
      </c>
      <c r="AY84" s="27">
        <f>TRUNC(Table11[[#This Row],[Column5]]*Table11[[#This Row],[Column30]]/100)</f>
        <v>14161</v>
      </c>
      <c r="AZ84" s="28">
        <f>TRUNC(Table11[[#This Row],[Column6]]*Table11[[#This Row],[Column31]]/100)</f>
        <v>17362</v>
      </c>
      <c r="BA84" s="29">
        <f>TRUNC(Table11[[#This Row],[Column7]]*Table11[[#This Row],[Column312]]/100)</f>
        <v>3324</v>
      </c>
      <c r="BB84" s="30">
        <f>TRUNC(Table11[[#This Row],[Column8]]*Table11[[#This Row],[Column313]]/100)</f>
        <v>0</v>
      </c>
      <c r="BC84" s="31">
        <f>TRUNC(Table11[[#This Row],[Column9]]*Table11[[#This Row],[Column314]]/100)</f>
        <v>0</v>
      </c>
      <c r="BD84" s="32">
        <f>TRUNC(Table11[[#This Row],[Column10]]*Table11[[#This Row],[Column30]]/100)</f>
        <v>0</v>
      </c>
      <c r="BE84">
        <f>Table11[[#This Row],[Column2]]</f>
        <v>47043</v>
      </c>
      <c r="BF84">
        <f>Table11[[#This Row],[Column28]]</f>
        <v>47043</v>
      </c>
      <c r="BG84">
        <f>Table11[[#This Row],[Column29]]</f>
        <v>47043</v>
      </c>
      <c r="BH84">
        <f>Table11[[#This Row],[Column30]]</f>
        <v>47043</v>
      </c>
      <c r="BI84">
        <f>Table11[[#This Row],[Column31]]</f>
        <v>47043</v>
      </c>
      <c r="BJ84">
        <f>Table11[[#This Row],[Column312]]</f>
        <v>47043</v>
      </c>
      <c r="BK84">
        <f>Table11[[#This Row],[Column313]]</f>
        <v>47043</v>
      </c>
      <c r="BL84">
        <f>Table11[[#This Row],[Column314]]</f>
        <v>47043</v>
      </c>
      <c r="BM84">
        <f>Table11[[#This Row],[Column315]]</f>
        <v>47043</v>
      </c>
      <c r="BN84">
        <f>Table11[[#This Row],[Column31]]</f>
        <v>47043</v>
      </c>
      <c r="BO84">
        <f>Table11[[#This Row],[Column312]]</f>
        <v>47043</v>
      </c>
    </row>
    <row r="85" spans="1:67" ht="28.8" customHeight="1">
      <c r="A85" s="4" t="s">
        <v>390</v>
      </c>
      <c r="B85" s="5" t="s">
        <v>90</v>
      </c>
      <c r="C85" s="5" t="s">
        <v>91</v>
      </c>
      <c r="D85" s="56" t="s">
        <v>1011</v>
      </c>
      <c r="E85" s="16">
        <v>0</v>
      </c>
      <c r="F85">
        <v>2.9129999999999998</v>
      </c>
      <c r="G85">
        <v>8.5739999999999998</v>
      </c>
      <c r="H85">
        <v>13.419</v>
      </c>
      <c r="I85">
        <v>22.677</v>
      </c>
      <c r="J85">
        <v>22.617999999999999</v>
      </c>
      <c r="K85">
        <v>9.0069999999999997</v>
      </c>
      <c r="L85">
        <v>20.792000000000002</v>
      </c>
      <c r="M85" s="7">
        <f>Table11[[#This Row],[Progressives]]*0.67+Table11[[#This Row],[Muslim]]*0.64+Table11[[#This Row],[Left]]*0.35+Table11[[#This Row],[Average]]*0.52+Table11[[#This Row],[Reforms]]*0.2</f>
        <v>29.80639</v>
      </c>
      <c r="N85" s="58">
        <f>Table11[[#This Row],[Average]]*0.34+Table11[[#This Row],[Liberal]]*0.45+Table11[[#This Row],[Blues]]+Table11[[#This Row],[Reforms]]*0.6</f>
        <v>39.370480000000001</v>
      </c>
      <c r="O85" s="9">
        <f>Table11[[#This Row],[Liberal]]*0.55+Table11[[#This Row],[Progressives]]*0.07+Table11[[#This Row],[Average]]*0.14</f>
        <v>16.554009999999998</v>
      </c>
      <c r="P85" s="11">
        <f>Table11[[#This Row],[Muslim]]*0.06+Table11[[#This Row],[Left]]*0.44+Table11[[#This Row],[Progressives]]*0.26</f>
        <v>7.43628</v>
      </c>
      <c r="Q85" s="59"/>
      <c r="R85" s="57">
        <f>Table11[[#This Row],[Muslim]]*0.3+Table11[[#This Row],[Left]]*0.21+Table11[[#This Row],[Reforms]]*0.2</f>
        <v>6.83284</v>
      </c>
      <c r="T85" s="7">
        <v>33.299999999999997</v>
      </c>
      <c r="U85" s="8">
        <v>33.200000000000003</v>
      </c>
      <c r="V85" s="10">
        <v>19.7</v>
      </c>
      <c r="W85" s="9">
        <v>7.2</v>
      </c>
      <c r="X85" s="11">
        <v>6.7</v>
      </c>
      <c r="Y85" s="13">
        <v>0</v>
      </c>
      <c r="Z85" s="12">
        <v>0</v>
      </c>
      <c r="AA85" s="14">
        <v>0</v>
      </c>
      <c r="AB85">
        <f t="shared" ca="1" si="1"/>
        <v>0.73436970085859843</v>
      </c>
      <c r="AC85">
        <v>44424</v>
      </c>
      <c r="AD85" s="17">
        <v>20.040600000000001</v>
      </c>
      <c r="AE85" s="18">
        <v>27.764430000000001</v>
      </c>
      <c r="AF85" s="19">
        <v>30.617000000000001</v>
      </c>
      <c r="AG85" s="20">
        <v>7.53057</v>
      </c>
      <c r="AH85" s="21">
        <v>14.037000000000001</v>
      </c>
      <c r="AI85" s="22">
        <v>1.04E-2</v>
      </c>
      <c r="AJ85" s="23">
        <v>0</v>
      </c>
      <c r="AK85" s="24">
        <v>0</v>
      </c>
      <c r="AL85" s="4" t="s">
        <v>390</v>
      </c>
      <c r="AM85" s="17">
        <f>Table11[[#This Row],[Column3]]-Table11[[#This Row],[Labour]]</f>
        <v>-13.259399999999996</v>
      </c>
      <c r="AN85" s="18">
        <f>Table11[[#This Row],[Column4]]-Table11[[#This Row],[Conservative]]</f>
        <v>-5.435570000000002</v>
      </c>
      <c r="AO85" s="19">
        <f>Table11[[#This Row],[Column5]]-Table11[[#This Row],[Reform]]</f>
        <v>10.917000000000002</v>
      </c>
      <c r="AP85" s="20">
        <f>Table11[[#This Row],[Column6]]-Table11[[#This Row],[LibDem]]</f>
        <v>0.33056999999999981</v>
      </c>
      <c r="AQ85" s="21">
        <f>Table11[[#This Row],[Column7]]-Table11[[#This Row],[Green]]</f>
        <v>7.3370000000000006</v>
      </c>
      <c r="AR85" s="22">
        <f>Table11[[#This Row],[Column8]]-Table11[[#This Row],[Oth]]</f>
        <v>1.04E-2</v>
      </c>
      <c r="AS85" s="23">
        <f>Table11[[#This Row],[Column9]]-Table11[[#This Row],[SNP]]</f>
        <v>0</v>
      </c>
      <c r="AT85" s="24">
        <f>Table11[[#This Row],[Column10]]-Table11[[#This Row],[PD]]</f>
        <v>0</v>
      </c>
      <c r="AU85" s="24">
        <f>MAX(Table11[[#This Row],[Column3]:[Column10]])-LARGE(Table11[[#This Row],[Column3]:[Column10]],2)</f>
        <v>2.8525700000000001</v>
      </c>
      <c r="AV85">
        <f>Table11[[#This Row],[Column3]]*Table11[[#This Row],[Column2]]</f>
        <v>890283.61440000008</v>
      </c>
      <c r="AW85" s="25">
        <f>TRUNC(Table11[[#This Row],[Column3]]*Table11[[#This Row],[Column28]]/100)</f>
        <v>8902</v>
      </c>
      <c r="AX85" s="26">
        <f>TRUNC(Table11[[#This Row],[Column4]]*Table11[[#This Row],[Column29]]/100)</f>
        <v>12334</v>
      </c>
      <c r="AY85" s="27">
        <f>TRUNC(Table11[[#This Row],[Column5]]*Table11[[#This Row],[Column30]]/100)</f>
        <v>13601</v>
      </c>
      <c r="AZ85" s="28">
        <f>TRUNC(Table11[[#This Row],[Column6]]*Table11[[#This Row],[Column31]]/100)</f>
        <v>3345</v>
      </c>
      <c r="BA85" s="29">
        <f>TRUNC(Table11[[#This Row],[Column7]]*Table11[[#This Row],[Column312]]/100)</f>
        <v>6235</v>
      </c>
      <c r="BB85" s="30">
        <f>TRUNC(Table11[[#This Row],[Column8]]*Table11[[#This Row],[Column313]]/100)</f>
        <v>4</v>
      </c>
      <c r="BC85" s="31">
        <f>TRUNC(Table11[[#This Row],[Column9]]*Table11[[#This Row],[Column314]]/100)</f>
        <v>0</v>
      </c>
      <c r="BD85" s="32">
        <f>TRUNC(Table11[[#This Row],[Column10]]*Table11[[#This Row],[Column30]]/100)</f>
        <v>0</v>
      </c>
      <c r="BE85">
        <f>Table11[[#This Row],[Column2]]</f>
        <v>44424</v>
      </c>
      <c r="BF85">
        <f>Table11[[#This Row],[Column28]]</f>
        <v>44424</v>
      </c>
      <c r="BG85">
        <f>Table11[[#This Row],[Column29]]</f>
        <v>44424</v>
      </c>
      <c r="BH85">
        <f>Table11[[#This Row],[Column30]]</f>
        <v>44424</v>
      </c>
      <c r="BI85">
        <f>Table11[[#This Row],[Column31]]</f>
        <v>44424</v>
      </c>
      <c r="BJ85">
        <f>Table11[[#This Row],[Column312]]</f>
        <v>44424</v>
      </c>
      <c r="BK85">
        <f>Table11[[#This Row],[Column313]]</f>
        <v>44424</v>
      </c>
      <c r="BL85">
        <f>Table11[[#This Row],[Column314]]</f>
        <v>44424</v>
      </c>
      <c r="BM85">
        <f>Table11[[#This Row],[Column315]]</f>
        <v>44424</v>
      </c>
      <c r="BN85">
        <f>Table11[[#This Row],[Column31]]</f>
        <v>44424</v>
      </c>
      <c r="BO85">
        <f>Table11[[#This Row],[Column312]]</f>
        <v>44424</v>
      </c>
    </row>
    <row r="86" spans="1:67" ht="28.8" customHeight="1">
      <c r="A86" s="4" t="s">
        <v>280</v>
      </c>
      <c r="B86" s="5" t="s">
        <v>200</v>
      </c>
      <c r="C86" s="5" t="s">
        <v>91</v>
      </c>
      <c r="D86" s="56" t="s">
        <v>1012</v>
      </c>
      <c r="E86">
        <v>0</v>
      </c>
      <c r="F86">
        <v>0.90500000000000003</v>
      </c>
      <c r="G86">
        <v>7.91</v>
      </c>
      <c r="H86">
        <v>8.6669999999999998</v>
      </c>
      <c r="I86">
        <v>20.942</v>
      </c>
      <c r="J86">
        <v>28.99</v>
      </c>
      <c r="K86">
        <v>15.202</v>
      </c>
      <c r="L86">
        <v>17.382999999999999</v>
      </c>
      <c r="M86" s="7">
        <f>Table11[[#This Row],[Progressives]]*0.67+Table11[[#This Row],[Muslim]]*0.64+Table11[[#This Row],[Left]]*0.35+Table11[[#This Row],[Average]]*0.52+Table11[[#This Row],[Reforms]]*0.2</f>
        <v>23.521030000000003</v>
      </c>
      <c r="N86" s="58">
        <f>Table11[[#This Row],[Average]]*0.34+Table11[[#This Row],[Liberal]]*0.45+Table11[[#This Row],[Blues]]+Table11[[#This Row],[Reforms]]*0.6</f>
        <v>45.797579999999996</v>
      </c>
      <c r="O86" s="9">
        <f>Table11[[#This Row],[Liberal]]*0.55+Table11[[#This Row],[Progressives]]*0.07+Table11[[#This Row],[Average]]*0.14</f>
        <v>19.483069999999998</v>
      </c>
      <c r="P86" s="11">
        <f>Table11[[#This Row],[Muslim]]*0.06+Table11[[#This Row],[Left]]*0.44+Table11[[#This Row],[Progressives]]*0.26</f>
        <v>5.7881200000000002</v>
      </c>
      <c r="Q86" s="59"/>
      <c r="R86" s="57">
        <f>Table11[[#This Row],[Muslim]]*0.3+Table11[[#This Row],[Left]]*0.21+Table11[[#This Row],[Reforms]]*0.2</f>
        <v>5.4092000000000002</v>
      </c>
      <c r="T86" s="7">
        <v>30.8</v>
      </c>
      <c r="U86" s="8">
        <v>35.6</v>
      </c>
      <c r="V86" s="10">
        <v>14.1</v>
      </c>
      <c r="W86" s="9">
        <v>11.1</v>
      </c>
      <c r="X86" s="11">
        <v>5.2</v>
      </c>
      <c r="Y86" s="13">
        <v>3.1</v>
      </c>
      <c r="Z86" s="12">
        <v>0</v>
      </c>
      <c r="AA86" s="14">
        <v>0</v>
      </c>
      <c r="AB86">
        <f t="shared" ca="1" si="1"/>
        <v>1.8593404635233179E-2</v>
      </c>
      <c r="AC86">
        <v>54386</v>
      </c>
      <c r="AD86" s="17">
        <v>11.83872</v>
      </c>
      <c r="AE86" s="18">
        <v>38.680869999999999</v>
      </c>
      <c r="AF86" s="19">
        <v>27.986000000000001</v>
      </c>
      <c r="AG86" s="20">
        <v>8.9594100000000001</v>
      </c>
      <c r="AH86" s="21">
        <v>12.175000000000001</v>
      </c>
      <c r="AI86" s="22">
        <v>0.26</v>
      </c>
      <c r="AJ86" s="23">
        <v>0</v>
      </c>
      <c r="AK86" s="24">
        <v>0</v>
      </c>
      <c r="AL86" s="4" t="s">
        <v>280</v>
      </c>
      <c r="AM86" s="17">
        <f>Table11[[#This Row],[Column3]]-Table11[[#This Row],[Labour]]</f>
        <v>-18.961280000000002</v>
      </c>
      <c r="AN86" s="18">
        <f>Table11[[#This Row],[Column4]]-Table11[[#This Row],[Conservative]]</f>
        <v>3.0808699999999973</v>
      </c>
      <c r="AO86" s="19">
        <f>Table11[[#This Row],[Column5]]-Table11[[#This Row],[Reform]]</f>
        <v>13.886000000000001</v>
      </c>
      <c r="AP86" s="20">
        <f>Table11[[#This Row],[Column6]]-Table11[[#This Row],[LibDem]]</f>
        <v>-2.1405899999999995</v>
      </c>
      <c r="AQ86" s="21">
        <f>Table11[[#This Row],[Column7]]-Table11[[#This Row],[Green]]</f>
        <v>6.9750000000000005</v>
      </c>
      <c r="AR86" s="22">
        <f>Table11[[#This Row],[Column8]]-Table11[[#This Row],[Oth]]</f>
        <v>-2.84</v>
      </c>
      <c r="AS86" s="23">
        <f>Table11[[#This Row],[Column9]]-Table11[[#This Row],[SNP]]</f>
        <v>0</v>
      </c>
      <c r="AT86" s="24">
        <f>Table11[[#This Row],[Column10]]-Table11[[#This Row],[PD]]</f>
        <v>0</v>
      </c>
      <c r="AU86" s="24">
        <f>MAX(Table11[[#This Row],[Column3]:[Column10]])-LARGE(Table11[[#This Row],[Column3]:[Column10]],2)</f>
        <v>10.694869999999998</v>
      </c>
      <c r="AV86">
        <f>Table11[[#This Row],[Column3]]*Table11[[#This Row],[Column2]]</f>
        <v>643860.62592000002</v>
      </c>
      <c r="AW86" s="25">
        <f>TRUNC(Table11[[#This Row],[Column3]]*Table11[[#This Row],[Column28]]/100)</f>
        <v>6438</v>
      </c>
      <c r="AX86" s="26">
        <f>TRUNC(Table11[[#This Row],[Column4]]*Table11[[#This Row],[Column29]]/100)</f>
        <v>21036</v>
      </c>
      <c r="AY86" s="27">
        <f>TRUNC(Table11[[#This Row],[Column5]]*Table11[[#This Row],[Column30]]/100)</f>
        <v>15220</v>
      </c>
      <c r="AZ86" s="28">
        <f>TRUNC(Table11[[#This Row],[Column6]]*Table11[[#This Row],[Column31]]/100)</f>
        <v>4872</v>
      </c>
      <c r="BA86" s="29">
        <f>TRUNC(Table11[[#This Row],[Column7]]*Table11[[#This Row],[Column312]]/100)</f>
        <v>6621</v>
      </c>
      <c r="BB86" s="30">
        <f>TRUNC(Table11[[#This Row],[Column8]]*Table11[[#This Row],[Column313]]/100)</f>
        <v>141</v>
      </c>
      <c r="BC86" s="31">
        <f>TRUNC(Table11[[#This Row],[Column9]]*Table11[[#This Row],[Column314]]/100)</f>
        <v>0</v>
      </c>
      <c r="BD86" s="32">
        <f>TRUNC(Table11[[#This Row],[Column10]]*Table11[[#This Row],[Column30]]/100)</f>
        <v>0</v>
      </c>
      <c r="BE86">
        <f>Table11[[#This Row],[Column2]]</f>
        <v>54386</v>
      </c>
      <c r="BF86">
        <f>Table11[[#This Row],[Column28]]</f>
        <v>54386</v>
      </c>
      <c r="BG86">
        <f>Table11[[#This Row],[Column29]]</f>
        <v>54386</v>
      </c>
      <c r="BH86">
        <f>Table11[[#This Row],[Column30]]</f>
        <v>54386</v>
      </c>
      <c r="BI86">
        <f>Table11[[#This Row],[Column31]]</f>
        <v>54386</v>
      </c>
      <c r="BJ86">
        <f>Table11[[#This Row],[Column312]]</f>
        <v>54386</v>
      </c>
      <c r="BK86">
        <f>Table11[[#This Row],[Column313]]</f>
        <v>54386</v>
      </c>
      <c r="BL86">
        <f>Table11[[#This Row],[Column314]]</f>
        <v>54386</v>
      </c>
      <c r="BM86">
        <f>Table11[[#This Row],[Column315]]</f>
        <v>54386</v>
      </c>
      <c r="BN86">
        <f>Table11[[#This Row],[Column31]]</f>
        <v>54386</v>
      </c>
      <c r="BO86">
        <f>Table11[[#This Row],[Column312]]</f>
        <v>54386</v>
      </c>
    </row>
    <row r="87" spans="1:67" ht="28.8" customHeight="1">
      <c r="A87" s="4" t="s">
        <v>733</v>
      </c>
      <c r="B87" s="5" t="s">
        <v>282</v>
      </c>
      <c r="C87" s="5" t="s">
        <v>91</v>
      </c>
      <c r="D87" s="56" t="s">
        <v>1013</v>
      </c>
      <c r="E87">
        <v>0</v>
      </c>
      <c r="F87">
        <v>0.59699999999999998</v>
      </c>
      <c r="G87">
        <v>7.0650000000000004</v>
      </c>
      <c r="H87">
        <v>7.0590000000000002</v>
      </c>
      <c r="I87">
        <v>28.645</v>
      </c>
      <c r="J87">
        <v>16.029</v>
      </c>
      <c r="K87">
        <v>10.738</v>
      </c>
      <c r="L87">
        <v>29.867999999999999</v>
      </c>
      <c r="M87" s="7">
        <f>Table11[[#This Row],[Progressives]]*0.67+Table11[[#This Row],[Muslim]]*0.64+Table11[[#This Row],[Left]]*0.35+Table11[[#This Row],[Average]]*0.52+Table11[[#This Row],[Reforms]]*0.2</f>
        <v>28.45336</v>
      </c>
      <c r="N87" s="58">
        <f>Table11[[#This Row],[Average]]*0.34+Table11[[#This Row],[Liberal]]*0.45+Table11[[#This Row],[Blues]]+Table11[[#This Row],[Reforms]]*0.6</f>
        <v>45.611149999999995</v>
      </c>
      <c r="O87" s="9">
        <f>Table11[[#This Row],[Liberal]]*0.55+Table11[[#This Row],[Progressives]]*0.07+Table11[[#This Row],[Average]]*0.14</f>
        <v>13.32038</v>
      </c>
      <c r="P87" s="11">
        <f>Table11[[#This Row],[Muslim]]*0.06+Table11[[#This Row],[Left]]*0.44+Table11[[#This Row],[Progressives]]*0.26</f>
        <v>4.9797600000000006</v>
      </c>
      <c r="Q87" s="59"/>
      <c r="R87" s="57">
        <f>Table11[[#This Row],[Muslim]]*0.3+Table11[[#This Row],[Left]]*0.21+Table11[[#This Row],[Reforms]]*0.2</f>
        <v>7.6363500000000002</v>
      </c>
      <c r="T87" s="7">
        <v>25</v>
      </c>
      <c r="U87" s="8">
        <v>36.1</v>
      </c>
      <c r="V87" s="10">
        <v>19.5</v>
      </c>
      <c r="W87" s="9">
        <v>14.6</v>
      </c>
      <c r="X87" s="11">
        <v>4.8</v>
      </c>
      <c r="Y87" s="13">
        <v>0</v>
      </c>
      <c r="Z87" s="12">
        <v>0</v>
      </c>
      <c r="AA87" s="14">
        <v>0</v>
      </c>
      <c r="AB87">
        <f t="shared" ca="1" si="1"/>
        <v>0.81078272190991263</v>
      </c>
      <c r="AC87">
        <v>44566</v>
      </c>
      <c r="AD87" s="17">
        <v>9.5398399999999999</v>
      </c>
      <c r="AE87" s="18">
        <v>30.732060000000001</v>
      </c>
      <c r="AF87" s="19">
        <v>36.83</v>
      </c>
      <c r="AG87" s="20">
        <v>11.6721</v>
      </c>
      <c r="AH87" s="21">
        <v>11.226000000000001</v>
      </c>
      <c r="AI87" s="22">
        <v>0</v>
      </c>
      <c r="AJ87" s="23">
        <v>0</v>
      </c>
      <c r="AK87" s="24">
        <v>0</v>
      </c>
      <c r="AL87" s="4" t="s">
        <v>733</v>
      </c>
      <c r="AM87" s="17">
        <f>Table11[[#This Row],[Column3]]-Table11[[#This Row],[Labour]]</f>
        <v>-15.46016</v>
      </c>
      <c r="AN87" s="18">
        <f>Table11[[#This Row],[Column4]]-Table11[[#This Row],[Conservative]]</f>
        <v>-5.3679400000000008</v>
      </c>
      <c r="AO87" s="19">
        <f>Table11[[#This Row],[Column5]]-Table11[[#This Row],[Reform]]</f>
        <v>17.329999999999998</v>
      </c>
      <c r="AP87" s="20">
        <f>Table11[[#This Row],[Column6]]-Table11[[#This Row],[LibDem]]</f>
        <v>-2.9278999999999993</v>
      </c>
      <c r="AQ87" s="21">
        <f>Table11[[#This Row],[Column7]]-Table11[[#This Row],[Green]]</f>
        <v>6.426000000000001</v>
      </c>
      <c r="AR87" s="22">
        <f>Table11[[#This Row],[Column8]]-Table11[[#This Row],[Oth]]</f>
        <v>0</v>
      </c>
      <c r="AS87" s="23">
        <f>Table11[[#This Row],[Column9]]-Table11[[#This Row],[SNP]]</f>
        <v>0</v>
      </c>
      <c r="AT87" s="24">
        <f>Table11[[#This Row],[Column10]]-Table11[[#This Row],[PD]]</f>
        <v>0</v>
      </c>
      <c r="AU87" s="24">
        <f>MAX(Table11[[#This Row],[Column3]:[Column10]])-LARGE(Table11[[#This Row],[Column3]:[Column10]],2)</f>
        <v>6.0979399999999977</v>
      </c>
      <c r="AV87">
        <f>Table11[[#This Row],[Column3]]*Table11[[#This Row],[Column2]]</f>
        <v>425152.50943999999</v>
      </c>
      <c r="AW87" s="25">
        <f>TRUNC(Table11[[#This Row],[Column3]]*Table11[[#This Row],[Column28]]/100)</f>
        <v>4251</v>
      </c>
      <c r="AX87" s="26">
        <f>TRUNC(Table11[[#This Row],[Column4]]*Table11[[#This Row],[Column29]]/100)</f>
        <v>13696</v>
      </c>
      <c r="AY87" s="27">
        <f>TRUNC(Table11[[#This Row],[Column5]]*Table11[[#This Row],[Column30]]/100)</f>
        <v>16413</v>
      </c>
      <c r="AZ87" s="28">
        <f>TRUNC(Table11[[#This Row],[Column6]]*Table11[[#This Row],[Column31]]/100)</f>
        <v>5201</v>
      </c>
      <c r="BA87" s="29">
        <f>TRUNC(Table11[[#This Row],[Column7]]*Table11[[#This Row],[Column312]]/100)</f>
        <v>5002</v>
      </c>
      <c r="BB87" s="30">
        <f>TRUNC(Table11[[#This Row],[Column8]]*Table11[[#This Row],[Column313]]/100)</f>
        <v>0</v>
      </c>
      <c r="BC87" s="31">
        <f>TRUNC(Table11[[#This Row],[Column9]]*Table11[[#This Row],[Column314]]/100)</f>
        <v>0</v>
      </c>
      <c r="BD87" s="32">
        <f>TRUNC(Table11[[#This Row],[Column10]]*Table11[[#This Row],[Column30]]/100)</f>
        <v>0</v>
      </c>
      <c r="BE87">
        <f>Table11[[#This Row],[Column2]]</f>
        <v>44566</v>
      </c>
      <c r="BF87">
        <f>Table11[[#This Row],[Column28]]</f>
        <v>44566</v>
      </c>
      <c r="BG87">
        <f>Table11[[#This Row],[Column29]]</f>
        <v>44566</v>
      </c>
      <c r="BH87">
        <f>Table11[[#This Row],[Column30]]</f>
        <v>44566</v>
      </c>
      <c r="BI87">
        <f>Table11[[#This Row],[Column31]]</f>
        <v>44566</v>
      </c>
      <c r="BJ87">
        <f>Table11[[#This Row],[Column312]]</f>
        <v>44566</v>
      </c>
      <c r="BK87">
        <f>Table11[[#This Row],[Column313]]</f>
        <v>44566</v>
      </c>
      <c r="BL87">
        <f>Table11[[#This Row],[Column314]]</f>
        <v>44566</v>
      </c>
      <c r="BM87">
        <f>Table11[[#This Row],[Column315]]</f>
        <v>44566</v>
      </c>
      <c r="BN87">
        <f>Table11[[#This Row],[Column31]]</f>
        <v>44566</v>
      </c>
      <c r="BO87">
        <f>Table11[[#This Row],[Column312]]</f>
        <v>44566</v>
      </c>
    </row>
    <row r="88" spans="1:67" ht="28.8" customHeight="1">
      <c r="A88" s="4" t="s">
        <v>736</v>
      </c>
      <c r="B88" s="5" t="s">
        <v>282</v>
      </c>
      <c r="C88" s="5" t="s">
        <v>91</v>
      </c>
      <c r="D88" s="56" t="s">
        <v>1014</v>
      </c>
      <c r="E88">
        <v>0</v>
      </c>
      <c r="F88">
        <v>1.7270000000000001</v>
      </c>
      <c r="G88">
        <v>8.7959999999999994</v>
      </c>
      <c r="H88">
        <v>7.8769999999999998</v>
      </c>
      <c r="I88">
        <v>34.347000000000001</v>
      </c>
      <c r="J88">
        <v>19.655999999999999</v>
      </c>
      <c r="K88">
        <v>0.499</v>
      </c>
      <c r="L88">
        <v>27.097999999999999</v>
      </c>
      <c r="M88" s="7">
        <f>Table11[[#This Row],[Progressives]]*0.67+Table11[[#This Row],[Muslim]]*0.64+Table11[[#This Row],[Left]]*0.35+Table11[[#This Row],[Average]]*0.52+Table11[[#This Row],[Reforms]]*0.2</f>
        <v>32.741510000000005</v>
      </c>
      <c r="N88" s="58">
        <f>Table11[[#This Row],[Average]]*0.34+Table11[[#This Row],[Liberal]]*0.45+Table11[[#This Row],[Blues]]+Table11[[#This Row],[Reforms]]*0.6</f>
        <v>37.28098</v>
      </c>
      <c r="O88" s="9">
        <f>Table11[[#This Row],[Liberal]]*0.55+Table11[[#This Row],[Progressives]]*0.07+Table11[[#This Row],[Average]]*0.14</f>
        <v>16.170770000000001</v>
      </c>
      <c r="P88" s="11">
        <f>Table11[[#This Row],[Muslim]]*0.06+Table11[[#This Row],[Left]]*0.44+Table11[[#This Row],[Progressives]]*0.26</f>
        <v>6.0218799999999995</v>
      </c>
      <c r="Q88" s="59"/>
      <c r="R88" s="57">
        <f>Table11[[#This Row],[Muslim]]*0.3+Table11[[#This Row],[Left]]*0.21+Table11[[#This Row],[Reforms]]*0.2</f>
        <v>7.7848600000000001</v>
      </c>
      <c r="T88" s="7">
        <v>45.4</v>
      </c>
      <c r="U88" s="8">
        <v>21.7</v>
      </c>
      <c r="V88" s="10">
        <v>18</v>
      </c>
      <c r="W88" s="9">
        <v>4.5</v>
      </c>
      <c r="X88" s="11">
        <v>9.6</v>
      </c>
      <c r="Y88" s="13">
        <v>0.8</v>
      </c>
      <c r="Z88" s="12">
        <v>0</v>
      </c>
      <c r="AA88" s="14">
        <v>0</v>
      </c>
      <c r="AB88">
        <f t="shared" ca="1" si="1"/>
        <v>0.87180035539543188</v>
      </c>
      <c r="AC88">
        <v>45765</v>
      </c>
      <c r="AD88" s="17">
        <v>28.186160000000001</v>
      </c>
      <c r="AE88" s="18">
        <v>12.30768</v>
      </c>
      <c r="AF88" s="19">
        <v>35.68432</v>
      </c>
      <c r="AG88" s="20">
        <v>5.1224400000000001</v>
      </c>
      <c r="AH88" s="21">
        <v>18.571999999999999</v>
      </c>
      <c r="AI88" s="22">
        <v>0.12739999999999899</v>
      </c>
      <c r="AJ88" s="23">
        <v>0</v>
      </c>
      <c r="AK88" s="24">
        <v>0</v>
      </c>
      <c r="AL88" s="4" t="s">
        <v>736</v>
      </c>
      <c r="AM88" s="17">
        <f>Table11[[#This Row],[Column3]]-Table11[[#This Row],[Labour]]</f>
        <v>-17.213839999999998</v>
      </c>
      <c r="AN88" s="18">
        <f>Table11[[#This Row],[Column4]]-Table11[[#This Row],[Conservative]]</f>
        <v>-9.3923199999999998</v>
      </c>
      <c r="AO88" s="19">
        <f>Table11[[#This Row],[Column5]]-Table11[[#This Row],[Reform]]</f>
        <v>17.68432</v>
      </c>
      <c r="AP88" s="20">
        <f>Table11[[#This Row],[Column6]]-Table11[[#This Row],[LibDem]]</f>
        <v>0.6224400000000001</v>
      </c>
      <c r="AQ88" s="21">
        <f>Table11[[#This Row],[Column7]]-Table11[[#This Row],[Green]]</f>
        <v>8.9719999999999995</v>
      </c>
      <c r="AR88" s="22">
        <f>Table11[[#This Row],[Column8]]-Table11[[#This Row],[Oth]]</f>
        <v>-0.67260000000000109</v>
      </c>
      <c r="AS88" s="23">
        <f>Table11[[#This Row],[Column9]]-Table11[[#This Row],[SNP]]</f>
        <v>0</v>
      </c>
      <c r="AT88" s="24">
        <f>Table11[[#This Row],[Column10]]-Table11[[#This Row],[PD]]</f>
        <v>0</v>
      </c>
      <c r="AU88" s="24">
        <f>MAX(Table11[[#This Row],[Column3]:[Column10]])-LARGE(Table11[[#This Row],[Column3]:[Column10]],2)</f>
        <v>7.4981599999999986</v>
      </c>
      <c r="AV88">
        <f>Table11[[#This Row],[Column3]]*Table11[[#This Row],[Column2]]</f>
        <v>1289939.6124</v>
      </c>
      <c r="AW88" s="25">
        <f>TRUNC(Table11[[#This Row],[Column3]]*Table11[[#This Row],[Column28]]/100)</f>
        <v>12899</v>
      </c>
      <c r="AX88" s="26">
        <f>TRUNC(Table11[[#This Row],[Column4]]*Table11[[#This Row],[Column29]]/100)</f>
        <v>5632</v>
      </c>
      <c r="AY88" s="27">
        <f>TRUNC(Table11[[#This Row],[Column5]]*Table11[[#This Row],[Column30]]/100)</f>
        <v>16330</v>
      </c>
      <c r="AZ88" s="28">
        <f>TRUNC(Table11[[#This Row],[Column6]]*Table11[[#This Row],[Column31]]/100)</f>
        <v>2344</v>
      </c>
      <c r="BA88" s="29">
        <f>TRUNC(Table11[[#This Row],[Column7]]*Table11[[#This Row],[Column312]]/100)</f>
        <v>8499</v>
      </c>
      <c r="BB88" s="30">
        <f>TRUNC(Table11[[#This Row],[Column8]]*Table11[[#This Row],[Column313]]/100)</f>
        <v>58</v>
      </c>
      <c r="BC88" s="31">
        <f>TRUNC(Table11[[#This Row],[Column9]]*Table11[[#This Row],[Column314]]/100)</f>
        <v>0</v>
      </c>
      <c r="BD88" s="32">
        <f>TRUNC(Table11[[#This Row],[Column10]]*Table11[[#This Row],[Column30]]/100)</f>
        <v>0</v>
      </c>
      <c r="BE88">
        <f>Table11[[#This Row],[Column2]]</f>
        <v>45765</v>
      </c>
      <c r="BF88">
        <f>Table11[[#This Row],[Column28]]</f>
        <v>45765</v>
      </c>
      <c r="BG88">
        <f>Table11[[#This Row],[Column29]]</f>
        <v>45765</v>
      </c>
      <c r="BH88">
        <f>Table11[[#This Row],[Column30]]</f>
        <v>45765</v>
      </c>
      <c r="BI88">
        <f>Table11[[#This Row],[Column31]]</f>
        <v>45765</v>
      </c>
      <c r="BJ88">
        <f>Table11[[#This Row],[Column312]]</f>
        <v>45765</v>
      </c>
      <c r="BK88">
        <f>Table11[[#This Row],[Column313]]</f>
        <v>45765</v>
      </c>
      <c r="BL88">
        <f>Table11[[#This Row],[Column314]]</f>
        <v>45765</v>
      </c>
      <c r="BM88">
        <f>Table11[[#This Row],[Column315]]</f>
        <v>45765</v>
      </c>
      <c r="BN88">
        <f>Table11[[#This Row],[Column31]]</f>
        <v>45765</v>
      </c>
      <c r="BO88">
        <f>Table11[[#This Row],[Column312]]</f>
        <v>45765</v>
      </c>
    </row>
    <row r="89" spans="1:67" ht="28.8" customHeight="1">
      <c r="A89" s="4" t="s">
        <v>281</v>
      </c>
      <c r="B89" s="5" t="s">
        <v>282</v>
      </c>
      <c r="C89" s="5" t="s">
        <v>91</v>
      </c>
      <c r="D89" s="56" t="s">
        <v>1015</v>
      </c>
      <c r="E89" s="16">
        <v>0</v>
      </c>
      <c r="F89">
        <v>2.9009999999999998</v>
      </c>
      <c r="G89">
        <v>20.934000000000001</v>
      </c>
      <c r="H89">
        <v>15.504</v>
      </c>
      <c r="I89">
        <v>25.195</v>
      </c>
      <c r="J89">
        <v>14.273999999999999</v>
      </c>
      <c r="K89">
        <v>2.7639999999999998</v>
      </c>
      <c r="L89">
        <v>18.428000000000001</v>
      </c>
      <c r="M89" s="7">
        <f>Table11[[#This Row],[Progressives]]*0.67+Table11[[#This Row],[Muslim]]*0.64+Table11[[#This Row],[Left]]*0.35+Table11[[#This Row],[Average]]*0.52+Table11[[#This Row],[Reforms]]*0.2</f>
        <v>36.358220000000003</v>
      </c>
      <c r="N89" s="58">
        <f>Table11[[#This Row],[Average]]*0.34+Table11[[#This Row],[Liberal]]*0.45+Table11[[#This Row],[Blues]]+Table11[[#This Row],[Reforms]]*0.6</f>
        <v>28.810400000000001</v>
      </c>
      <c r="O89" s="9">
        <f>Table11[[#This Row],[Liberal]]*0.55+Table11[[#This Row],[Progressives]]*0.07+Table11[[#This Row],[Average]]*0.14</f>
        <v>12.463280000000001</v>
      </c>
      <c r="P89" s="11">
        <f>Table11[[#This Row],[Muslim]]*0.06+Table11[[#This Row],[Left]]*0.44+Table11[[#This Row],[Progressives]]*0.26</f>
        <v>13.416060000000002</v>
      </c>
      <c r="Q89" s="59"/>
      <c r="R89" s="57">
        <f>Table11[[#This Row],[Muslim]]*0.3+Table11[[#This Row],[Left]]*0.21+Table11[[#This Row],[Reforms]]*0.2</f>
        <v>8.9520400000000002</v>
      </c>
      <c r="T89" s="7">
        <v>47.6</v>
      </c>
      <c r="U89" s="8">
        <v>12.9</v>
      </c>
      <c r="V89" s="10">
        <v>11.6</v>
      </c>
      <c r="W89" s="9">
        <v>7.9</v>
      </c>
      <c r="X89" s="11">
        <v>18.3</v>
      </c>
      <c r="Y89" s="13">
        <v>1.7</v>
      </c>
      <c r="Z89" s="12">
        <v>0</v>
      </c>
      <c r="AA89" s="14">
        <v>0</v>
      </c>
      <c r="AB89">
        <f t="shared" ca="1" si="1"/>
        <v>0.22553043661863759</v>
      </c>
      <c r="AC89">
        <v>45095</v>
      </c>
      <c r="AD89" s="17">
        <v>29.760289999999902</v>
      </c>
      <c r="AE89" s="18">
        <v>8.36</v>
      </c>
      <c r="AF89" s="19">
        <v>23.58</v>
      </c>
      <c r="AG89" s="20">
        <v>8.0927100000000003</v>
      </c>
      <c r="AH89" s="21">
        <v>29.954799999999999</v>
      </c>
      <c r="AI89" s="22">
        <v>0.25219999999999998</v>
      </c>
      <c r="AJ89" s="23">
        <v>0</v>
      </c>
      <c r="AK89" s="24">
        <v>0</v>
      </c>
      <c r="AL89" s="4" t="s">
        <v>281</v>
      </c>
      <c r="AM89" s="17">
        <f>Table11[[#This Row],[Column3]]-Table11[[#This Row],[Labour]]</f>
        <v>-17.8397100000001</v>
      </c>
      <c r="AN89" s="18">
        <f>Table11[[#This Row],[Column4]]-Table11[[#This Row],[Conservative]]</f>
        <v>-4.5400000000000009</v>
      </c>
      <c r="AO89" s="19">
        <f>Table11[[#This Row],[Column5]]-Table11[[#This Row],[Reform]]</f>
        <v>11.979999999999999</v>
      </c>
      <c r="AP89" s="20">
        <f>Table11[[#This Row],[Column6]]-Table11[[#This Row],[LibDem]]</f>
        <v>0.19270999999999994</v>
      </c>
      <c r="AQ89" s="21">
        <f>Table11[[#This Row],[Column7]]-Table11[[#This Row],[Green]]</f>
        <v>11.654799999999998</v>
      </c>
      <c r="AR89" s="22">
        <f>Table11[[#This Row],[Column8]]-Table11[[#This Row],[Oth]]</f>
        <v>-1.4478</v>
      </c>
      <c r="AS89" s="23">
        <f>Table11[[#This Row],[Column9]]-Table11[[#This Row],[SNP]]</f>
        <v>0</v>
      </c>
      <c r="AT89" s="24">
        <f>Table11[[#This Row],[Column10]]-Table11[[#This Row],[PD]]</f>
        <v>0</v>
      </c>
      <c r="AU89" s="24">
        <f>MAX(Table11[[#This Row],[Column3]:[Column10]])-LARGE(Table11[[#This Row],[Column3]:[Column10]],2)</f>
        <v>0.19451000000009699</v>
      </c>
      <c r="AV89">
        <f>Table11[[#This Row],[Column3]]*Table11[[#This Row],[Column2]]</f>
        <v>1342040.2775499956</v>
      </c>
      <c r="AW89" s="25">
        <f>TRUNC(Table11[[#This Row],[Column3]]*Table11[[#This Row],[Column28]]/100)</f>
        <v>13420</v>
      </c>
      <c r="AX89" s="26">
        <f>TRUNC(Table11[[#This Row],[Column4]]*Table11[[#This Row],[Column29]]/100)</f>
        <v>3769</v>
      </c>
      <c r="AY89" s="27">
        <f>TRUNC(Table11[[#This Row],[Column5]]*Table11[[#This Row],[Column30]]/100)</f>
        <v>10633</v>
      </c>
      <c r="AZ89" s="28">
        <f>TRUNC(Table11[[#This Row],[Column6]]*Table11[[#This Row],[Column31]]/100)</f>
        <v>3649</v>
      </c>
      <c r="BA89" s="29">
        <f>TRUNC(Table11[[#This Row],[Column7]]*Table11[[#This Row],[Column312]]/100)</f>
        <v>13508</v>
      </c>
      <c r="BB89" s="30">
        <f>TRUNC(Table11[[#This Row],[Column8]]*Table11[[#This Row],[Column313]]/100)</f>
        <v>113</v>
      </c>
      <c r="BC89" s="31">
        <f>TRUNC(Table11[[#This Row],[Column9]]*Table11[[#This Row],[Column314]]/100)</f>
        <v>0</v>
      </c>
      <c r="BD89" s="32">
        <f>TRUNC(Table11[[#This Row],[Column10]]*Table11[[#This Row],[Column30]]/100)</f>
        <v>0</v>
      </c>
      <c r="BE89">
        <f>Table11[[#This Row],[Column2]]</f>
        <v>45095</v>
      </c>
      <c r="BF89">
        <f>Table11[[#This Row],[Column28]]</f>
        <v>45095</v>
      </c>
      <c r="BG89">
        <f>Table11[[#This Row],[Column29]]</f>
        <v>45095</v>
      </c>
      <c r="BH89">
        <f>Table11[[#This Row],[Column30]]</f>
        <v>45095</v>
      </c>
      <c r="BI89">
        <f>Table11[[#This Row],[Column31]]</f>
        <v>45095</v>
      </c>
      <c r="BJ89">
        <f>Table11[[#This Row],[Column312]]</f>
        <v>45095</v>
      </c>
      <c r="BK89">
        <f>Table11[[#This Row],[Column313]]</f>
        <v>45095</v>
      </c>
      <c r="BL89">
        <f>Table11[[#This Row],[Column314]]</f>
        <v>45095</v>
      </c>
      <c r="BM89">
        <f>Table11[[#This Row],[Column315]]</f>
        <v>45095</v>
      </c>
      <c r="BN89">
        <f>Table11[[#This Row],[Column31]]</f>
        <v>45095</v>
      </c>
      <c r="BO89">
        <f>Table11[[#This Row],[Column312]]</f>
        <v>45095</v>
      </c>
    </row>
    <row r="90" spans="1:67" ht="28.8" customHeight="1">
      <c r="A90" s="2" t="s">
        <v>394</v>
      </c>
      <c r="B90" s="3" t="s">
        <v>90</v>
      </c>
      <c r="C90" s="3" t="s">
        <v>91</v>
      </c>
      <c r="D90" s="50" t="s">
        <v>1016</v>
      </c>
      <c r="E90" s="16">
        <v>0</v>
      </c>
      <c r="F90">
        <v>17.829000000000001</v>
      </c>
      <c r="G90">
        <v>10.413</v>
      </c>
      <c r="H90">
        <v>13.644</v>
      </c>
      <c r="I90">
        <v>23.571999999999999</v>
      </c>
      <c r="J90">
        <v>12.053000000000001</v>
      </c>
      <c r="K90">
        <v>3.754</v>
      </c>
      <c r="L90">
        <v>18.736000000000001</v>
      </c>
      <c r="M90" s="7">
        <f>Table11[[#This Row],[Progressives]]*0.67+Table11[[#This Row],[Muslim]]*0.64+Table11[[#This Row],[Left]]*0.35+Table11[[#This Row],[Average]]*0.52+Table11[[#This Row],[Reforms]]*0.2</f>
        <v>40.201230000000002</v>
      </c>
      <c r="N90" s="58">
        <f>Table11[[#This Row],[Average]]*0.34+Table11[[#This Row],[Liberal]]*0.45+Table11[[#This Row],[Blues]]+Table11[[#This Row],[Reforms]]*0.6</f>
        <v>28.433930000000004</v>
      </c>
      <c r="O90" s="9">
        <f>Table11[[#This Row],[Liberal]]*0.55+Table11[[#This Row],[Progressives]]*0.07+Table11[[#This Row],[Average]]*0.14</f>
        <v>10.884310000000003</v>
      </c>
      <c r="P90" s="11">
        <f>Table11[[#This Row],[Muslim]]*0.06+Table11[[#This Row],[Left]]*0.44+Table11[[#This Row],[Progressives]]*0.26</f>
        <v>9.1989000000000001</v>
      </c>
      <c r="Q90" s="59"/>
      <c r="R90" s="57">
        <f>Table11[[#This Row],[Muslim]]*0.3+Table11[[#This Row],[Left]]*0.21+Table11[[#This Row],[Reforms]]*0.2</f>
        <v>11.282630000000001</v>
      </c>
      <c r="T90" s="7">
        <v>32</v>
      </c>
      <c r="U90" s="8">
        <v>31.8</v>
      </c>
      <c r="V90" s="10">
        <v>12.8</v>
      </c>
      <c r="W90" s="9">
        <v>4.2</v>
      </c>
      <c r="X90" s="11">
        <v>6.1</v>
      </c>
      <c r="Y90" s="13">
        <v>13.1</v>
      </c>
      <c r="Z90" s="12">
        <v>0</v>
      </c>
      <c r="AA90" s="14">
        <v>0</v>
      </c>
      <c r="AB90">
        <f t="shared" ca="1" si="1"/>
        <v>0.61678539293010493</v>
      </c>
      <c r="AC90">
        <v>41872</v>
      </c>
      <c r="AD90" s="17">
        <v>30.360999999999901</v>
      </c>
      <c r="AE90" s="18">
        <v>20.329029999999999</v>
      </c>
      <c r="AF90" s="19">
        <v>29.126000000000001</v>
      </c>
      <c r="AG90" s="20">
        <v>5.2139699999999998</v>
      </c>
      <c r="AH90" s="21">
        <v>13.266999999999999</v>
      </c>
      <c r="AI90" s="22">
        <v>1.7029999999999901</v>
      </c>
      <c r="AJ90" s="23">
        <v>0</v>
      </c>
      <c r="AK90" s="24">
        <v>0</v>
      </c>
      <c r="AL90" s="2" t="s">
        <v>394</v>
      </c>
      <c r="AM90" s="17">
        <f>Table11[[#This Row],[Column3]]-Table11[[#This Row],[Labour]]</f>
        <v>-1.6390000000000988</v>
      </c>
      <c r="AN90" s="18">
        <f>Table11[[#This Row],[Column4]]-Table11[[#This Row],[Conservative]]</f>
        <v>-11.470970000000001</v>
      </c>
      <c r="AO90" s="19">
        <f>Table11[[#This Row],[Column5]]-Table11[[#This Row],[Reform]]</f>
        <v>16.326000000000001</v>
      </c>
      <c r="AP90" s="20">
        <f>Table11[[#This Row],[Column6]]-Table11[[#This Row],[LibDem]]</f>
        <v>1.0139699999999996</v>
      </c>
      <c r="AQ90" s="21">
        <f>Table11[[#This Row],[Column7]]-Table11[[#This Row],[Green]]</f>
        <v>7.1669999999999998</v>
      </c>
      <c r="AR90" s="22">
        <f>Table11[[#This Row],[Column8]]-Table11[[#This Row],[Oth]]</f>
        <v>-11.397000000000009</v>
      </c>
      <c r="AS90" s="23">
        <f>Table11[[#This Row],[Column9]]-Table11[[#This Row],[SNP]]</f>
        <v>0</v>
      </c>
      <c r="AT90" s="24">
        <f>Table11[[#This Row],[Column10]]-Table11[[#This Row],[PD]]</f>
        <v>0</v>
      </c>
      <c r="AU90" s="24">
        <f>MAX(Table11[[#This Row],[Column3]:[Column10]])-LARGE(Table11[[#This Row],[Column3]:[Column10]],2)</f>
        <v>1.2349999999999</v>
      </c>
      <c r="AV90">
        <f>Table11[[#This Row],[Column3]]*Table11[[#This Row],[Column2]]</f>
        <v>1271275.7919999959</v>
      </c>
      <c r="AW90" s="25">
        <f>TRUNC(Table11[[#This Row],[Column3]]*Table11[[#This Row],[Column28]]/100)</f>
        <v>12712</v>
      </c>
      <c r="AX90" s="26">
        <f>TRUNC(Table11[[#This Row],[Column4]]*Table11[[#This Row],[Column29]]/100)</f>
        <v>8512</v>
      </c>
      <c r="AY90" s="27">
        <f>TRUNC(Table11[[#This Row],[Column5]]*Table11[[#This Row],[Column30]]/100)</f>
        <v>12195</v>
      </c>
      <c r="AZ90" s="28">
        <f>TRUNC(Table11[[#This Row],[Column6]]*Table11[[#This Row],[Column31]]/100)</f>
        <v>2183</v>
      </c>
      <c r="BA90" s="29">
        <f>TRUNC(Table11[[#This Row],[Column7]]*Table11[[#This Row],[Column312]]/100)</f>
        <v>5555</v>
      </c>
      <c r="BB90" s="30">
        <f>TRUNC(Table11[[#This Row],[Column8]]*Table11[[#This Row],[Column313]]/100)</f>
        <v>713</v>
      </c>
      <c r="BC90" s="31">
        <f>TRUNC(Table11[[#This Row],[Column9]]*Table11[[#This Row],[Column314]]/100)</f>
        <v>0</v>
      </c>
      <c r="BD90" s="32">
        <f>TRUNC(Table11[[#This Row],[Column10]]*Table11[[#This Row],[Column30]]/100)</f>
        <v>0</v>
      </c>
      <c r="BE90">
        <f>Table11[[#This Row],[Column2]]</f>
        <v>41872</v>
      </c>
      <c r="BF90">
        <f>Table11[[#This Row],[Column28]]</f>
        <v>41872</v>
      </c>
      <c r="BG90">
        <f>Table11[[#This Row],[Column29]]</f>
        <v>41872</v>
      </c>
      <c r="BH90">
        <f>Table11[[#This Row],[Column30]]</f>
        <v>41872</v>
      </c>
      <c r="BI90">
        <f>Table11[[#This Row],[Column31]]</f>
        <v>41872</v>
      </c>
      <c r="BJ90">
        <f>Table11[[#This Row],[Column312]]</f>
        <v>41872</v>
      </c>
      <c r="BK90">
        <f>Table11[[#This Row],[Column313]]</f>
        <v>41872</v>
      </c>
      <c r="BL90">
        <f>Table11[[#This Row],[Column314]]</f>
        <v>41872</v>
      </c>
      <c r="BM90">
        <f>Table11[[#This Row],[Column315]]</f>
        <v>41872</v>
      </c>
      <c r="BN90">
        <f>Table11[[#This Row],[Column31]]</f>
        <v>41872</v>
      </c>
      <c r="BO90">
        <f>Table11[[#This Row],[Column312]]</f>
        <v>41872</v>
      </c>
    </row>
    <row r="91" spans="1:67">
      <c r="A91" s="2" t="s">
        <v>761</v>
      </c>
      <c r="B91" s="3" t="s">
        <v>200</v>
      </c>
      <c r="C91" s="3" t="s">
        <v>91</v>
      </c>
      <c r="D91" s="50" t="s">
        <v>1017</v>
      </c>
      <c r="E91" s="16">
        <v>0</v>
      </c>
      <c r="F91">
        <v>0.626</v>
      </c>
      <c r="G91">
        <v>8.19</v>
      </c>
      <c r="H91">
        <v>5.6550000000000002</v>
      </c>
      <c r="I91">
        <v>33.512</v>
      </c>
      <c r="J91">
        <v>27.661000000000001</v>
      </c>
      <c r="K91">
        <v>2.2149999999999999</v>
      </c>
      <c r="L91">
        <v>22.140999999999998</v>
      </c>
      <c r="M91" s="7">
        <f>Table11[[#This Row],[Progressives]]*0.67+Table11[[#This Row],[Muslim]]*0.64+Table11[[#This Row],[Left]]*0.35+Table11[[#This Row],[Average]]*0.52+Table11[[#This Row],[Reforms]]*0.2</f>
        <v>28.910430000000002</v>
      </c>
      <c r="N91" s="58">
        <f>Table11[[#This Row],[Average]]*0.34+Table11[[#This Row],[Liberal]]*0.45+Table11[[#This Row],[Blues]]+Table11[[#This Row],[Reforms]]*0.6</f>
        <v>39.34113</v>
      </c>
      <c r="O91" s="9">
        <f>Table11[[#This Row],[Liberal]]*0.55+Table11[[#This Row],[Progressives]]*0.07+Table11[[#This Row],[Average]]*0.14</f>
        <v>20.301080000000002</v>
      </c>
      <c r="P91" s="11">
        <f>Table11[[#This Row],[Muslim]]*0.06+Table11[[#This Row],[Left]]*0.44+Table11[[#This Row],[Progressives]]*0.26</f>
        <v>5.1114600000000001</v>
      </c>
      <c r="Q91" s="59"/>
      <c r="R91" s="57">
        <f>Table11[[#This Row],[Muslim]]*0.3+Table11[[#This Row],[Left]]*0.21+Table11[[#This Row],[Reforms]]*0.2</f>
        <v>6.3358999999999988</v>
      </c>
      <c r="T91" s="7">
        <v>24.6</v>
      </c>
      <c r="U91" s="8">
        <v>37</v>
      </c>
      <c r="V91" s="10">
        <v>25.3</v>
      </c>
      <c r="W91" s="9">
        <v>8.5</v>
      </c>
      <c r="X91" s="11">
        <v>4.5999999999999996</v>
      </c>
      <c r="Y91" s="13">
        <v>0</v>
      </c>
      <c r="Z91" s="12">
        <v>0</v>
      </c>
      <c r="AA91" s="14">
        <v>0</v>
      </c>
      <c r="AB91">
        <f t="shared" ca="1" si="1"/>
        <v>0.98910263559018086</v>
      </c>
      <c r="AC91">
        <v>47978</v>
      </c>
      <c r="AD91" s="17">
        <v>9.3945600000000002</v>
      </c>
      <c r="AE91" s="18">
        <v>36.158639999999998</v>
      </c>
      <c r="AF91" s="19">
        <v>37.009</v>
      </c>
      <c r="AG91" s="20">
        <v>7.5978000000000003</v>
      </c>
      <c r="AH91" s="21">
        <v>9.84</v>
      </c>
      <c r="AI91" s="22">
        <v>0</v>
      </c>
      <c r="AJ91" s="23">
        <v>0</v>
      </c>
      <c r="AK91" s="24">
        <v>0</v>
      </c>
      <c r="AL91" s="2" t="s">
        <v>761</v>
      </c>
      <c r="AM91" s="17">
        <f>Table11[[#This Row],[Column3]]-Table11[[#This Row],[Labour]]</f>
        <v>-15.205440000000001</v>
      </c>
      <c r="AN91" s="18">
        <f>Table11[[#This Row],[Column4]]-Table11[[#This Row],[Conservative]]</f>
        <v>-0.84136000000000166</v>
      </c>
      <c r="AO91" s="19">
        <f>Table11[[#This Row],[Column5]]-Table11[[#This Row],[Reform]]</f>
        <v>11.709</v>
      </c>
      <c r="AP91" s="20">
        <f>Table11[[#This Row],[Column6]]-Table11[[#This Row],[LibDem]]</f>
        <v>-0.90219999999999967</v>
      </c>
      <c r="AQ91" s="21">
        <f>Table11[[#This Row],[Column7]]-Table11[[#This Row],[Green]]</f>
        <v>5.24</v>
      </c>
      <c r="AR91" s="22">
        <f>Table11[[#This Row],[Column8]]-Table11[[#This Row],[Oth]]</f>
        <v>0</v>
      </c>
      <c r="AS91" s="23">
        <f>Table11[[#This Row],[Column9]]-Table11[[#This Row],[SNP]]</f>
        <v>0</v>
      </c>
      <c r="AT91" s="24">
        <f>Table11[[#This Row],[Column10]]-Table11[[#This Row],[PD]]</f>
        <v>0</v>
      </c>
      <c r="AU91" s="24">
        <f>MAX(Table11[[#This Row],[Column3]:[Column10]])-LARGE(Table11[[#This Row],[Column3]:[Column10]],2)</f>
        <v>0.850360000000002</v>
      </c>
      <c r="AV91">
        <f>Table11[[#This Row],[Column3]]*Table11[[#This Row],[Column2]]</f>
        <v>450732.19968000002</v>
      </c>
      <c r="AW91" s="25">
        <f>TRUNC(Table11[[#This Row],[Column3]]*Table11[[#This Row],[Column28]]/100)</f>
        <v>4507</v>
      </c>
      <c r="AX91" s="26">
        <f>TRUNC(Table11[[#This Row],[Column4]]*Table11[[#This Row],[Column29]]/100)</f>
        <v>17348</v>
      </c>
      <c r="AY91" s="27">
        <f>TRUNC(Table11[[#This Row],[Column5]]*Table11[[#This Row],[Column30]]/100)</f>
        <v>17756</v>
      </c>
      <c r="AZ91" s="28">
        <f>TRUNC(Table11[[#This Row],[Column6]]*Table11[[#This Row],[Column31]]/100)</f>
        <v>3645</v>
      </c>
      <c r="BA91" s="29">
        <f>TRUNC(Table11[[#This Row],[Column7]]*Table11[[#This Row],[Column312]]/100)</f>
        <v>4721</v>
      </c>
      <c r="BB91" s="30">
        <f>TRUNC(Table11[[#This Row],[Column8]]*Table11[[#This Row],[Column313]]/100)</f>
        <v>0</v>
      </c>
      <c r="BC91" s="31">
        <f>TRUNC(Table11[[#This Row],[Column9]]*Table11[[#This Row],[Column314]]/100)</f>
        <v>0</v>
      </c>
      <c r="BD91" s="32">
        <f>TRUNC(Table11[[#This Row],[Column10]]*Table11[[#This Row],[Column30]]/100)</f>
        <v>0</v>
      </c>
      <c r="BE91">
        <f>Table11[[#This Row],[Column2]]</f>
        <v>47978</v>
      </c>
      <c r="BF91">
        <f>Table11[[#This Row],[Column28]]</f>
        <v>47978</v>
      </c>
      <c r="BG91">
        <f>Table11[[#This Row],[Column29]]</f>
        <v>47978</v>
      </c>
      <c r="BH91">
        <f>Table11[[#This Row],[Column30]]</f>
        <v>47978</v>
      </c>
      <c r="BI91">
        <f>Table11[[#This Row],[Column31]]</f>
        <v>47978</v>
      </c>
      <c r="BJ91">
        <f>Table11[[#This Row],[Column312]]</f>
        <v>47978</v>
      </c>
      <c r="BK91">
        <f>Table11[[#This Row],[Column313]]</f>
        <v>47978</v>
      </c>
      <c r="BL91">
        <f>Table11[[#This Row],[Column314]]</f>
        <v>47978</v>
      </c>
      <c r="BM91">
        <f>Table11[[#This Row],[Column315]]</f>
        <v>47978</v>
      </c>
      <c r="BN91">
        <f>Table11[[#This Row],[Column31]]</f>
        <v>47978</v>
      </c>
      <c r="BO91">
        <f>Table11[[#This Row],[Column312]]</f>
        <v>47978</v>
      </c>
    </row>
    <row r="92" spans="1:67" ht="28.8" customHeight="1">
      <c r="A92" s="2" t="s">
        <v>791</v>
      </c>
      <c r="B92" s="3" t="s">
        <v>200</v>
      </c>
      <c r="C92" s="3" t="s">
        <v>91</v>
      </c>
      <c r="D92" s="50" t="s">
        <v>1018</v>
      </c>
      <c r="E92">
        <v>0</v>
      </c>
      <c r="F92">
        <v>2.0139999999999998</v>
      </c>
      <c r="G92">
        <v>9.4320000000000004</v>
      </c>
      <c r="H92">
        <v>11.863</v>
      </c>
      <c r="I92">
        <v>31.129000000000001</v>
      </c>
      <c r="J92">
        <v>16.565999999999999</v>
      </c>
      <c r="K92">
        <v>4.0419999999999998</v>
      </c>
      <c r="L92">
        <v>24.952999999999999</v>
      </c>
      <c r="M92" s="7">
        <f>Table11[[#This Row],[Progressives]]*0.67+Table11[[#This Row],[Muslim]]*0.64+Table11[[#This Row],[Left]]*0.35+Table11[[#This Row],[Average]]*0.52+Table11[[#This Row],[Reforms]]*0.2</f>
        <v>33.716050000000003</v>
      </c>
      <c r="N92" s="58">
        <f>Table11[[#This Row],[Average]]*0.34+Table11[[#This Row],[Liberal]]*0.45+Table11[[#This Row],[Blues]]+Table11[[#This Row],[Reforms]]*0.6</f>
        <v>37.052359999999993</v>
      </c>
      <c r="O92" s="9">
        <f>Table11[[#This Row],[Liberal]]*0.55+Table11[[#This Row],[Progressives]]*0.07+Table11[[#This Row],[Average]]*0.14</f>
        <v>14.299770000000002</v>
      </c>
      <c r="P92" s="11">
        <f>Table11[[#This Row],[Muslim]]*0.06+Table11[[#This Row],[Left]]*0.44+Table11[[#This Row],[Progressives]]*0.26</f>
        <v>7.3552999999999997</v>
      </c>
      <c r="Q92" s="59"/>
      <c r="R92" s="57">
        <f>Table11[[#This Row],[Muslim]]*0.3+Table11[[#This Row],[Left]]*0.21+Table11[[#This Row],[Reforms]]*0.2</f>
        <v>7.5755200000000009</v>
      </c>
      <c r="T92" s="7">
        <v>30.5</v>
      </c>
      <c r="U92" s="8">
        <v>25.7</v>
      </c>
      <c r="V92" s="10">
        <v>30.8</v>
      </c>
      <c r="W92" s="9">
        <v>2.7</v>
      </c>
      <c r="X92" s="11">
        <v>4.3</v>
      </c>
      <c r="Y92" s="13">
        <v>5.9</v>
      </c>
      <c r="Z92" s="12">
        <v>0</v>
      </c>
      <c r="AA92" s="14">
        <v>0</v>
      </c>
      <c r="AB92">
        <f t="shared" ca="1" si="1"/>
        <v>0.34172295173917455</v>
      </c>
      <c r="AC92">
        <v>39549</v>
      </c>
      <c r="AD92" s="17">
        <v>18.841000000000001</v>
      </c>
      <c r="AE92" s="18">
        <v>18.57</v>
      </c>
      <c r="AF92" s="19">
        <v>39.573</v>
      </c>
      <c r="AG92" s="20">
        <v>6.3019999999999996</v>
      </c>
      <c r="AH92" s="21">
        <v>11.584</v>
      </c>
      <c r="AI92" s="22">
        <v>5.03</v>
      </c>
      <c r="AJ92" s="23">
        <v>0</v>
      </c>
      <c r="AK92" s="24">
        <v>0</v>
      </c>
      <c r="AL92" s="2" t="s">
        <v>791</v>
      </c>
      <c r="AM92" s="17">
        <f>Table11[[#This Row],[Column3]]-Table11[[#This Row],[Labour]]</f>
        <v>-11.658999999999999</v>
      </c>
      <c r="AN92" s="18">
        <f>Table11[[#This Row],[Column4]]-Table11[[#This Row],[Conservative]]</f>
        <v>-7.129999999999999</v>
      </c>
      <c r="AO92" s="19">
        <f>Table11[[#This Row],[Column5]]-Table11[[#This Row],[Reform]]</f>
        <v>8.7729999999999997</v>
      </c>
      <c r="AP92" s="20">
        <f>Table11[[#This Row],[Column6]]-Table11[[#This Row],[LibDem]]</f>
        <v>3.6019999999999994</v>
      </c>
      <c r="AQ92" s="21">
        <f>Table11[[#This Row],[Column7]]-Table11[[#This Row],[Green]]</f>
        <v>7.2839999999999998</v>
      </c>
      <c r="AR92" s="22">
        <f>Table11[[#This Row],[Column8]]-Table11[[#This Row],[Oth]]</f>
        <v>-0.87000000000000011</v>
      </c>
      <c r="AS92" s="23">
        <f>Table11[[#This Row],[Column9]]-Table11[[#This Row],[SNP]]</f>
        <v>0</v>
      </c>
      <c r="AT92" s="24">
        <f>Table11[[#This Row],[Column10]]-Table11[[#This Row],[PD]]</f>
        <v>0</v>
      </c>
      <c r="AU92" s="24">
        <f>MAX(Table11[[#This Row],[Column3]:[Column10]])-LARGE(Table11[[#This Row],[Column3]:[Column10]],2)</f>
        <v>20.731999999999999</v>
      </c>
      <c r="AV92">
        <f>Table11[[#This Row],[Column3]]*Table11[[#This Row],[Column2]]</f>
        <v>745142.70900000003</v>
      </c>
      <c r="AW92" s="25">
        <f>TRUNC(Table11[[#This Row],[Column3]]*Table11[[#This Row],[Column28]]/100)</f>
        <v>7451</v>
      </c>
      <c r="AX92" s="26">
        <f>TRUNC(Table11[[#This Row],[Column4]]*Table11[[#This Row],[Column29]]/100)</f>
        <v>7344</v>
      </c>
      <c r="AY92" s="27">
        <f>TRUNC(Table11[[#This Row],[Column5]]*Table11[[#This Row],[Column30]]/100)</f>
        <v>15650</v>
      </c>
      <c r="AZ92" s="28">
        <f>TRUNC(Table11[[#This Row],[Column6]]*Table11[[#This Row],[Column31]]/100)</f>
        <v>2492</v>
      </c>
      <c r="BA92" s="29">
        <f>TRUNC(Table11[[#This Row],[Column7]]*Table11[[#This Row],[Column312]]/100)</f>
        <v>4581</v>
      </c>
      <c r="BB92" s="30">
        <f>TRUNC(Table11[[#This Row],[Column8]]*Table11[[#This Row],[Column313]]/100)</f>
        <v>1989</v>
      </c>
      <c r="BC92" s="31">
        <f>TRUNC(Table11[[#This Row],[Column9]]*Table11[[#This Row],[Column314]]/100)</f>
        <v>0</v>
      </c>
      <c r="BD92" s="32">
        <f>TRUNC(Table11[[#This Row],[Column10]]*Table11[[#This Row],[Column30]]/100)</f>
        <v>0</v>
      </c>
      <c r="BE92">
        <f>Table11[[#This Row],[Column2]]</f>
        <v>39549</v>
      </c>
      <c r="BF92">
        <f>Table11[[#This Row],[Column28]]</f>
        <v>39549</v>
      </c>
      <c r="BG92">
        <f>Table11[[#This Row],[Column29]]</f>
        <v>39549</v>
      </c>
      <c r="BH92">
        <f>Table11[[#This Row],[Column30]]</f>
        <v>39549</v>
      </c>
      <c r="BI92">
        <f>Table11[[#This Row],[Column31]]</f>
        <v>39549</v>
      </c>
      <c r="BJ92">
        <f>Table11[[#This Row],[Column312]]</f>
        <v>39549</v>
      </c>
      <c r="BK92">
        <f>Table11[[#This Row],[Column313]]</f>
        <v>39549</v>
      </c>
      <c r="BL92">
        <f>Table11[[#This Row],[Column314]]</f>
        <v>39549</v>
      </c>
      <c r="BM92">
        <f>Table11[[#This Row],[Column315]]</f>
        <v>39549</v>
      </c>
      <c r="BN92">
        <f>Table11[[#This Row],[Column31]]</f>
        <v>39549</v>
      </c>
      <c r="BO92">
        <f>Table11[[#This Row],[Column312]]</f>
        <v>39549</v>
      </c>
    </row>
    <row r="93" spans="1:67" ht="28.8" customHeight="1">
      <c r="A93" s="2" t="s">
        <v>170</v>
      </c>
      <c r="B93" s="3" t="s">
        <v>90</v>
      </c>
      <c r="C93" s="3" t="s">
        <v>91</v>
      </c>
      <c r="D93" s="50" t="s">
        <v>1019</v>
      </c>
      <c r="E93" s="16">
        <v>0</v>
      </c>
      <c r="F93">
        <v>2.044</v>
      </c>
      <c r="G93">
        <v>9.2319999999999993</v>
      </c>
      <c r="H93">
        <v>10.419</v>
      </c>
      <c r="I93">
        <v>21.37</v>
      </c>
      <c r="J93">
        <v>26.867000000000001</v>
      </c>
      <c r="K93">
        <v>16.326000000000001</v>
      </c>
      <c r="L93">
        <v>13.743</v>
      </c>
      <c r="M93" s="7">
        <f>Table11[[#This Row],[Progressives]]*0.67+Table11[[#This Row],[Muslim]]*0.64+Table11[[#This Row],[Left]]*0.35+Table11[[#This Row],[Average]]*0.52+Table11[[#This Row],[Reforms]]*0.2</f>
        <v>25.38109</v>
      </c>
      <c r="N93" s="58">
        <f>Table11[[#This Row],[Average]]*0.34+Table11[[#This Row],[Liberal]]*0.45+Table11[[#This Row],[Blues]]+Table11[[#This Row],[Reforms]]*0.6</f>
        <v>43.927750000000003</v>
      </c>
      <c r="O93" s="9">
        <f>Table11[[#This Row],[Liberal]]*0.55+Table11[[#This Row],[Progressives]]*0.07+Table11[[#This Row],[Average]]*0.14</f>
        <v>18.497980000000002</v>
      </c>
      <c r="P93" s="11">
        <f>Table11[[#This Row],[Muslim]]*0.06+Table11[[#This Row],[Left]]*0.44+Table11[[#This Row],[Progressives]]*0.26</f>
        <v>6.8936599999999997</v>
      </c>
      <c r="Q93" s="59"/>
      <c r="R93" s="57">
        <f>Table11[[#This Row],[Muslim]]*0.3+Table11[[#This Row],[Left]]*0.21+Table11[[#This Row],[Reforms]]*0.2</f>
        <v>5.3005200000000006</v>
      </c>
      <c r="T93" s="7">
        <v>11.1</v>
      </c>
      <c r="U93" s="8">
        <v>27.4</v>
      </c>
      <c r="V93" s="10">
        <v>8.9</v>
      </c>
      <c r="W93" s="9">
        <v>46.8</v>
      </c>
      <c r="X93" s="11">
        <v>4.8</v>
      </c>
      <c r="Y93" s="13">
        <v>0.8</v>
      </c>
      <c r="Z93" s="12">
        <v>0</v>
      </c>
      <c r="AA93" s="14">
        <v>0</v>
      </c>
      <c r="AB93">
        <f t="shared" ca="1" si="1"/>
        <v>0.98337015590135579</v>
      </c>
      <c r="AC93">
        <v>54885</v>
      </c>
      <c r="AD93" s="17">
        <v>4.5676799999999904</v>
      </c>
      <c r="AE93" s="18">
        <v>24.81635</v>
      </c>
      <c r="AF93" s="19">
        <v>17.458649999999999</v>
      </c>
      <c r="AG93" s="20">
        <v>42.924519999999902</v>
      </c>
      <c r="AH93" s="21">
        <v>9.9288000000000007</v>
      </c>
      <c r="AI93" s="22">
        <v>0.103999999999999</v>
      </c>
      <c r="AJ93" s="23">
        <v>0</v>
      </c>
      <c r="AK93" s="24">
        <v>0</v>
      </c>
      <c r="AL93" s="2" t="s">
        <v>170</v>
      </c>
      <c r="AM93" s="17">
        <f>Table11[[#This Row],[Column3]]-Table11[[#This Row],[Labour]]</f>
        <v>-6.5323200000000092</v>
      </c>
      <c r="AN93" s="18">
        <f>Table11[[#This Row],[Column4]]-Table11[[#This Row],[Conservative]]</f>
        <v>-2.5836499999999987</v>
      </c>
      <c r="AO93" s="19">
        <f>Table11[[#This Row],[Column5]]-Table11[[#This Row],[Reform]]</f>
        <v>8.5586499999999983</v>
      </c>
      <c r="AP93" s="20">
        <f>Table11[[#This Row],[Column6]]-Table11[[#This Row],[LibDem]]</f>
        <v>-3.8754800000000955</v>
      </c>
      <c r="AQ93" s="21">
        <f>Table11[[#This Row],[Column7]]-Table11[[#This Row],[Green]]</f>
        <v>5.1288000000000009</v>
      </c>
      <c r="AR93" s="22">
        <f>Table11[[#This Row],[Column8]]-Table11[[#This Row],[Oth]]</f>
        <v>-0.69600000000000106</v>
      </c>
      <c r="AS93" s="23">
        <f>Table11[[#This Row],[Column9]]-Table11[[#This Row],[SNP]]</f>
        <v>0</v>
      </c>
      <c r="AT93" s="24">
        <f>Table11[[#This Row],[Column10]]-Table11[[#This Row],[PD]]</f>
        <v>0</v>
      </c>
      <c r="AU93" s="24">
        <f>MAX(Table11[[#This Row],[Column3]:[Column10]])-LARGE(Table11[[#This Row],[Column3]:[Column10]],2)</f>
        <v>18.108169999999902</v>
      </c>
      <c r="AV93">
        <f>Table11[[#This Row],[Column3]]*Table11[[#This Row],[Column2]]</f>
        <v>250697.11679999947</v>
      </c>
      <c r="AW93" s="25">
        <f>TRUNC(Table11[[#This Row],[Column3]]*Table11[[#This Row],[Column28]]/100)</f>
        <v>2506</v>
      </c>
      <c r="AX93" s="26">
        <f>TRUNC(Table11[[#This Row],[Column4]]*Table11[[#This Row],[Column29]]/100)</f>
        <v>13620</v>
      </c>
      <c r="AY93" s="27">
        <f>TRUNC(Table11[[#This Row],[Column5]]*Table11[[#This Row],[Column30]]/100)</f>
        <v>9582</v>
      </c>
      <c r="AZ93" s="28">
        <f>TRUNC(Table11[[#This Row],[Column6]]*Table11[[#This Row],[Column31]]/100)</f>
        <v>23559</v>
      </c>
      <c r="BA93" s="29">
        <f>TRUNC(Table11[[#This Row],[Column7]]*Table11[[#This Row],[Column312]]/100)</f>
        <v>5449</v>
      </c>
      <c r="BB93" s="30">
        <f>TRUNC(Table11[[#This Row],[Column8]]*Table11[[#This Row],[Column313]]/100)</f>
        <v>57</v>
      </c>
      <c r="BC93" s="31">
        <f>TRUNC(Table11[[#This Row],[Column9]]*Table11[[#This Row],[Column314]]/100)</f>
        <v>0</v>
      </c>
      <c r="BD93" s="32">
        <f>TRUNC(Table11[[#This Row],[Column10]]*Table11[[#This Row],[Column30]]/100)</f>
        <v>0</v>
      </c>
      <c r="BE93">
        <f>Table11[[#This Row],[Column2]]</f>
        <v>54885</v>
      </c>
      <c r="BF93">
        <f>Table11[[#This Row],[Column28]]</f>
        <v>54885</v>
      </c>
      <c r="BG93">
        <f>Table11[[#This Row],[Column29]]</f>
        <v>54885</v>
      </c>
      <c r="BH93">
        <f>Table11[[#This Row],[Column30]]</f>
        <v>54885</v>
      </c>
      <c r="BI93">
        <f>Table11[[#This Row],[Column31]]</f>
        <v>54885</v>
      </c>
      <c r="BJ93">
        <f>Table11[[#This Row],[Column312]]</f>
        <v>54885</v>
      </c>
      <c r="BK93">
        <f>Table11[[#This Row],[Column313]]</f>
        <v>54885</v>
      </c>
      <c r="BL93">
        <f>Table11[[#This Row],[Column314]]</f>
        <v>54885</v>
      </c>
      <c r="BM93">
        <f>Table11[[#This Row],[Column315]]</f>
        <v>54885</v>
      </c>
      <c r="BN93">
        <f>Table11[[#This Row],[Column31]]</f>
        <v>54885</v>
      </c>
      <c r="BO93">
        <f>Table11[[#This Row],[Column312]]</f>
        <v>54885</v>
      </c>
    </row>
    <row r="94" spans="1:67" ht="28.8" customHeight="1">
      <c r="A94" s="4" t="s">
        <v>404</v>
      </c>
      <c r="B94" s="5" t="s">
        <v>282</v>
      </c>
      <c r="C94" s="5" t="s">
        <v>91</v>
      </c>
      <c r="D94" s="56" t="s">
        <v>1020</v>
      </c>
      <c r="E94">
        <v>0</v>
      </c>
      <c r="F94">
        <v>0.70699999999999996</v>
      </c>
      <c r="G94">
        <v>7.0220000000000002</v>
      </c>
      <c r="H94">
        <v>7.3559999999999999</v>
      </c>
      <c r="I94">
        <v>28.611000000000001</v>
      </c>
      <c r="J94">
        <v>20.876999999999999</v>
      </c>
      <c r="K94">
        <v>14.669</v>
      </c>
      <c r="L94">
        <v>20.757999999999999</v>
      </c>
      <c r="M94" s="7">
        <f>Table11[[#This Row],[Progressives]]*0.67+Table11[[#This Row],[Muslim]]*0.64+Table11[[#This Row],[Left]]*0.35+Table11[[#This Row],[Average]]*0.52+Table11[[#This Row],[Reforms]]*0.2</f>
        <v>26.868020000000001</v>
      </c>
      <c r="N94" s="58">
        <f>Table11[[#This Row],[Average]]*0.34+Table11[[#This Row],[Liberal]]*0.45+Table11[[#This Row],[Blues]]+Table11[[#This Row],[Reforms]]*0.6</f>
        <v>46.246190000000006</v>
      </c>
      <c r="O94" s="9">
        <f>Table11[[#This Row],[Liberal]]*0.55+Table11[[#This Row],[Progressives]]*0.07+Table11[[#This Row],[Average]]*0.14</f>
        <v>16.00281</v>
      </c>
      <c r="P94" s="11">
        <f>Table11[[#This Row],[Muslim]]*0.06+Table11[[#This Row],[Left]]*0.44+Table11[[#This Row],[Progressives]]*0.26</f>
        <v>5.0446600000000004</v>
      </c>
      <c r="Q94" s="59"/>
      <c r="R94" s="57">
        <f>Table11[[#This Row],[Muslim]]*0.3+Table11[[#This Row],[Left]]*0.21+Table11[[#This Row],[Reforms]]*0.2</f>
        <v>5.8383200000000004</v>
      </c>
      <c r="T94" s="7">
        <v>35</v>
      </c>
      <c r="U94" s="8">
        <v>29.3</v>
      </c>
      <c r="V94" s="10">
        <v>15.3</v>
      </c>
      <c r="W94" s="9">
        <v>11.6</v>
      </c>
      <c r="X94" s="11">
        <v>8</v>
      </c>
      <c r="Y94" s="13">
        <v>0.8</v>
      </c>
      <c r="Z94" s="12">
        <v>0</v>
      </c>
      <c r="AA94" s="14">
        <v>0</v>
      </c>
      <c r="AB94">
        <f t="shared" ca="1" si="1"/>
        <v>0.53068303636539726</v>
      </c>
      <c r="AC94">
        <v>49579</v>
      </c>
      <c r="AD94" s="17">
        <v>21.316500000000001</v>
      </c>
      <c r="AE94" s="18">
        <v>23.755549999999999</v>
      </c>
      <c r="AF94" s="19">
        <v>29.326000000000001</v>
      </c>
      <c r="AG94" s="20">
        <v>9.6754499999999997</v>
      </c>
      <c r="AH94" s="21">
        <v>15.829000000000001</v>
      </c>
      <c r="AI94" s="22">
        <v>9.7500000000000003E-2</v>
      </c>
      <c r="AJ94" s="23">
        <v>0</v>
      </c>
      <c r="AK94" s="24">
        <v>0</v>
      </c>
      <c r="AL94" s="4" t="s">
        <v>404</v>
      </c>
      <c r="AM94" s="17">
        <f>Table11[[#This Row],[Column3]]-Table11[[#This Row],[Labour]]</f>
        <v>-13.683499999999999</v>
      </c>
      <c r="AN94" s="18">
        <f>Table11[[#This Row],[Column4]]-Table11[[#This Row],[Conservative]]</f>
        <v>-5.5444500000000012</v>
      </c>
      <c r="AO94" s="19">
        <f>Table11[[#This Row],[Column5]]-Table11[[#This Row],[Reform]]</f>
        <v>14.026</v>
      </c>
      <c r="AP94" s="20">
        <f>Table11[[#This Row],[Column6]]-Table11[[#This Row],[LibDem]]</f>
        <v>-1.92455</v>
      </c>
      <c r="AQ94" s="21">
        <f>Table11[[#This Row],[Column7]]-Table11[[#This Row],[Green]]</f>
        <v>7.8290000000000006</v>
      </c>
      <c r="AR94" s="22">
        <f>Table11[[#This Row],[Column8]]-Table11[[#This Row],[Oth]]</f>
        <v>-0.70250000000000001</v>
      </c>
      <c r="AS94" s="23">
        <f>Table11[[#This Row],[Column9]]-Table11[[#This Row],[SNP]]</f>
        <v>0</v>
      </c>
      <c r="AT94" s="24">
        <f>Table11[[#This Row],[Column10]]-Table11[[#This Row],[PD]]</f>
        <v>0</v>
      </c>
      <c r="AU94" s="24">
        <f>MAX(Table11[[#This Row],[Column3]:[Column10]])-LARGE(Table11[[#This Row],[Column3]:[Column10]],2)</f>
        <v>5.570450000000001</v>
      </c>
      <c r="AV94">
        <f>Table11[[#This Row],[Column3]]*Table11[[#This Row],[Column2]]</f>
        <v>1056850.7535000001</v>
      </c>
      <c r="AW94" s="25">
        <f>TRUNC(Table11[[#This Row],[Column3]]*Table11[[#This Row],[Column28]]/100)</f>
        <v>10568</v>
      </c>
      <c r="AX94" s="26">
        <f>TRUNC(Table11[[#This Row],[Column4]]*Table11[[#This Row],[Column29]]/100)</f>
        <v>11777</v>
      </c>
      <c r="AY94" s="27">
        <f>TRUNC(Table11[[#This Row],[Column5]]*Table11[[#This Row],[Column30]]/100)</f>
        <v>14539</v>
      </c>
      <c r="AZ94" s="28">
        <f>TRUNC(Table11[[#This Row],[Column6]]*Table11[[#This Row],[Column31]]/100)</f>
        <v>4796</v>
      </c>
      <c r="BA94" s="29">
        <f>TRUNC(Table11[[#This Row],[Column7]]*Table11[[#This Row],[Column312]]/100)</f>
        <v>7847</v>
      </c>
      <c r="BB94" s="30">
        <f>TRUNC(Table11[[#This Row],[Column8]]*Table11[[#This Row],[Column313]]/100)</f>
        <v>48</v>
      </c>
      <c r="BC94" s="31">
        <f>TRUNC(Table11[[#This Row],[Column9]]*Table11[[#This Row],[Column314]]/100)</f>
        <v>0</v>
      </c>
      <c r="BD94" s="32">
        <f>TRUNC(Table11[[#This Row],[Column10]]*Table11[[#This Row],[Column30]]/100)</f>
        <v>0</v>
      </c>
      <c r="BE94">
        <f>Table11[[#This Row],[Column2]]</f>
        <v>49579</v>
      </c>
      <c r="BF94">
        <f>Table11[[#This Row],[Column28]]</f>
        <v>49579</v>
      </c>
      <c r="BG94">
        <f>Table11[[#This Row],[Column29]]</f>
        <v>49579</v>
      </c>
      <c r="BH94">
        <f>Table11[[#This Row],[Column30]]</f>
        <v>49579</v>
      </c>
      <c r="BI94">
        <f>Table11[[#This Row],[Column31]]</f>
        <v>49579</v>
      </c>
      <c r="BJ94">
        <f>Table11[[#This Row],[Column312]]</f>
        <v>49579</v>
      </c>
      <c r="BK94">
        <f>Table11[[#This Row],[Column313]]</f>
        <v>49579</v>
      </c>
      <c r="BL94">
        <f>Table11[[#This Row],[Column314]]</f>
        <v>49579</v>
      </c>
      <c r="BM94">
        <f>Table11[[#This Row],[Column315]]</f>
        <v>49579</v>
      </c>
      <c r="BN94">
        <f>Table11[[#This Row],[Column31]]</f>
        <v>49579</v>
      </c>
      <c r="BO94">
        <f>Table11[[#This Row],[Column312]]</f>
        <v>49579</v>
      </c>
    </row>
    <row r="95" spans="1:67" ht="28.8" customHeight="1">
      <c r="A95" s="2" t="s">
        <v>406</v>
      </c>
      <c r="B95" s="3" t="s">
        <v>266</v>
      </c>
      <c r="C95" s="3" t="s">
        <v>91</v>
      </c>
      <c r="D95" s="50" t="s">
        <v>1021</v>
      </c>
      <c r="E95" s="16">
        <v>0</v>
      </c>
      <c r="F95">
        <v>0.46899999999999997</v>
      </c>
      <c r="G95">
        <v>7.1539999999999999</v>
      </c>
      <c r="H95">
        <v>6.8390000000000004</v>
      </c>
      <c r="I95">
        <v>20.402000000000001</v>
      </c>
      <c r="J95">
        <v>26.516999999999999</v>
      </c>
      <c r="K95">
        <v>14.465999999999999</v>
      </c>
      <c r="L95">
        <v>24.152999999999999</v>
      </c>
      <c r="M95" s="7">
        <f>Table11[[#This Row],[Progressives]]*0.67+Table11[[#This Row],[Muslim]]*0.64+Table11[[#This Row],[Left]]*0.35+Table11[[#This Row],[Average]]*0.52+Table11[[#This Row],[Reforms]]*0.2</f>
        <v>22.82583</v>
      </c>
      <c r="N95" s="58">
        <f>Table11[[#This Row],[Average]]*0.34+Table11[[#This Row],[Liberal]]*0.45+Table11[[#This Row],[Blues]]+Table11[[#This Row],[Reforms]]*0.6</f>
        <v>47.827129999999997</v>
      </c>
      <c r="O95" s="9">
        <f>Table11[[#This Row],[Liberal]]*0.55+Table11[[#This Row],[Progressives]]*0.07+Table11[[#This Row],[Average]]*0.14</f>
        <v>17.919360000000001</v>
      </c>
      <c r="P95" s="11">
        <f>Table11[[#This Row],[Muslim]]*0.06+Table11[[#This Row],[Left]]*0.44+Table11[[#This Row],[Progressives]]*0.26</f>
        <v>4.95404</v>
      </c>
      <c r="Q95" s="59"/>
      <c r="R95" s="57">
        <f>Table11[[#This Row],[Muslim]]*0.3+Table11[[#This Row],[Left]]*0.21+Table11[[#This Row],[Reforms]]*0.2</f>
        <v>6.4736400000000005</v>
      </c>
      <c r="T95" s="7">
        <v>26.7</v>
      </c>
      <c r="U95" s="8">
        <v>33</v>
      </c>
      <c r="V95" s="10">
        <v>19</v>
      </c>
      <c r="W95" s="9">
        <v>13.2</v>
      </c>
      <c r="X95" s="11">
        <v>8.1999999999999993</v>
      </c>
      <c r="Y95" s="13">
        <v>0</v>
      </c>
      <c r="Z95" s="12">
        <v>0</v>
      </c>
      <c r="AA95" s="14">
        <v>0</v>
      </c>
      <c r="AB95">
        <f t="shared" ca="1" si="1"/>
        <v>0.82528316309736294</v>
      </c>
      <c r="AC95">
        <v>48801</v>
      </c>
      <c r="AD95" s="17">
        <v>10.08192</v>
      </c>
      <c r="AE95" s="18">
        <v>32.303809999999999</v>
      </c>
      <c r="AF95" s="19">
        <v>33.418999999999997</v>
      </c>
      <c r="AG95" s="20">
        <v>10.179270000000001</v>
      </c>
      <c r="AH95" s="21">
        <v>14.003</v>
      </c>
      <c r="AI95" s="22">
        <v>1.2999999999999901E-2</v>
      </c>
      <c r="AJ95" s="23">
        <v>0</v>
      </c>
      <c r="AK95" s="24">
        <v>0</v>
      </c>
      <c r="AL95" s="2" t="s">
        <v>406</v>
      </c>
      <c r="AM95" s="17">
        <f>Table11[[#This Row],[Column3]]-Table11[[#This Row],[Labour]]</f>
        <v>-16.618079999999999</v>
      </c>
      <c r="AN95" s="18">
        <f>Table11[[#This Row],[Column4]]-Table11[[#This Row],[Conservative]]</f>
        <v>-0.69619000000000142</v>
      </c>
      <c r="AO95" s="19">
        <f>Table11[[#This Row],[Column5]]-Table11[[#This Row],[Reform]]</f>
        <v>14.418999999999997</v>
      </c>
      <c r="AP95" s="20">
        <f>Table11[[#This Row],[Column6]]-Table11[[#This Row],[LibDem]]</f>
        <v>-3.0207299999999986</v>
      </c>
      <c r="AQ95" s="21">
        <f>Table11[[#This Row],[Column7]]-Table11[[#This Row],[Green]]</f>
        <v>5.8030000000000008</v>
      </c>
      <c r="AR95" s="22">
        <f>Table11[[#This Row],[Column8]]-Table11[[#This Row],[Oth]]</f>
        <v>1.2999999999999901E-2</v>
      </c>
      <c r="AS95" s="23">
        <f>Table11[[#This Row],[Column9]]-Table11[[#This Row],[SNP]]</f>
        <v>0</v>
      </c>
      <c r="AT95" s="24">
        <f>Table11[[#This Row],[Column10]]-Table11[[#This Row],[PD]]</f>
        <v>0</v>
      </c>
      <c r="AU95" s="24">
        <f>MAX(Table11[[#This Row],[Column3]:[Column10]])-LARGE(Table11[[#This Row],[Column3]:[Column10]],2)</f>
        <v>1.1151899999999983</v>
      </c>
      <c r="AV95">
        <f>Table11[[#This Row],[Column3]]*Table11[[#This Row],[Column2]]</f>
        <v>492007.77792000002</v>
      </c>
      <c r="AW95" s="25">
        <f>TRUNC(Table11[[#This Row],[Column3]]*Table11[[#This Row],[Column28]]/100)</f>
        <v>4920</v>
      </c>
      <c r="AX95" s="26">
        <f>TRUNC(Table11[[#This Row],[Column4]]*Table11[[#This Row],[Column29]]/100)</f>
        <v>15764</v>
      </c>
      <c r="AY95" s="27">
        <f>TRUNC(Table11[[#This Row],[Column5]]*Table11[[#This Row],[Column30]]/100)</f>
        <v>16308</v>
      </c>
      <c r="AZ95" s="28">
        <f>TRUNC(Table11[[#This Row],[Column6]]*Table11[[#This Row],[Column31]]/100)</f>
        <v>4967</v>
      </c>
      <c r="BA95" s="29">
        <f>TRUNC(Table11[[#This Row],[Column7]]*Table11[[#This Row],[Column312]]/100)</f>
        <v>6833</v>
      </c>
      <c r="BB95" s="30">
        <f>TRUNC(Table11[[#This Row],[Column8]]*Table11[[#This Row],[Column313]]/100)</f>
        <v>6</v>
      </c>
      <c r="BC95" s="31">
        <f>TRUNC(Table11[[#This Row],[Column9]]*Table11[[#This Row],[Column314]]/100)</f>
        <v>0</v>
      </c>
      <c r="BD95" s="32">
        <f>TRUNC(Table11[[#This Row],[Column10]]*Table11[[#This Row],[Column30]]/100)</f>
        <v>0</v>
      </c>
      <c r="BE95">
        <f>Table11[[#This Row],[Column2]]</f>
        <v>48801</v>
      </c>
      <c r="BF95">
        <f>Table11[[#This Row],[Column28]]</f>
        <v>48801</v>
      </c>
      <c r="BG95">
        <f>Table11[[#This Row],[Column29]]</f>
        <v>48801</v>
      </c>
      <c r="BH95">
        <f>Table11[[#This Row],[Column30]]</f>
        <v>48801</v>
      </c>
      <c r="BI95">
        <f>Table11[[#This Row],[Column31]]</f>
        <v>48801</v>
      </c>
      <c r="BJ95">
        <f>Table11[[#This Row],[Column312]]</f>
        <v>48801</v>
      </c>
      <c r="BK95">
        <f>Table11[[#This Row],[Column313]]</f>
        <v>48801</v>
      </c>
      <c r="BL95">
        <f>Table11[[#This Row],[Column314]]</f>
        <v>48801</v>
      </c>
      <c r="BM95">
        <f>Table11[[#This Row],[Column315]]</f>
        <v>48801</v>
      </c>
      <c r="BN95">
        <f>Table11[[#This Row],[Column31]]</f>
        <v>48801</v>
      </c>
      <c r="BO95">
        <f>Table11[[#This Row],[Column312]]</f>
        <v>48801</v>
      </c>
    </row>
    <row r="96" spans="1:67" ht="28.8" customHeight="1">
      <c r="A96" s="2" t="s">
        <v>115</v>
      </c>
      <c r="B96" s="3" t="s">
        <v>98</v>
      </c>
      <c r="C96" s="3" t="s">
        <v>91</v>
      </c>
      <c r="D96" s="50" t="s">
        <v>1022</v>
      </c>
      <c r="E96" s="16">
        <v>0</v>
      </c>
      <c r="F96">
        <v>3.58</v>
      </c>
      <c r="G96">
        <v>8.593</v>
      </c>
      <c r="H96">
        <v>10.898999999999999</v>
      </c>
      <c r="I96">
        <v>17.690999999999999</v>
      </c>
      <c r="J96">
        <v>33.509</v>
      </c>
      <c r="K96">
        <v>13.423</v>
      </c>
      <c r="L96">
        <v>12.305</v>
      </c>
      <c r="M96" s="7">
        <f>Table11[[#This Row],[Progressives]]*0.67+Table11[[#This Row],[Muslim]]*0.64+Table11[[#This Row],[Left]]*0.35+Table11[[#This Row],[Average]]*0.52+Table11[[#This Row],[Reforms]]*0.2</f>
        <v>24.261400000000002</v>
      </c>
      <c r="N96" s="58">
        <f>Table11[[#This Row],[Average]]*0.34+Table11[[#This Row],[Liberal]]*0.45+Table11[[#This Row],[Blues]]+Table11[[#This Row],[Reforms]]*0.6</f>
        <v>41.899990000000003</v>
      </c>
      <c r="O96" s="9">
        <f>Table11[[#This Row],[Liberal]]*0.55+Table11[[#This Row],[Progressives]]*0.07+Table11[[#This Row],[Average]]*0.14</f>
        <v>21.669620000000002</v>
      </c>
      <c r="P96" s="11">
        <f>Table11[[#This Row],[Muslim]]*0.06+Table11[[#This Row],[Left]]*0.44+Table11[[#This Row],[Progressives]]*0.26</f>
        <v>6.8294599999999992</v>
      </c>
      <c r="Q96" s="59"/>
      <c r="R96" s="57">
        <f>Table11[[#This Row],[Muslim]]*0.3+Table11[[#This Row],[Left]]*0.21+Table11[[#This Row],[Reforms]]*0.2</f>
        <v>5.3395299999999999</v>
      </c>
      <c r="T96" s="7">
        <v>20</v>
      </c>
      <c r="U96" s="8">
        <v>34.1</v>
      </c>
      <c r="V96" s="10">
        <v>14.1</v>
      </c>
      <c r="W96" s="9">
        <v>24.9</v>
      </c>
      <c r="X96" s="11">
        <v>5.2</v>
      </c>
      <c r="Y96" s="13">
        <v>1.7</v>
      </c>
      <c r="Z96" s="12">
        <v>0</v>
      </c>
      <c r="AA96" s="14">
        <v>0</v>
      </c>
      <c r="AB96">
        <f t="shared" ca="1" si="1"/>
        <v>0.8927283067425793</v>
      </c>
      <c r="AC96">
        <v>48254</v>
      </c>
      <c r="AD96" s="17">
        <v>7.8630399999999998</v>
      </c>
      <c r="AE96" s="18">
        <v>31.134</v>
      </c>
      <c r="AF96" s="19">
        <v>21.594000000000001</v>
      </c>
      <c r="AG96" s="20">
        <v>29.501080000000002</v>
      </c>
      <c r="AH96" s="21">
        <v>9.6868800000000004</v>
      </c>
      <c r="AI96" s="22">
        <v>0.221</v>
      </c>
      <c r="AJ96" s="23">
        <v>0</v>
      </c>
      <c r="AK96" s="24">
        <v>0</v>
      </c>
      <c r="AL96" s="2" t="s">
        <v>115</v>
      </c>
      <c r="AM96" s="17">
        <f>Table11[[#This Row],[Column3]]-Table11[[#This Row],[Labour]]</f>
        <v>-12.13696</v>
      </c>
      <c r="AN96" s="18">
        <f>Table11[[#This Row],[Column4]]-Table11[[#This Row],[Conservative]]</f>
        <v>-2.9660000000000011</v>
      </c>
      <c r="AO96" s="19">
        <f>Table11[[#This Row],[Column5]]-Table11[[#This Row],[Reform]]</f>
        <v>7.4940000000000015</v>
      </c>
      <c r="AP96" s="20">
        <f>Table11[[#This Row],[Column6]]-Table11[[#This Row],[LibDem]]</f>
        <v>4.6010800000000032</v>
      </c>
      <c r="AQ96" s="21">
        <f>Table11[[#This Row],[Column7]]-Table11[[#This Row],[Green]]</f>
        <v>4.4868800000000002</v>
      </c>
      <c r="AR96" s="22">
        <f>Table11[[#This Row],[Column8]]-Table11[[#This Row],[Oth]]</f>
        <v>-1.4789999999999999</v>
      </c>
      <c r="AS96" s="23">
        <f>Table11[[#This Row],[Column9]]-Table11[[#This Row],[SNP]]</f>
        <v>0</v>
      </c>
      <c r="AT96" s="24">
        <f>Table11[[#This Row],[Column10]]-Table11[[#This Row],[PD]]</f>
        <v>0</v>
      </c>
      <c r="AU96" s="24">
        <f>MAX(Table11[[#This Row],[Column3]:[Column10]])-LARGE(Table11[[#This Row],[Column3]:[Column10]],2)</f>
        <v>1.6329199999999986</v>
      </c>
      <c r="AV96">
        <f>Table11[[#This Row],[Column3]]*Table11[[#This Row],[Column2]]</f>
        <v>379423.13215999998</v>
      </c>
      <c r="AW96" s="25">
        <f>TRUNC(Table11[[#This Row],[Column3]]*Table11[[#This Row],[Column28]]/100)</f>
        <v>3794</v>
      </c>
      <c r="AX96" s="26">
        <f>TRUNC(Table11[[#This Row],[Column4]]*Table11[[#This Row],[Column29]]/100)</f>
        <v>15023</v>
      </c>
      <c r="AY96" s="27">
        <f>TRUNC(Table11[[#This Row],[Column5]]*Table11[[#This Row],[Column30]]/100)</f>
        <v>10419</v>
      </c>
      <c r="AZ96" s="28">
        <f>TRUNC(Table11[[#This Row],[Column6]]*Table11[[#This Row],[Column31]]/100)</f>
        <v>14235</v>
      </c>
      <c r="BA96" s="29">
        <f>TRUNC(Table11[[#This Row],[Column7]]*Table11[[#This Row],[Column312]]/100)</f>
        <v>4674</v>
      </c>
      <c r="BB96" s="30">
        <f>TRUNC(Table11[[#This Row],[Column8]]*Table11[[#This Row],[Column313]]/100)</f>
        <v>106</v>
      </c>
      <c r="BC96" s="31">
        <f>TRUNC(Table11[[#This Row],[Column9]]*Table11[[#This Row],[Column314]]/100)</f>
        <v>0</v>
      </c>
      <c r="BD96" s="32">
        <f>TRUNC(Table11[[#This Row],[Column10]]*Table11[[#This Row],[Column30]]/100)</f>
        <v>0</v>
      </c>
      <c r="BE96">
        <f>Table11[[#This Row],[Column2]]</f>
        <v>48254</v>
      </c>
      <c r="BF96">
        <f>Table11[[#This Row],[Column28]]</f>
        <v>48254</v>
      </c>
      <c r="BG96">
        <f>Table11[[#This Row],[Column29]]</f>
        <v>48254</v>
      </c>
      <c r="BH96">
        <f>Table11[[#This Row],[Column30]]</f>
        <v>48254</v>
      </c>
      <c r="BI96">
        <f>Table11[[#This Row],[Column31]]</f>
        <v>48254</v>
      </c>
      <c r="BJ96">
        <f>Table11[[#This Row],[Column312]]</f>
        <v>48254</v>
      </c>
      <c r="BK96">
        <f>Table11[[#This Row],[Column313]]</f>
        <v>48254</v>
      </c>
      <c r="BL96">
        <f>Table11[[#This Row],[Column314]]</f>
        <v>48254</v>
      </c>
      <c r="BM96">
        <f>Table11[[#This Row],[Column315]]</f>
        <v>48254</v>
      </c>
      <c r="BN96">
        <f>Table11[[#This Row],[Column31]]</f>
        <v>48254</v>
      </c>
      <c r="BO96">
        <f>Table11[[#This Row],[Column312]]</f>
        <v>48254</v>
      </c>
    </row>
    <row r="97" spans="1:67" ht="28.8" customHeight="1">
      <c r="A97" s="2" t="s">
        <v>800</v>
      </c>
      <c r="B97" s="3" t="s">
        <v>282</v>
      </c>
      <c r="C97" s="3" t="s">
        <v>91</v>
      </c>
      <c r="D97" s="50" t="s">
        <v>1023</v>
      </c>
      <c r="E97" s="16">
        <v>0</v>
      </c>
      <c r="F97">
        <v>0.42799999999999999</v>
      </c>
      <c r="G97">
        <v>7.6779999999999999</v>
      </c>
      <c r="H97">
        <v>7.2060000000000004</v>
      </c>
      <c r="I97">
        <v>23.49</v>
      </c>
      <c r="J97">
        <v>19.044</v>
      </c>
      <c r="K97">
        <v>12.372999999999999</v>
      </c>
      <c r="L97">
        <v>29.782</v>
      </c>
      <c r="M97" s="7">
        <f>Table11[[#This Row],[Progressives]]*0.67+Table11[[#This Row],[Muslim]]*0.64+Table11[[#This Row],[Left]]*0.35+Table11[[#This Row],[Average]]*0.52+Table11[[#This Row],[Reforms]]*0.2</f>
        <v>25.960440000000006</v>
      </c>
      <c r="N97" s="58">
        <f>Table11[[#This Row],[Average]]*0.34+Table11[[#This Row],[Liberal]]*0.45+Table11[[#This Row],[Blues]]+Table11[[#This Row],[Reforms]]*0.6</f>
        <v>46.7986</v>
      </c>
      <c r="O97" s="9">
        <f>Table11[[#This Row],[Liberal]]*0.55+Table11[[#This Row],[Progressives]]*0.07+Table11[[#This Row],[Average]]*0.14</f>
        <v>14.267220000000002</v>
      </c>
      <c r="P97" s="11">
        <f>Table11[[#This Row],[Muslim]]*0.06+Table11[[#This Row],[Left]]*0.44+Table11[[#This Row],[Progressives]]*0.26</f>
        <v>5.2775600000000003</v>
      </c>
      <c r="Q97" s="59"/>
      <c r="R97" s="57">
        <f>Table11[[#This Row],[Muslim]]*0.3+Table11[[#This Row],[Left]]*0.21+Table11[[#This Row],[Reforms]]*0.2</f>
        <v>7.6971800000000004</v>
      </c>
      <c r="T97" s="7">
        <v>26.7</v>
      </c>
      <c r="U97" s="8">
        <v>25.3</v>
      </c>
      <c r="V97" s="10">
        <v>22.5</v>
      </c>
      <c r="W97" s="9">
        <v>5.9</v>
      </c>
      <c r="X97" s="11">
        <v>4.0999999999999996</v>
      </c>
      <c r="Y97" s="13">
        <v>15.5</v>
      </c>
      <c r="Z97" s="12">
        <v>0</v>
      </c>
      <c r="AA97" s="14">
        <v>0</v>
      </c>
      <c r="AB97">
        <f t="shared" ca="1" si="1"/>
        <v>0.18108650801558235</v>
      </c>
      <c r="AC97">
        <v>44335</v>
      </c>
      <c r="AD97" s="17">
        <v>26.74522</v>
      </c>
      <c r="AE97" s="18">
        <v>14.801600000000001</v>
      </c>
      <c r="AF97" s="19">
        <v>40.846400000000003</v>
      </c>
      <c r="AG97" s="20">
        <v>5.2876799999999999</v>
      </c>
      <c r="AH97" s="21">
        <v>11.244</v>
      </c>
      <c r="AI97" s="22">
        <v>1.0750999999999999</v>
      </c>
      <c r="AJ97" s="23">
        <v>0</v>
      </c>
      <c r="AK97" s="24">
        <v>0</v>
      </c>
      <c r="AL97" s="2" t="s">
        <v>800</v>
      </c>
      <c r="AM97" s="17">
        <f>Table11[[#This Row],[Column3]]-Table11[[#This Row],[Labour]]</f>
        <v>4.5220000000000482E-2</v>
      </c>
      <c r="AN97" s="18">
        <f>Table11[[#This Row],[Column4]]-Table11[[#This Row],[Conservative]]</f>
        <v>-10.4984</v>
      </c>
      <c r="AO97" s="19">
        <f>Table11[[#This Row],[Column5]]-Table11[[#This Row],[Reform]]</f>
        <v>18.346400000000003</v>
      </c>
      <c r="AP97" s="20">
        <f>Table11[[#This Row],[Column6]]-Table11[[#This Row],[LibDem]]</f>
        <v>-0.61232000000000042</v>
      </c>
      <c r="AQ97" s="21">
        <f>Table11[[#This Row],[Column7]]-Table11[[#This Row],[Green]]</f>
        <v>7.1440000000000001</v>
      </c>
      <c r="AR97" s="22">
        <f>Table11[[#This Row],[Column8]]-Table11[[#This Row],[Oth]]</f>
        <v>-14.424900000000001</v>
      </c>
      <c r="AS97" s="23">
        <f>Table11[[#This Row],[Column9]]-Table11[[#This Row],[SNP]]</f>
        <v>0</v>
      </c>
      <c r="AT97" s="24">
        <f>Table11[[#This Row],[Column10]]-Table11[[#This Row],[PD]]</f>
        <v>0</v>
      </c>
      <c r="AU97" s="24">
        <f>MAX(Table11[[#This Row],[Column3]:[Column10]])-LARGE(Table11[[#This Row],[Column3]:[Column10]],2)</f>
        <v>14.101180000000003</v>
      </c>
      <c r="AV97">
        <f>Table11[[#This Row],[Column3]]*Table11[[#This Row],[Column2]]</f>
        <v>1185749.3287</v>
      </c>
      <c r="AW97" s="25">
        <f>TRUNC(Table11[[#This Row],[Column3]]*Table11[[#This Row],[Column28]]/100)</f>
        <v>11857</v>
      </c>
      <c r="AX97" s="26">
        <f>TRUNC(Table11[[#This Row],[Column4]]*Table11[[#This Row],[Column29]]/100)</f>
        <v>6562</v>
      </c>
      <c r="AY97" s="27">
        <f>TRUNC(Table11[[#This Row],[Column5]]*Table11[[#This Row],[Column30]]/100)</f>
        <v>18109</v>
      </c>
      <c r="AZ97" s="28">
        <f>TRUNC(Table11[[#This Row],[Column6]]*Table11[[#This Row],[Column31]]/100)</f>
        <v>2344</v>
      </c>
      <c r="BA97" s="29">
        <f>TRUNC(Table11[[#This Row],[Column7]]*Table11[[#This Row],[Column312]]/100)</f>
        <v>4985</v>
      </c>
      <c r="BB97" s="30">
        <f>TRUNC(Table11[[#This Row],[Column8]]*Table11[[#This Row],[Column313]]/100)</f>
        <v>476</v>
      </c>
      <c r="BC97" s="31">
        <f>TRUNC(Table11[[#This Row],[Column9]]*Table11[[#This Row],[Column314]]/100)</f>
        <v>0</v>
      </c>
      <c r="BD97" s="32">
        <f>TRUNC(Table11[[#This Row],[Column10]]*Table11[[#This Row],[Column30]]/100)</f>
        <v>0</v>
      </c>
      <c r="BE97">
        <f>Table11[[#This Row],[Column2]]</f>
        <v>44335</v>
      </c>
      <c r="BF97">
        <f>Table11[[#This Row],[Column28]]</f>
        <v>44335</v>
      </c>
      <c r="BG97">
        <f>Table11[[#This Row],[Column29]]</f>
        <v>44335</v>
      </c>
      <c r="BH97">
        <f>Table11[[#This Row],[Column30]]</f>
        <v>44335</v>
      </c>
      <c r="BI97">
        <f>Table11[[#This Row],[Column31]]</f>
        <v>44335</v>
      </c>
      <c r="BJ97">
        <f>Table11[[#This Row],[Column312]]</f>
        <v>44335</v>
      </c>
      <c r="BK97">
        <f>Table11[[#This Row],[Column313]]</f>
        <v>44335</v>
      </c>
      <c r="BL97">
        <f>Table11[[#This Row],[Column314]]</f>
        <v>44335</v>
      </c>
      <c r="BM97">
        <f>Table11[[#This Row],[Column315]]</f>
        <v>44335</v>
      </c>
      <c r="BN97">
        <f>Table11[[#This Row],[Column31]]</f>
        <v>44335</v>
      </c>
      <c r="BO97">
        <f>Table11[[#This Row],[Column312]]</f>
        <v>44335</v>
      </c>
    </row>
    <row r="98" spans="1:67" ht="28.8" customHeight="1">
      <c r="A98" s="4" t="s">
        <v>801</v>
      </c>
      <c r="B98" s="5" t="s">
        <v>200</v>
      </c>
      <c r="C98" s="5" t="s">
        <v>91</v>
      </c>
      <c r="D98" s="56" t="s">
        <v>1024</v>
      </c>
      <c r="E98">
        <v>0</v>
      </c>
      <c r="F98">
        <v>2.96</v>
      </c>
      <c r="G98">
        <v>9.0470000000000006</v>
      </c>
      <c r="H98">
        <v>14.25</v>
      </c>
      <c r="I98">
        <v>32.155000000000001</v>
      </c>
      <c r="J98">
        <v>16.713000000000001</v>
      </c>
      <c r="K98">
        <v>2.597</v>
      </c>
      <c r="L98">
        <v>22.279</v>
      </c>
      <c r="M98" s="7">
        <f>Table11[[#This Row],[Progressives]]*0.67+Table11[[#This Row],[Muslim]]*0.64+Table11[[#This Row],[Left]]*0.35+Table11[[#This Row],[Average]]*0.52+Table11[[#This Row],[Reforms]]*0.2</f>
        <v>35.784750000000003</v>
      </c>
      <c r="N98" s="58">
        <f>Table11[[#This Row],[Average]]*0.34+Table11[[#This Row],[Liberal]]*0.45+Table11[[#This Row],[Blues]]+Table11[[#This Row],[Reforms]]*0.6</f>
        <v>34.417950000000005</v>
      </c>
      <c r="O98" s="9">
        <f>Table11[[#This Row],[Liberal]]*0.55+Table11[[#This Row],[Progressives]]*0.07+Table11[[#This Row],[Average]]*0.14</f>
        <v>14.691350000000003</v>
      </c>
      <c r="P98" s="11">
        <f>Table11[[#This Row],[Muslim]]*0.06+Table11[[#This Row],[Left]]*0.44+Table11[[#This Row],[Progressives]]*0.26</f>
        <v>7.8632800000000005</v>
      </c>
      <c r="Q98" s="59"/>
      <c r="R98" s="57">
        <f>Table11[[#This Row],[Muslim]]*0.3+Table11[[#This Row],[Left]]*0.21+Table11[[#This Row],[Reforms]]*0.2</f>
        <v>7.2436699999999998</v>
      </c>
      <c r="T98" s="7">
        <v>38.799999999999997</v>
      </c>
      <c r="U98" s="8">
        <v>28.7</v>
      </c>
      <c r="V98" s="10">
        <v>18.2</v>
      </c>
      <c r="W98" s="9">
        <v>5.7</v>
      </c>
      <c r="X98" s="11">
        <v>6.8</v>
      </c>
      <c r="Y98" s="13">
        <v>1.8</v>
      </c>
      <c r="Z98" s="12">
        <v>0</v>
      </c>
      <c r="AA98" s="14">
        <v>0</v>
      </c>
      <c r="AB98">
        <f t="shared" ca="1" si="1"/>
        <v>0.97274721387560836</v>
      </c>
      <c r="AC98">
        <v>39656</v>
      </c>
      <c r="AD98" s="17">
        <v>25.925689999999999</v>
      </c>
      <c r="AE98" s="18">
        <v>16.91536</v>
      </c>
      <c r="AF98" s="19">
        <v>35.821640000000002</v>
      </c>
      <c r="AG98" s="20">
        <v>6.3107100000000003</v>
      </c>
      <c r="AH98" s="21">
        <v>14.776999999999999</v>
      </c>
      <c r="AI98" s="22">
        <v>0.24959999999999999</v>
      </c>
      <c r="AJ98" s="23">
        <v>0</v>
      </c>
      <c r="AK98" s="24">
        <v>0</v>
      </c>
      <c r="AL98" s="4" t="s">
        <v>801</v>
      </c>
      <c r="AM98" s="17">
        <f>Table11[[#This Row],[Column3]]-Table11[[#This Row],[Labour]]</f>
        <v>-12.874309999999998</v>
      </c>
      <c r="AN98" s="18">
        <f>Table11[[#This Row],[Column4]]-Table11[[#This Row],[Conservative]]</f>
        <v>-11.78464</v>
      </c>
      <c r="AO98" s="19">
        <f>Table11[[#This Row],[Column5]]-Table11[[#This Row],[Reform]]</f>
        <v>17.621640000000003</v>
      </c>
      <c r="AP98" s="20">
        <f>Table11[[#This Row],[Column6]]-Table11[[#This Row],[LibDem]]</f>
        <v>0.61071000000000009</v>
      </c>
      <c r="AQ98" s="21">
        <f>Table11[[#This Row],[Column7]]-Table11[[#This Row],[Green]]</f>
        <v>7.9769999999999994</v>
      </c>
      <c r="AR98" s="22">
        <f>Table11[[#This Row],[Column8]]-Table11[[#This Row],[Oth]]</f>
        <v>-1.5504</v>
      </c>
      <c r="AS98" s="23">
        <f>Table11[[#This Row],[Column9]]-Table11[[#This Row],[SNP]]</f>
        <v>0</v>
      </c>
      <c r="AT98" s="24">
        <f>Table11[[#This Row],[Column10]]-Table11[[#This Row],[PD]]</f>
        <v>0</v>
      </c>
      <c r="AU98" s="24">
        <f>MAX(Table11[[#This Row],[Column3]:[Column10]])-LARGE(Table11[[#This Row],[Column3]:[Column10]],2)</f>
        <v>9.8959500000000027</v>
      </c>
      <c r="AV98">
        <f>Table11[[#This Row],[Column3]]*Table11[[#This Row],[Column2]]</f>
        <v>1028109.16264</v>
      </c>
      <c r="AW98" s="25">
        <f>TRUNC(Table11[[#This Row],[Column3]]*Table11[[#This Row],[Column28]]/100)</f>
        <v>10281</v>
      </c>
      <c r="AX98" s="26">
        <f>TRUNC(Table11[[#This Row],[Column4]]*Table11[[#This Row],[Column29]]/100)</f>
        <v>6707</v>
      </c>
      <c r="AY98" s="27">
        <f>TRUNC(Table11[[#This Row],[Column5]]*Table11[[#This Row],[Column30]]/100)</f>
        <v>14205</v>
      </c>
      <c r="AZ98" s="28">
        <f>TRUNC(Table11[[#This Row],[Column6]]*Table11[[#This Row],[Column31]]/100)</f>
        <v>2502</v>
      </c>
      <c r="BA98" s="29">
        <f>TRUNC(Table11[[#This Row],[Column7]]*Table11[[#This Row],[Column312]]/100)</f>
        <v>5859</v>
      </c>
      <c r="BB98" s="30">
        <f>TRUNC(Table11[[#This Row],[Column8]]*Table11[[#This Row],[Column313]]/100)</f>
        <v>98</v>
      </c>
      <c r="BC98" s="31">
        <f>TRUNC(Table11[[#This Row],[Column9]]*Table11[[#This Row],[Column314]]/100)</f>
        <v>0</v>
      </c>
      <c r="BD98" s="32">
        <f>TRUNC(Table11[[#This Row],[Column10]]*Table11[[#This Row],[Column30]]/100)</f>
        <v>0</v>
      </c>
      <c r="BE98">
        <f>Table11[[#This Row],[Column2]]</f>
        <v>39656</v>
      </c>
      <c r="BF98">
        <f>Table11[[#This Row],[Column28]]</f>
        <v>39656</v>
      </c>
      <c r="BG98">
        <f>Table11[[#This Row],[Column29]]</f>
        <v>39656</v>
      </c>
      <c r="BH98">
        <f>Table11[[#This Row],[Column30]]</f>
        <v>39656</v>
      </c>
      <c r="BI98">
        <f>Table11[[#This Row],[Column31]]</f>
        <v>39656</v>
      </c>
      <c r="BJ98">
        <f>Table11[[#This Row],[Column312]]</f>
        <v>39656</v>
      </c>
      <c r="BK98">
        <f>Table11[[#This Row],[Column313]]</f>
        <v>39656</v>
      </c>
      <c r="BL98">
        <f>Table11[[#This Row],[Column314]]</f>
        <v>39656</v>
      </c>
      <c r="BM98">
        <f>Table11[[#This Row],[Column315]]</f>
        <v>39656</v>
      </c>
      <c r="BN98">
        <f>Table11[[#This Row],[Column31]]</f>
        <v>39656</v>
      </c>
      <c r="BO98">
        <f>Table11[[#This Row],[Column312]]</f>
        <v>39656</v>
      </c>
    </row>
    <row r="99" spans="1:67" ht="28.8" customHeight="1">
      <c r="A99" s="4" t="s">
        <v>802</v>
      </c>
      <c r="B99" s="5" t="s">
        <v>200</v>
      </c>
      <c r="C99" s="5" t="s">
        <v>91</v>
      </c>
      <c r="D99" s="56" t="s">
        <v>1025</v>
      </c>
      <c r="E99" s="16">
        <v>0</v>
      </c>
      <c r="F99">
        <v>2.585</v>
      </c>
      <c r="G99">
        <v>7.6459999999999999</v>
      </c>
      <c r="H99">
        <v>11.653</v>
      </c>
      <c r="I99">
        <v>36.935000000000002</v>
      </c>
      <c r="J99">
        <v>18.811</v>
      </c>
      <c r="K99">
        <v>2.2989999999999999</v>
      </c>
      <c r="L99">
        <v>20.071000000000002</v>
      </c>
      <c r="M99" s="7">
        <f>Table11[[#This Row],[Progressives]]*0.67+Table11[[#This Row],[Muslim]]*0.64+Table11[[#This Row],[Left]]*0.35+Table11[[#This Row],[Average]]*0.52+Table11[[#This Row],[Reforms]]*0.2</f>
        <v>35.358410000000006</v>
      </c>
      <c r="N99" s="58">
        <f>Table11[[#This Row],[Average]]*0.34+Table11[[#This Row],[Liberal]]*0.45+Table11[[#This Row],[Blues]]+Table11[[#This Row],[Reforms]]*0.6</f>
        <v>35.364450000000005</v>
      </c>
      <c r="O99" s="9">
        <f>Table11[[#This Row],[Liberal]]*0.55+Table11[[#This Row],[Progressives]]*0.07+Table11[[#This Row],[Average]]*0.14</f>
        <v>16.332660000000001</v>
      </c>
      <c r="P99" s="11">
        <f>Table11[[#This Row],[Muslim]]*0.06+Table11[[#This Row],[Left]]*0.44+Table11[[#This Row],[Progressives]]*0.26</f>
        <v>6.5491200000000003</v>
      </c>
      <c r="Q99" s="59"/>
      <c r="R99" s="57">
        <f>Table11[[#This Row],[Muslim]]*0.3+Table11[[#This Row],[Left]]*0.21+Table11[[#This Row],[Reforms]]*0.2</f>
        <v>6.3953600000000002</v>
      </c>
      <c r="T99" s="7">
        <v>35.700000000000003</v>
      </c>
      <c r="U99" s="8">
        <v>31.6</v>
      </c>
      <c r="V99" s="10">
        <v>17.7</v>
      </c>
      <c r="W99" s="9">
        <v>6.8</v>
      </c>
      <c r="X99" s="11">
        <v>7</v>
      </c>
      <c r="Y99" s="13">
        <v>1.3</v>
      </c>
      <c r="Z99" s="12">
        <v>0</v>
      </c>
      <c r="AA99" s="14">
        <v>0</v>
      </c>
      <c r="AB99">
        <f t="shared" ca="1" si="1"/>
        <v>9.7342575215247695E-2</v>
      </c>
      <c r="AC99">
        <v>46870</v>
      </c>
      <c r="AD99" s="17">
        <v>22.330199999999898</v>
      </c>
      <c r="AE99" s="18">
        <v>24.227799999999998</v>
      </c>
      <c r="AF99" s="19">
        <v>32.289000000000001</v>
      </c>
      <c r="AG99" s="20">
        <v>6.8201999999999998</v>
      </c>
      <c r="AH99" s="21">
        <v>14.13</v>
      </c>
      <c r="AI99" s="22">
        <v>0.20280000000000001</v>
      </c>
      <c r="AJ99" s="23">
        <v>0</v>
      </c>
      <c r="AK99" s="24">
        <v>0</v>
      </c>
      <c r="AL99" s="4" t="s">
        <v>802</v>
      </c>
      <c r="AM99" s="17">
        <f>Table11[[#This Row],[Column3]]-Table11[[#This Row],[Labour]]</f>
        <v>-13.369800000000104</v>
      </c>
      <c r="AN99" s="18">
        <f>Table11[[#This Row],[Column4]]-Table11[[#This Row],[Conservative]]</f>
        <v>-7.372200000000003</v>
      </c>
      <c r="AO99" s="19">
        <f>Table11[[#This Row],[Column5]]-Table11[[#This Row],[Reform]]</f>
        <v>14.589000000000002</v>
      </c>
      <c r="AP99" s="20">
        <f>Table11[[#This Row],[Column6]]-Table11[[#This Row],[LibDem]]</f>
        <v>2.0199999999999996E-2</v>
      </c>
      <c r="AQ99" s="21">
        <f>Table11[[#This Row],[Column7]]-Table11[[#This Row],[Green]]</f>
        <v>7.1300000000000008</v>
      </c>
      <c r="AR99" s="22">
        <f>Table11[[#This Row],[Column8]]-Table11[[#This Row],[Oth]]</f>
        <v>-1.0972</v>
      </c>
      <c r="AS99" s="23">
        <f>Table11[[#This Row],[Column9]]-Table11[[#This Row],[SNP]]</f>
        <v>0</v>
      </c>
      <c r="AT99" s="24">
        <f>Table11[[#This Row],[Column10]]-Table11[[#This Row],[PD]]</f>
        <v>0</v>
      </c>
      <c r="AU99" s="24">
        <f>MAX(Table11[[#This Row],[Column3]:[Column10]])-LARGE(Table11[[#This Row],[Column3]:[Column10]],2)</f>
        <v>8.061200000000003</v>
      </c>
      <c r="AV99">
        <f>Table11[[#This Row],[Column3]]*Table11[[#This Row],[Column2]]</f>
        <v>1046616.4739999953</v>
      </c>
      <c r="AW99" s="25">
        <f>TRUNC(Table11[[#This Row],[Column3]]*Table11[[#This Row],[Column28]]/100)</f>
        <v>10466</v>
      </c>
      <c r="AX99" s="26">
        <f>TRUNC(Table11[[#This Row],[Column4]]*Table11[[#This Row],[Column29]]/100)</f>
        <v>11355</v>
      </c>
      <c r="AY99" s="27">
        <f>TRUNC(Table11[[#This Row],[Column5]]*Table11[[#This Row],[Column30]]/100)</f>
        <v>15133</v>
      </c>
      <c r="AZ99" s="28">
        <f>TRUNC(Table11[[#This Row],[Column6]]*Table11[[#This Row],[Column31]]/100)</f>
        <v>3196</v>
      </c>
      <c r="BA99" s="29">
        <f>TRUNC(Table11[[#This Row],[Column7]]*Table11[[#This Row],[Column312]]/100)</f>
        <v>6622</v>
      </c>
      <c r="BB99" s="30">
        <f>TRUNC(Table11[[#This Row],[Column8]]*Table11[[#This Row],[Column313]]/100)</f>
        <v>95</v>
      </c>
      <c r="BC99" s="31">
        <f>TRUNC(Table11[[#This Row],[Column9]]*Table11[[#This Row],[Column314]]/100)</f>
        <v>0</v>
      </c>
      <c r="BD99" s="32">
        <f>TRUNC(Table11[[#This Row],[Column10]]*Table11[[#This Row],[Column30]]/100)</f>
        <v>0</v>
      </c>
      <c r="BE99">
        <f>Table11[[#This Row],[Column2]]</f>
        <v>46870</v>
      </c>
      <c r="BF99">
        <f>Table11[[#This Row],[Column28]]</f>
        <v>46870</v>
      </c>
      <c r="BG99">
        <f>Table11[[#This Row],[Column29]]</f>
        <v>46870</v>
      </c>
      <c r="BH99">
        <f>Table11[[#This Row],[Column30]]</f>
        <v>46870</v>
      </c>
      <c r="BI99">
        <f>Table11[[#This Row],[Column31]]</f>
        <v>46870</v>
      </c>
      <c r="BJ99">
        <f>Table11[[#This Row],[Column312]]</f>
        <v>46870</v>
      </c>
      <c r="BK99">
        <f>Table11[[#This Row],[Column313]]</f>
        <v>46870</v>
      </c>
      <c r="BL99">
        <f>Table11[[#This Row],[Column314]]</f>
        <v>46870</v>
      </c>
      <c r="BM99">
        <f>Table11[[#This Row],[Column315]]</f>
        <v>46870</v>
      </c>
      <c r="BN99">
        <f>Table11[[#This Row],[Column31]]</f>
        <v>46870</v>
      </c>
      <c r="BO99">
        <f>Table11[[#This Row],[Column312]]</f>
        <v>46870</v>
      </c>
    </row>
    <row r="100" spans="1:67" ht="28.8" customHeight="1">
      <c r="A100" s="4" t="s">
        <v>172</v>
      </c>
      <c r="B100" s="5" t="s">
        <v>98</v>
      </c>
      <c r="C100" s="5" t="s">
        <v>91</v>
      </c>
      <c r="D100" s="56" t="s">
        <v>1026</v>
      </c>
      <c r="E100">
        <v>0</v>
      </c>
      <c r="F100">
        <v>6.18</v>
      </c>
      <c r="G100">
        <v>7.7290000000000001</v>
      </c>
      <c r="H100">
        <v>14.281000000000001</v>
      </c>
      <c r="I100">
        <v>17.829000000000001</v>
      </c>
      <c r="J100">
        <v>34.728999999999999</v>
      </c>
      <c r="K100">
        <v>8.3940000000000001</v>
      </c>
      <c r="L100">
        <v>10.856999999999999</v>
      </c>
      <c r="M100" s="7">
        <f>Table11[[#This Row],[Progressives]]*0.67+Table11[[#This Row],[Muslim]]*0.64+Table11[[#This Row],[Left]]*0.35+Table11[[#This Row],[Average]]*0.52+Table11[[#This Row],[Reforms]]*0.2</f>
        <v>27.671099999999999</v>
      </c>
      <c r="N100" s="58">
        <f>Table11[[#This Row],[Average]]*0.34+Table11[[#This Row],[Liberal]]*0.45+Table11[[#This Row],[Blues]]+Table11[[#This Row],[Reforms]]*0.6</f>
        <v>36.598110000000005</v>
      </c>
      <c r="O100" s="9">
        <f>Table11[[#This Row],[Liberal]]*0.55+Table11[[#This Row],[Progressives]]*0.07+Table11[[#This Row],[Average]]*0.14</f>
        <v>22.596680000000003</v>
      </c>
      <c r="P100" s="11">
        <f>Table11[[#This Row],[Muslim]]*0.06+Table11[[#This Row],[Left]]*0.44+Table11[[#This Row],[Progressives]]*0.26</f>
        <v>7.4846200000000005</v>
      </c>
      <c r="Q100" s="59"/>
      <c r="R100" s="57">
        <f>Table11[[#This Row],[Muslim]]*0.3+Table11[[#This Row],[Left]]*0.21+Table11[[#This Row],[Reforms]]*0.2</f>
        <v>5.6484899999999989</v>
      </c>
      <c r="T100" s="7">
        <v>10.1</v>
      </c>
      <c r="U100" s="8">
        <v>18.2</v>
      </c>
      <c r="V100" s="10">
        <v>8.4</v>
      </c>
      <c r="W100" s="9">
        <v>56.6</v>
      </c>
      <c r="X100" s="11">
        <v>6.3</v>
      </c>
      <c r="Y100" s="13">
        <v>0.4</v>
      </c>
      <c r="Z100" s="12">
        <v>0</v>
      </c>
      <c r="AA100" s="14">
        <v>0</v>
      </c>
      <c r="AB100">
        <f t="shared" ca="1" si="1"/>
        <v>0.31111895611624241</v>
      </c>
      <c r="AC100">
        <v>51614</v>
      </c>
      <c r="AD100" s="17">
        <v>4.0204800000000001</v>
      </c>
      <c r="AE100" s="18">
        <v>22.68</v>
      </c>
      <c r="AF100" s="19">
        <v>12.276</v>
      </c>
      <c r="AG100" s="20">
        <v>49.179359999999903</v>
      </c>
      <c r="AH100" s="21">
        <v>11.78436</v>
      </c>
      <c r="AI100" s="22">
        <v>5.9799999999999999E-2</v>
      </c>
      <c r="AJ100" s="23">
        <v>0</v>
      </c>
      <c r="AK100" s="24">
        <v>0</v>
      </c>
      <c r="AL100" s="4" t="s">
        <v>172</v>
      </c>
      <c r="AM100" s="17">
        <f>Table11[[#This Row],[Column3]]-Table11[[#This Row],[Labour]]</f>
        <v>-6.0795199999999996</v>
      </c>
      <c r="AN100" s="18">
        <f>Table11[[#This Row],[Column4]]-Table11[[#This Row],[Conservative]]</f>
        <v>4.4800000000000004</v>
      </c>
      <c r="AO100" s="19">
        <f>Table11[[#This Row],[Column5]]-Table11[[#This Row],[Reform]]</f>
        <v>3.8759999999999994</v>
      </c>
      <c r="AP100" s="20">
        <f>Table11[[#This Row],[Column6]]-Table11[[#This Row],[LibDem]]</f>
        <v>-7.4206400000000983</v>
      </c>
      <c r="AQ100" s="21">
        <f>Table11[[#This Row],[Column7]]-Table11[[#This Row],[Green]]</f>
        <v>5.4843599999999997</v>
      </c>
      <c r="AR100" s="22">
        <f>Table11[[#This Row],[Column8]]-Table11[[#This Row],[Oth]]</f>
        <v>-0.3402</v>
      </c>
      <c r="AS100" s="23">
        <f>Table11[[#This Row],[Column9]]-Table11[[#This Row],[SNP]]</f>
        <v>0</v>
      </c>
      <c r="AT100" s="24">
        <f>Table11[[#This Row],[Column10]]-Table11[[#This Row],[PD]]</f>
        <v>0</v>
      </c>
      <c r="AU100" s="24">
        <f>MAX(Table11[[#This Row],[Column3]:[Column10]])-LARGE(Table11[[#This Row],[Column3]:[Column10]],2)</f>
        <v>26.499359999999903</v>
      </c>
      <c r="AV100">
        <f>Table11[[#This Row],[Column3]]*Table11[[#This Row],[Column2]]</f>
        <v>207513.05472000001</v>
      </c>
      <c r="AW100" s="25">
        <f>TRUNC(Table11[[#This Row],[Column3]]*Table11[[#This Row],[Column28]]/100)</f>
        <v>2075</v>
      </c>
      <c r="AX100" s="26">
        <f>TRUNC(Table11[[#This Row],[Column4]]*Table11[[#This Row],[Column29]]/100)</f>
        <v>11706</v>
      </c>
      <c r="AY100" s="27">
        <f>TRUNC(Table11[[#This Row],[Column5]]*Table11[[#This Row],[Column30]]/100)</f>
        <v>6336</v>
      </c>
      <c r="AZ100" s="28">
        <f>TRUNC(Table11[[#This Row],[Column6]]*Table11[[#This Row],[Column31]]/100)</f>
        <v>25383</v>
      </c>
      <c r="BA100" s="29">
        <f>TRUNC(Table11[[#This Row],[Column7]]*Table11[[#This Row],[Column312]]/100)</f>
        <v>6082</v>
      </c>
      <c r="BB100" s="30">
        <f>TRUNC(Table11[[#This Row],[Column8]]*Table11[[#This Row],[Column313]]/100)</f>
        <v>30</v>
      </c>
      <c r="BC100" s="31">
        <f>TRUNC(Table11[[#This Row],[Column9]]*Table11[[#This Row],[Column314]]/100)</f>
        <v>0</v>
      </c>
      <c r="BD100" s="32">
        <f>TRUNC(Table11[[#This Row],[Column10]]*Table11[[#This Row],[Column30]]/100)</f>
        <v>0</v>
      </c>
      <c r="BE100">
        <f>Table11[[#This Row],[Column2]]</f>
        <v>51614</v>
      </c>
      <c r="BF100">
        <f>Table11[[#This Row],[Column28]]</f>
        <v>51614</v>
      </c>
      <c r="BG100">
        <f>Table11[[#This Row],[Column29]]</f>
        <v>51614</v>
      </c>
      <c r="BH100">
        <f>Table11[[#This Row],[Column30]]</f>
        <v>51614</v>
      </c>
      <c r="BI100">
        <f>Table11[[#This Row],[Column31]]</f>
        <v>51614</v>
      </c>
      <c r="BJ100">
        <f>Table11[[#This Row],[Column312]]</f>
        <v>51614</v>
      </c>
      <c r="BK100">
        <f>Table11[[#This Row],[Column313]]</f>
        <v>51614</v>
      </c>
      <c r="BL100">
        <f>Table11[[#This Row],[Column314]]</f>
        <v>51614</v>
      </c>
      <c r="BM100">
        <f>Table11[[#This Row],[Column315]]</f>
        <v>51614</v>
      </c>
      <c r="BN100">
        <f>Table11[[#This Row],[Column31]]</f>
        <v>51614</v>
      </c>
      <c r="BO100">
        <f>Table11[[#This Row],[Column312]]</f>
        <v>51614</v>
      </c>
    </row>
    <row r="101" spans="1:67" ht="28.8" customHeight="1">
      <c r="A101" s="4" t="s">
        <v>297</v>
      </c>
      <c r="B101" s="5" t="s">
        <v>90</v>
      </c>
      <c r="C101" s="5" t="s">
        <v>91</v>
      </c>
      <c r="D101" s="56" t="s">
        <v>1027</v>
      </c>
      <c r="E101" s="16">
        <v>0</v>
      </c>
      <c r="F101">
        <v>1.7969999999999999</v>
      </c>
      <c r="G101">
        <v>7.8849999999999998</v>
      </c>
      <c r="H101">
        <v>10.11</v>
      </c>
      <c r="I101">
        <v>21.864000000000001</v>
      </c>
      <c r="J101">
        <v>30.960999999999999</v>
      </c>
      <c r="K101">
        <v>10.497999999999999</v>
      </c>
      <c r="L101">
        <v>16.885999999999999</v>
      </c>
      <c r="M101" s="7">
        <f>Table11[[#This Row],[Progressives]]*0.67+Table11[[#This Row],[Muslim]]*0.64+Table11[[#This Row],[Left]]*0.35+Table11[[#This Row],[Average]]*0.52+Table11[[#This Row],[Reforms]]*0.2</f>
        <v>25.430010000000003</v>
      </c>
      <c r="N101" s="58">
        <f>Table11[[#This Row],[Average]]*0.34+Table11[[#This Row],[Liberal]]*0.45+Table11[[#This Row],[Blues]]+Table11[[#This Row],[Reforms]]*0.6</f>
        <v>41.995809999999999</v>
      </c>
      <c r="O101" s="9">
        <f>Table11[[#This Row],[Liberal]]*0.55+Table11[[#This Row],[Progressives]]*0.07+Table11[[#This Row],[Average]]*0.14</f>
        <v>20.79721</v>
      </c>
      <c r="P101" s="11">
        <f>Table11[[#This Row],[Muslim]]*0.06+Table11[[#This Row],[Left]]*0.44+Table11[[#This Row],[Progressives]]*0.26</f>
        <v>6.2058199999999992</v>
      </c>
      <c r="Q101" s="59"/>
      <c r="R101" s="57">
        <f>Table11[[#This Row],[Muslim]]*0.3+Table11[[#This Row],[Left]]*0.21+Table11[[#This Row],[Reforms]]*0.2</f>
        <v>5.5721499999999997</v>
      </c>
      <c r="T101" s="7">
        <v>13.1</v>
      </c>
      <c r="U101" s="8">
        <v>28.2</v>
      </c>
      <c r="V101" s="10">
        <v>10.7</v>
      </c>
      <c r="W101" s="9">
        <v>36.9</v>
      </c>
      <c r="X101" s="11">
        <v>5</v>
      </c>
      <c r="Y101" s="13">
        <v>6.1</v>
      </c>
      <c r="Z101" s="12">
        <v>0</v>
      </c>
      <c r="AA101" s="14">
        <v>0</v>
      </c>
      <c r="AB101">
        <f t="shared" ca="1" si="1"/>
        <v>0.7060523923389711</v>
      </c>
      <c r="AC101">
        <v>52882</v>
      </c>
      <c r="AD101" s="17">
        <v>5.7759999999999998</v>
      </c>
      <c r="AE101" s="18">
        <v>22.91</v>
      </c>
      <c r="AF101" s="19">
        <v>21.908999999999999</v>
      </c>
      <c r="AG101" s="20">
        <v>39.221980000000002</v>
      </c>
      <c r="AH101" s="21">
        <v>9.6331199999999999</v>
      </c>
      <c r="AI101" s="22">
        <v>0.54990000000000006</v>
      </c>
      <c r="AJ101" s="23">
        <v>0</v>
      </c>
      <c r="AK101" s="24">
        <v>0</v>
      </c>
      <c r="AL101" s="4" t="s">
        <v>297</v>
      </c>
      <c r="AM101" s="17">
        <f>Table11[[#This Row],[Column3]]-Table11[[#This Row],[Labour]]</f>
        <v>-7.3239999999999998</v>
      </c>
      <c r="AN101" s="18">
        <f>Table11[[#This Row],[Column4]]-Table11[[#This Row],[Conservative]]</f>
        <v>-5.2899999999999991</v>
      </c>
      <c r="AO101" s="19">
        <f>Table11[[#This Row],[Column5]]-Table11[[#This Row],[Reform]]</f>
        <v>11.209</v>
      </c>
      <c r="AP101" s="20">
        <f>Table11[[#This Row],[Column6]]-Table11[[#This Row],[LibDem]]</f>
        <v>2.3219800000000035</v>
      </c>
      <c r="AQ101" s="21">
        <f>Table11[[#This Row],[Column7]]-Table11[[#This Row],[Green]]</f>
        <v>4.6331199999999999</v>
      </c>
      <c r="AR101" s="22">
        <f>Table11[[#This Row],[Column8]]-Table11[[#This Row],[Oth]]</f>
        <v>-5.5500999999999996</v>
      </c>
      <c r="AS101" s="23">
        <f>Table11[[#This Row],[Column9]]-Table11[[#This Row],[SNP]]</f>
        <v>0</v>
      </c>
      <c r="AT101" s="24">
        <f>Table11[[#This Row],[Column10]]-Table11[[#This Row],[PD]]</f>
        <v>0</v>
      </c>
      <c r="AU101" s="24">
        <f>MAX(Table11[[#This Row],[Column3]:[Column10]])-LARGE(Table11[[#This Row],[Column3]:[Column10]],2)</f>
        <v>16.311980000000002</v>
      </c>
      <c r="AV101">
        <f>Table11[[#This Row],[Column3]]*Table11[[#This Row],[Column2]]</f>
        <v>305446.43199999997</v>
      </c>
      <c r="AW101" s="25">
        <f>TRUNC(Table11[[#This Row],[Column3]]*Table11[[#This Row],[Column28]]/100)</f>
        <v>3054</v>
      </c>
      <c r="AX101" s="26">
        <f>TRUNC(Table11[[#This Row],[Column4]]*Table11[[#This Row],[Column29]]/100)</f>
        <v>12115</v>
      </c>
      <c r="AY101" s="27">
        <f>TRUNC(Table11[[#This Row],[Column5]]*Table11[[#This Row],[Column30]]/100)</f>
        <v>11585</v>
      </c>
      <c r="AZ101" s="28">
        <f>TRUNC(Table11[[#This Row],[Column6]]*Table11[[#This Row],[Column31]]/100)</f>
        <v>20741</v>
      </c>
      <c r="BA101" s="29">
        <f>TRUNC(Table11[[#This Row],[Column7]]*Table11[[#This Row],[Column312]]/100)</f>
        <v>5094</v>
      </c>
      <c r="BB101" s="30">
        <f>TRUNC(Table11[[#This Row],[Column8]]*Table11[[#This Row],[Column313]]/100)</f>
        <v>290</v>
      </c>
      <c r="BC101" s="31">
        <f>TRUNC(Table11[[#This Row],[Column9]]*Table11[[#This Row],[Column314]]/100)</f>
        <v>0</v>
      </c>
      <c r="BD101" s="32">
        <f>TRUNC(Table11[[#This Row],[Column10]]*Table11[[#This Row],[Column30]]/100)</f>
        <v>0</v>
      </c>
      <c r="BE101">
        <f>Table11[[#This Row],[Column2]]</f>
        <v>52882</v>
      </c>
      <c r="BF101">
        <f>Table11[[#This Row],[Column28]]</f>
        <v>52882</v>
      </c>
      <c r="BG101">
        <f>Table11[[#This Row],[Column29]]</f>
        <v>52882</v>
      </c>
      <c r="BH101">
        <f>Table11[[#This Row],[Column30]]</f>
        <v>52882</v>
      </c>
      <c r="BI101">
        <f>Table11[[#This Row],[Column31]]</f>
        <v>52882</v>
      </c>
      <c r="BJ101">
        <f>Table11[[#This Row],[Column312]]</f>
        <v>52882</v>
      </c>
      <c r="BK101">
        <f>Table11[[#This Row],[Column313]]</f>
        <v>52882</v>
      </c>
      <c r="BL101">
        <f>Table11[[#This Row],[Column314]]</f>
        <v>52882</v>
      </c>
      <c r="BM101">
        <f>Table11[[#This Row],[Column315]]</f>
        <v>52882</v>
      </c>
      <c r="BN101">
        <f>Table11[[#This Row],[Column31]]</f>
        <v>52882</v>
      </c>
      <c r="BO101">
        <f>Table11[[#This Row],[Column312]]</f>
        <v>52882</v>
      </c>
    </row>
    <row r="102" spans="1:67" ht="28.8" customHeight="1">
      <c r="A102" s="4" t="s">
        <v>410</v>
      </c>
      <c r="B102" s="5" t="s">
        <v>98</v>
      </c>
      <c r="C102" s="5" t="s">
        <v>91</v>
      </c>
      <c r="D102" s="56" t="s">
        <v>1028</v>
      </c>
      <c r="E102">
        <v>0</v>
      </c>
      <c r="F102">
        <v>2.923</v>
      </c>
      <c r="G102">
        <v>8.8510000000000009</v>
      </c>
      <c r="H102">
        <v>12.353</v>
      </c>
      <c r="I102">
        <v>31.488</v>
      </c>
      <c r="J102">
        <v>20.89</v>
      </c>
      <c r="K102">
        <v>3.2679999999999998</v>
      </c>
      <c r="L102">
        <v>20.227</v>
      </c>
      <c r="M102" s="7">
        <f>Table11[[#This Row],[Progressives]]*0.67+Table11[[#This Row],[Muslim]]*0.64+Table11[[#This Row],[Left]]*0.35+Table11[[#This Row],[Average]]*0.52+Table11[[#This Row],[Reforms]]*0.2</f>
        <v>33.664239999999999</v>
      </c>
      <c r="N102" s="58">
        <f>Table11[[#This Row],[Average]]*0.34+Table11[[#This Row],[Liberal]]*0.45+Table11[[#This Row],[Blues]]+Table11[[#This Row],[Reforms]]*0.6</f>
        <v>35.510620000000003</v>
      </c>
      <c r="O102" s="9">
        <f>Table11[[#This Row],[Liberal]]*0.55+Table11[[#This Row],[Progressives]]*0.07+Table11[[#This Row],[Average]]*0.14</f>
        <v>16.762530000000002</v>
      </c>
      <c r="P102" s="11">
        <f>Table11[[#This Row],[Muslim]]*0.06+Table11[[#This Row],[Left]]*0.44+Table11[[#This Row],[Progressives]]*0.26</f>
        <v>7.2816000000000001</v>
      </c>
      <c r="Q102" s="59"/>
      <c r="R102" s="57">
        <f>Table11[[#This Row],[Muslim]]*0.3+Table11[[#This Row],[Left]]*0.21+Table11[[#This Row],[Reforms]]*0.2</f>
        <v>6.7810100000000002</v>
      </c>
      <c r="T102" s="7">
        <v>41.4</v>
      </c>
      <c r="U102" s="8">
        <v>25.9</v>
      </c>
      <c r="V102" s="10">
        <v>17.899999999999999</v>
      </c>
      <c r="W102" s="9">
        <v>8.1</v>
      </c>
      <c r="X102" s="11">
        <v>6.2</v>
      </c>
      <c r="Y102" s="13">
        <v>0.3</v>
      </c>
      <c r="Z102" s="12">
        <v>0</v>
      </c>
      <c r="AA102" s="14">
        <v>0</v>
      </c>
      <c r="AB102">
        <f t="shared" ca="1" si="1"/>
        <v>0.13410361366565626</v>
      </c>
      <c r="AC102">
        <v>42715</v>
      </c>
      <c r="AD102" s="17">
        <v>24.84</v>
      </c>
      <c r="AE102" s="18">
        <v>22.94406</v>
      </c>
      <c r="AF102" s="19">
        <v>28.201000000000001</v>
      </c>
      <c r="AG102" s="20">
        <v>8.3219399999999997</v>
      </c>
      <c r="AH102" s="21">
        <v>15.454000000000001</v>
      </c>
      <c r="AI102" s="22">
        <v>3.8999999999999903E-2</v>
      </c>
      <c r="AJ102" s="23">
        <v>0</v>
      </c>
      <c r="AK102" s="24">
        <v>0</v>
      </c>
      <c r="AL102" s="4" t="s">
        <v>410</v>
      </c>
      <c r="AM102" s="17">
        <f>Table11[[#This Row],[Column3]]-Table11[[#This Row],[Labour]]</f>
        <v>-16.559999999999999</v>
      </c>
      <c r="AN102" s="18">
        <f>Table11[[#This Row],[Column4]]-Table11[[#This Row],[Conservative]]</f>
        <v>-2.9559399999999982</v>
      </c>
      <c r="AO102" s="19">
        <f>Table11[[#This Row],[Column5]]-Table11[[#This Row],[Reform]]</f>
        <v>10.301000000000002</v>
      </c>
      <c r="AP102" s="20">
        <f>Table11[[#This Row],[Column6]]-Table11[[#This Row],[LibDem]]</f>
        <v>0.22194000000000003</v>
      </c>
      <c r="AQ102" s="21">
        <f>Table11[[#This Row],[Column7]]-Table11[[#This Row],[Green]]</f>
        <v>9.2540000000000013</v>
      </c>
      <c r="AR102" s="22">
        <f>Table11[[#This Row],[Column8]]-Table11[[#This Row],[Oth]]</f>
        <v>-0.26100000000000007</v>
      </c>
      <c r="AS102" s="23">
        <f>Table11[[#This Row],[Column9]]-Table11[[#This Row],[SNP]]</f>
        <v>0</v>
      </c>
      <c r="AT102" s="24">
        <f>Table11[[#This Row],[Column10]]-Table11[[#This Row],[PD]]</f>
        <v>0</v>
      </c>
      <c r="AU102" s="24">
        <f>MAX(Table11[[#This Row],[Column3]:[Column10]])-LARGE(Table11[[#This Row],[Column3]:[Column10]],2)</f>
        <v>3.3610000000000007</v>
      </c>
      <c r="AV102">
        <f>Table11[[#This Row],[Column3]]*Table11[[#This Row],[Column2]]</f>
        <v>1061040.6000000001</v>
      </c>
      <c r="AW102" s="25">
        <f>TRUNC(Table11[[#This Row],[Column3]]*Table11[[#This Row],[Column28]]/100)</f>
        <v>10610</v>
      </c>
      <c r="AX102" s="26">
        <f>TRUNC(Table11[[#This Row],[Column4]]*Table11[[#This Row],[Column29]]/100)</f>
        <v>9800</v>
      </c>
      <c r="AY102" s="27">
        <f>TRUNC(Table11[[#This Row],[Column5]]*Table11[[#This Row],[Column30]]/100)</f>
        <v>12046</v>
      </c>
      <c r="AZ102" s="28">
        <f>TRUNC(Table11[[#This Row],[Column6]]*Table11[[#This Row],[Column31]]/100)</f>
        <v>3554</v>
      </c>
      <c r="BA102" s="29">
        <f>TRUNC(Table11[[#This Row],[Column7]]*Table11[[#This Row],[Column312]]/100)</f>
        <v>6601</v>
      </c>
      <c r="BB102" s="30">
        <f>TRUNC(Table11[[#This Row],[Column8]]*Table11[[#This Row],[Column313]]/100)</f>
        <v>16</v>
      </c>
      <c r="BC102" s="31">
        <f>TRUNC(Table11[[#This Row],[Column9]]*Table11[[#This Row],[Column314]]/100)</f>
        <v>0</v>
      </c>
      <c r="BD102" s="32">
        <f>TRUNC(Table11[[#This Row],[Column10]]*Table11[[#This Row],[Column30]]/100)</f>
        <v>0</v>
      </c>
      <c r="BE102">
        <f>Table11[[#This Row],[Column2]]</f>
        <v>42715</v>
      </c>
      <c r="BF102">
        <f>Table11[[#This Row],[Column28]]</f>
        <v>42715</v>
      </c>
      <c r="BG102">
        <f>Table11[[#This Row],[Column29]]</f>
        <v>42715</v>
      </c>
      <c r="BH102">
        <f>Table11[[#This Row],[Column30]]</f>
        <v>42715</v>
      </c>
      <c r="BI102">
        <f>Table11[[#This Row],[Column31]]</f>
        <v>42715</v>
      </c>
      <c r="BJ102">
        <f>Table11[[#This Row],[Column312]]</f>
        <v>42715</v>
      </c>
      <c r="BK102">
        <f>Table11[[#This Row],[Column313]]</f>
        <v>42715</v>
      </c>
      <c r="BL102">
        <f>Table11[[#This Row],[Column314]]</f>
        <v>42715</v>
      </c>
      <c r="BM102">
        <f>Table11[[#This Row],[Column315]]</f>
        <v>42715</v>
      </c>
      <c r="BN102">
        <f>Table11[[#This Row],[Column31]]</f>
        <v>42715</v>
      </c>
      <c r="BO102">
        <f>Table11[[#This Row],[Column312]]</f>
        <v>42715</v>
      </c>
    </row>
    <row r="103" spans="1:67" ht="28.8" customHeight="1">
      <c r="A103" s="4" t="s">
        <v>415</v>
      </c>
      <c r="B103" s="5" t="s">
        <v>266</v>
      </c>
      <c r="C103" s="5" t="s">
        <v>91</v>
      </c>
      <c r="D103" s="56" t="s">
        <v>1029</v>
      </c>
      <c r="E103" s="16">
        <v>0</v>
      </c>
      <c r="F103">
        <v>0.54800000000000004</v>
      </c>
      <c r="G103">
        <v>6.75</v>
      </c>
      <c r="H103">
        <v>7.7789999999999999</v>
      </c>
      <c r="I103">
        <v>25.373000000000001</v>
      </c>
      <c r="J103">
        <v>24.844999999999999</v>
      </c>
      <c r="K103">
        <v>10.166</v>
      </c>
      <c r="L103">
        <v>24.539000000000001</v>
      </c>
      <c r="M103" s="7">
        <f>Table11[[#This Row],[Progressives]]*0.67+Table11[[#This Row],[Muslim]]*0.64+Table11[[#This Row],[Left]]*0.35+Table11[[#This Row],[Average]]*0.52+Table11[[#This Row],[Reforms]]*0.2</f>
        <v>26.026910000000001</v>
      </c>
      <c r="N103" s="58">
        <f>Table11[[#This Row],[Average]]*0.34+Table11[[#This Row],[Liberal]]*0.45+Table11[[#This Row],[Blues]]+Table11[[#This Row],[Reforms]]*0.6</f>
        <v>44.696469999999998</v>
      </c>
      <c r="O103" s="9">
        <f>Table11[[#This Row],[Liberal]]*0.55+Table11[[#This Row],[Progressives]]*0.07+Table11[[#This Row],[Average]]*0.14</f>
        <v>17.761500000000002</v>
      </c>
      <c r="P103" s="11">
        <f>Table11[[#This Row],[Muslim]]*0.06+Table11[[#This Row],[Left]]*0.44+Table11[[#This Row],[Progressives]]*0.26</f>
        <v>5.0254200000000004</v>
      </c>
      <c r="Q103" s="59"/>
      <c r="R103" s="57">
        <f>Table11[[#This Row],[Muslim]]*0.3+Table11[[#This Row],[Left]]*0.21+Table11[[#This Row],[Reforms]]*0.2</f>
        <v>6.4897000000000009</v>
      </c>
      <c r="T103" s="7">
        <v>31.7</v>
      </c>
      <c r="U103" s="8">
        <v>29.5</v>
      </c>
      <c r="V103" s="10">
        <v>15.9</v>
      </c>
      <c r="W103" s="9">
        <v>14</v>
      </c>
      <c r="X103" s="11">
        <v>8.9</v>
      </c>
      <c r="Y103" s="13">
        <v>0</v>
      </c>
      <c r="Z103" s="12">
        <v>0</v>
      </c>
      <c r="AA103" s="14">
        <v>0</v>
      </c>
      <c r="AB103">
        <f t="shared" ca="1" si="1"/>
        <v>0.63634916689038745</v>
      </c>
      <c r="AC103">
        <v>49451</v>
      </c>
      <c r="AD103" s="17">
        <v>18.582999999999998</v>
      </c>
      <c r="AE103" s="18">
        <v>22.805129999999998</v>
      </c>
      <c r="AF103" s="19">
        <v>31.834</v>
      </c>
      <c r="AG103" s="20">
        <v>10.71387</v>
      </c>
      <c r="AH103" s="21">
        <v>16.050999999999998</v>
      </c>
      <c r="AI103" s="22">
        <v>1.2999999999999901E-2</v>
      </c>
      <c r="AJ103" s="23">
        <v>0</v>
      </c>
      <c r="AK103" s="24">
        <v>0</v>
      </c>
      <c r="AL103" s="4" t="s">
        <v>415</v>
      </c>
      <c r="AM103" s="17">
        <f>Table11[[#This Row],[Column3]]-Table11[[#This Row],[Labour]]</f>
        <v>-13.117000000000001</v>
      </c>
      <c r="AN103" s="18">
        <f>Table11[[#This Row],[Column4]]-Table11[[#This Row],[Conservative]]</f>
        <v>-6.6948700000000017</v>
      </c>
      <c r="AO103" s="19">
        <f>Table11[[#This Row],[Column5]]-Table11[[#This Row],[Reform]]</f>
        <v>15.933999999999999</v>
      </c>
      <c r="AP103" s="20">
        <f>Table11[[#This Row],[Column6]]-Table11[[#This Row],[LibDem]]</f>
        <v>-3.28613</v>
      </c>
      <c r="AQ103" s="21">
        <f>Table11[[#This Row],[Column7]]-Table11[[#This Row],[Green]]</f>
        <v>7.150999999999998</v>
      </c>
      <c r="AR103" s="22">
        <f>Table11[[#This Row],[Column8]]-Table11[[#This Row],[Oth]]</f>
        <v>1.2999999999999901E-2</v>
      </c>
      <c r="AS103" s="23">
        <f>Table11[[#This Row],[Column9]]-Table11[[#This Row],[SNP]]</f>
        <v>0</v>
      </c>
      <c r="AT103" s="24">
        <f>Table11[[#This Row],[Column10]]-Table11[[#This Row],[PD]]</f>
        <v>0</v>
      </c>
      <c r="AU103" s="24">
        <f>MAX(Table11[[#This Row],[Column3]:[Column10]])-LARGE(Table11[[#This Row],[Column3]:[Column10]],2)</f>
        <v>9.0288700000000013</v>
      </c>
      <c r="AV103">
        <f>Table11[[#This Row],[Column3]]*Table11[[#This Row],[Column2]]</f>
        <v>918947.93299999996</v>
      </c>
      <c r="AW103" s="25">
        <f>TRUNC(Table11[[#This Row],[Column3]]*Table11[[#This Row],[Column28]]/100)</f>
        <v>9189</v>
      </c>
      <c r="AX103" s="26">
        <f>TRUNC(Table11[[#This Row],[Column4]]*Table11[[#This Row],[Column29]]/100)</f>
        <v>11277</v>
      </c>
      <c r="AY103" s="27">
        <f>TRUNC(Table11[[#This Row],[Column5]]*Table11[[#This Row],[Column30]]/100)</f>
        <v>15742</v>
      </c>
      <c r="AZ103" s="28">
        <f>TRUNC(Table11[[#This Row],[Column6]]*Table11[[#This Row],[Column31]]/100)</f>
        <v>5298</v>
      </c>
      <c r="BA103" s="29">
        <f>TRUNC(Table11[[#This Row],[Column7]]*Table11[[#This Row],[Column312]]/100)</f>
        <v>7937</v>
      </c>
      <c r="BB103" s="30">
        <f>TRUNC(Table11[[#This Row],[Column8]]*Table11[[#This Row],[Column313]]/100)</f>
        <v>6</v>
      </c>
      <c r="BC103" s="31">
        <f>TRUNC(Table11[[#This Row],[Column9]]*Table11[[#This Row],[Column314]]/100)</f>
        <v>0</v>
      </c>
      <c r="BD103" s="32">
        <f>TRUNC(Table11[[#This Row],[Column10]]*Table11[[#This Row],[Column30]]/100)</f>
        <v>0</v>
      </c>
      <c r="BE103">
        <f>Table11[[#This Row],[Column2]]</f>
        <v>49451</v>
      </c>
      <c r="BF103">
        <f>Table11[[#This Row],[Column28]]</f>
        <v>49451</v>
      </c>
      <c r="BG103">
        <f>Table11[[#This Row],[Column29]]</f>
        <v>49451</v>
      </c>
      <c r="BH103">
        <f>Table11[[#This Row],[Column30]]</f>
        <v>49451</v>
      </c>
      <c r="BI103">
        <f>Table11[[#This Row],[Column31]]</f>
        <v>49451</v>
      </c>
      <c r="BJ103">
        <f>Table11[[#This Row],[Column312]]</f>
        <v>49451</v>
      </c>
      <c r="BK103">
        <f>Table11[[#This Row],[Column313]]</f>
        <v>49451</v>
      </c>
      <c r="BL103">
        <f>Table11[[#This Row],[Column314]]</f>
        <v>49451</v>
      </c>
      <c r="BM103">
        <f>Table11[[#This Row],[Column315]]</f>
        <v>49451</v>
      </c>
      <c r="BN103">
        <f>Table11[[#This Row],[Column31]]</f>
        <v>49451</v>
      </c>
      <c r="BO103">
        <f>Table11[[#This Row],[Column312]]</f>
        <v>49451</v>
      </c>
    </row>
    <row r="104" spans="1:67" ht="28.8" customHeight="1">
      <c r="A104" s="4" t="s">
        <v>830</v>
      </c>
      <c r="B104" s="5" t="s">
        <v>200</v>
      </c>
      <c r="C104" s="5" t="s">
        <v>91</v>
      </c>
      <c r="D104" s="56" t="s">
        <v>1030</v>
      </c>
      <c r="E104">
        <v>0</v>
      </c>
      <c r="F104">
        <v>6.306</v>
      </c>
      <c r="G104">
        <v>10.253</v>
      </c>
      <c r="H104">
        <v>24.186</v>
      </c>
      <c r="I104">
        <v>21.158999999999999</v>
      </c>
      <c r="J104">
        <v>16.898</v>
      </c>
      <c r="K104">
        <v>3.4529999999999998</v>
      </c>
      <c r="L104">
        <v>17.745000000000001</v>
      </c>
      <c r="M104" s="7">
        <f>Table11[[#This Row],[Progressives]]*0.67+Table11[[#This Row],[Muslim]]*0.64+Table11[[#This Row],[Left]]*0.35+Table11[[#This Row],[Average]]*0.52+Table11[[#This Row],[Reforms]]*0.2</f>
        <v>38.380690000000001</v>
      </c>
      <c r="N104" s="58">
        <f>Table11[[#This Row],[Average]]*0.34+Table11[[#This Row],[Liberal]]*0.45+Table11[[#This Row],[Blues]]+Table11[[#This Row],[Reforms]]*0.6</f>
        <v>28.898159999999997</v>
      </c>
      <c r="O104" s="9">
        <f>Table11[[#This Row],[Liberal]]*0.55+Table11[[#This Row],[Progressives]]*0.07+Table11[[#This Row],[Average]]*0.14</f>
        <v>13.949180000000002</v>
      </c>
      <c r="P104" s="11">
        <f>Table11[[#This Row],[Muslim]]*0.06+Table11[[#This Row],[Left]]*0.44+Table11[[#This Row],[Progressives]]*0.26</f>
        <v>11.178039999999999</v>
      </c>
      <c r="Q104" s="59"/>
      <c r="R104" s="57">
        <f>Table11[[#This Row],[Muslim]]*0.3+Table11[[#This Row],[Left]]*0.21+Table11[[#This Row],[Reforms]]*0.2</f>
        <v>7.5939300000000003</v>
      </c>
      <c r="T104" s="7">
        <v>42.7</v>
      </c>
      <c r="U104" s="8">
        <v>21.3</v>
      </c>
      <c r="V104" s="10">
        <v>25.5</v>
      </c>
      <c r="W104" s="9">
        <v>3.1</v>
      </c>
      <c r="X104" s="11">
        <v>4.3</v>
      </c>
      <c r="Y104" s="13">
        <v>3</v>
      </c>
      <c r="Z104" s="12">
        <v>0</v>
      </c>
      <c r="AA104" s="14">
        <v>0</v>
      </c>
      <c r="AB104">
        <f t="shared" ca="1" si="1"/>
        <v>1.0708872643728995E-2</v>
      </c>
      <c r="AC104">
        <v>37558</v>
      </c>
      <c r="AD104" s="17">
        <v>30.401499999999999</v>
      </c>
      <c r="AE104" s="18">
        <v>14.285920000000001</v>
      </c>
      <c r="AF104" s="19">
        <v>33.671079999999897</v>
      </c>
      <c r="AG104" s="20">
        <v>6.6014999999999997</v>
      </c>
      <c r="AH104" s="21">
        <v>14.55</v>
      </c>
      <c r="AI104" s="22">
        <v>0.39</v>
      </c>
      <c r="AJ104" s="23">
        <v>0</v>
      </c>
      <c r="AK104" s="24">
        <v>0</v>
      </c>
      <c r="AL104" s="4" t="s">
        <v>830</v>
      </c>
      <c r="AM104" s="17">
        <f>Table11[[#This Row],[Column3]]-Table11[[#This Row],[Labour]]</f>
        <v>-12.298500000000004</v>
      </c>
      <c r="AN104" s="18">
        <f>Table11[[#This Row],[Column4]]-Table11[[#This Row],[Conservative]]</f>
        <v>-7.0140799999999999</v>
      </c>
      <c r="AO104" s="19">
        <f>Table11[[#This Row],[Column5]]-Table11[[#This Row],[Reform]]</f>
        <v>8.1710799999998969</v>
      </c>
      <c r="AP104" s="20">
        <f>Table11[[#This Row],[Column6]]-Table11[[#This Row],[LibDem]]</f>
        <v>3.5014999999999996</v>
      </c>
      <c r="AQ104" s="21">
        <f>Table11[[#This Row],[Column7]]-Table11[[#This Row],[Green]]</f>
        <v>10.25</v>
      </c>
      <c r="AR104" s="22">
        <f>Table11[[#This Row],[Column8]]-Table11[[#This Row],[Oth]]</f>
        <v>-2.61</v>
      </c>
      <c r="AS104" s="23">
        <f>Table11[[#This Row],[Column9]]-Table11[[#This Row],[SNP]]</f>
        <v>0</v>
      </c>
      <c r="AT104" s="24">
        <f>Table11[[#This Row],[Column10]]-Table11[[#This Row],[PD]]</f>
        <v>0</v>
      </c>
      <c r="AU104" s="24">
        <f>MAX(Table11[[#This Row],[Column3]:[Column10]])-LARGE(Table11[[#This Row],[Column3]:[Column10]],2)</f>
        <v>3.2695799999998982</v>
      </c>
      <c r="AV104">
        <f>Table11[[#This Row],[Column3]]*Table11[[#This Row],[Column2]]</f>
        <v>1141819.537</v>
      </c>
      <c r="AW104" s="25">
        <f>TRUNC(Table11[[#This Row],[Column3]]*Table11[[#This Row],[Column28]]/100)</f>
        <v>11418</v>
      </c>
      <c r="AX104" s="26">
        <f>TRUNC(Table11[[#This Row],[Column4]]*Table11[[#This Row],[Column29]]/100)</f>
        <v>5365</v>
      </c>
      <c r="AY104" s="27">
        <f>TRUNC(Table11[[#This Row],[Column5]]*Table11[[#This Row],[Column30]]/100)</f>
        <v>12646</v>
      </c>
      <c r="AZ104" s="28">
        <f>TRUNC(Table11[[#This Row],[Column6]]*Table11[[#This Row],[Column31]]/100)</f>
        <v>2479</v>
      </c>
      <c r="BA104" s="29">
        <f>TRUNC(Table11[[#This Row],[Column7]]*Table11[[#This Row],[Column312]]/100)</f>
        <v>5464</v>
      </c>
      <c r="BB104" s="30">
        <f>TRUNC(Table11[[#This Row],[Column8]]*Table11[[#This Row],[Column313]]/100)</f>
        <v>146</v>
      </c>
      <c r="BC104" s="31">
        <f>TRUNC(Table11[[#This Row],[Column9]]*Table11[[#This Row],[Column314]]/100)</f>
        <v>0</v>
      </c>
      <c r="BD104" s="32">
        <f>TRUNC(Table11[[#This Row],[Column10]]*Table11[[#This Row],[Column30]]/100)</f>
        <v>0</v>
      </c>
      <c r="BE104">
        <f>Table11[[#This Row],[Column2]]</f>
        <v>37558</v>
      </c>
      <c r="BF104">
        <f>Table11[[#This Row],[Column28]]</f>
        <v>37558</v>
      </c>
      <c r="BG104">
        <f>Table11[[#This Row],[Column29]]</f>
        <v>37558</v>
      </c>
      <c r="BH104">
        <f>Table11[[#This Row],[Column30]]</f>
        <v>37558</v>
      </c>
      <c r="BI104">
        <f>Table11[[#This Row],[Column31]]</f>
        <v>37558</v>
      </c>
      <c r="BJ104">
        <f>Table11[[#This Row],[Column312]]</f>
        <v>37558</v>
      </c>
      <c r="BK104">
        <f>Table11[[#This Row],[Column313]]</f>
        <v>37558</v>
      </c>
      <c r="BL104">
        <f>Table11[[#This Row],[Column314]]</f>
        <v>37558</v>
      </c>
      <c r="BM104">
        <f>Table11[[#This Row],[Column315]]</f>
        <v>37558</v>
      </c>
      <c r="BN104">
        <f>Table11[[#This Row],[Column31]]</f>
        <v>37558</v>
      </c>
      <c r="BO104">
        <f>Table11[[#This Row],[Column312]]</f>
        <v>37558</v>
      </c>
    </row>
    <row r="105" spans="1:67" ht="28.8" customHeight="1">
      <c r="A105" s="4" t="s">
        <v>308</v>
      </c>
      <c r="B105" s="5" t="s">
        <v>98</v>
      </c>
      <c r="C105" s="5" t="s">
        <v>91</v>
      </c>
      <c r="D105" s="56" t="s">
        <v>1031</v>
      </c>
      <c r="E105" s="16">
        <v>0</v>
      </c>
      <c r="F105">
        <v>12.445</v>
      </c>
      <c r="G105">
        <v>8.9710000000000001</v>
      </c>
      <c r="H105">
        <v>20.93</v>
      </c>
      <c r="I105">
        <v>15.045999999999999</v>
      </c>
      <c r="J105">
        <v>21.539000000000001</v>
      </c>
      <c r="K105">
        <v>10.635</v>
      </c>
      <c r="L105">
        <v>10.433</v>
      </c>
      <c r="M105" s="7">
        <f>Table11[[#This Row],[Progressives]]*0.67+Table11[[#This Row],[Muslim]]*0.64+Table11[[#This Row],[Left]]*0.35+Table11[[#This Row],[Average]]*0.52+Table11[[#This Row],[Reforms]]*0.2</f>
        <v>35.038269999999997</v>
      </c>
      <c r="N105" s="58">
        <f>Table11[[#This Row],[Average]]*0.34+Table11[[#This Row],[Liberal]]*0.45+Table11[[#This Row],[Blues]]+Table11[[#This Row],[Reforms]]*0.6</f>
        <v>31.70299</v>
      </c>
      <c r="O105" s="9">
        <f>Table11[[#This Row],[Liberal]]*0.55+Table11[[#This Row],[Progressives]]*0.07+Table11[[#This Row],[Average]]*0.14</f>
        <v>15.417990000000003</v>
      </c>
      <c r="P105" s="11">
        <f>Table11[[#This Row],[Muslim]]*0.06+Table11[[#This Row],[Left]]*0.44+Table11[[#This Row],[Progressives]]*0.26</f>
        <v>10.135739999999998</v>
      </c>
      <c r="Q105" s="59"/>
      <c r="R105" s="57">
        <f>Table11[[#This Row],[Muslim]]*0.3+Table11[[#This Row],[Left]]*0.21+Table11[[#This Row],[Reforms]]*0.2</f>
        <v>7.7040100000000002</v>
      </c>
      <c r="T105" s="7">
        <v>35.299999999999997</v>
      </c>
      <c r="U105" s="8">
        <v>24.7</v>
      </c>
      <c r="V105" s="10">
        <v>11.1</v>
      </c>
      <c r="W105" s="9">
        <v>17</v>
      </c>
      <c r="X105" s="11">
        <v>5.5</v>
      </c>
      <c r="Y105" s="13">
        <v>6.4</v>
      </c>
      <c r="Z105" s="12">
        <v>0</v>
      </c>
      <c r="AA105" s="14">
        <v>0</v>
      </c>
      <c r="AB105">
        <f t="shared" ca="1" si="1"/>
        <v>0.22258398957767889</v>
      </c>
      <c r="AC105">
        <v>44455</v>
      </c>
      <c r="AD105" s="17">
        <v>26.698</v>
      </c>
      <c r="AE105" s="18">
        <v>27.656809999999901</v>
      </c>
      <c r="AF105" s="19">
        <v>16.0578</v>
      </c>
      <c r="AG105" s="20">
        <v>13.05639</v>
      </c>
      <c r="AH105" s="21">
        <v>15.699</v>
      </c>
      <c r="AI105" s="22">
        <v>0.83199999999999896</v>
      </c>
      <c r="AJ105" s="23">
        <v>0</v>
      </c>
      <c r="AK105" s="24">
        <v>0</v>
      </c>
      <c r="AL105" s="4" t="s">
        <v>308</v>
      </c>
      <c r="AM105" s="17">
        <f>Table11[[#This Row],[Column3]]-Table11[[#This Row],[Labour]]</f>
        <v>-8.6019999999999968</v>
      </c>
      <c r="AN105" s="18">
        <f>Table11[[#This Row],[Column4]]-Table11[[#This Row],[Conservative]]</f>
        <v>2.9568099999999014</v>
      </c>
      <c r="AO105" s="19">
        <f>Table11[[#This Row],[Column5]]-Table11[[#This Row],[Reform]]</f>
        <v>4.9578000000000007</v>
      </c>
      <c r="AP105" s="20">
        <f>Table11[[#This Row],[Column6]]-Table11[[#This Row],[LibDem]]</f>
        <v>-3.9436099999999996</v>
      </c>
      <c r="AQ105" s="21">
        <f>Table11[[#This Row],[Column7]]-Table11[[#This Row],[Green]]</f>
        <v>10.199</v>
      </c>
      <c r="AR105" s="22">
        <f>Table11[[#This Row],[Column8]]-Table11[[#This Row],[Oth]]</f>
        <v>-5.5680000000000014</v>
      </c>
      <c r="AS105" s="23">
        <f>Table11[[#This Row],[Column9]]-Table11[[#This Row],[SNP]]</f>
        <v>0</v>
      </c>
      <c r="AT105" s="24">
        <f>Table11[[#This Row],[Column10]]-Table11[[#This Row],[PD]]</f>
        <v>0</v>
      </c>
      <c r="AU105" s="24">
        <f>MAX(Table11[[#This Row],[Column3]:[Column10]])-LARGE(Table11[[#This Row],[Column3]:[Column10]],2)</f>
        <v>0.95880999999990024</v>
      </c>
      <c r="AV105">
        <f>Table11[[#This Row],[Column3]]*Table11[[#This Row],[Column2]]</f>
        <v>1186859.5900000001</v>
      </c>
      <c r="AW105" s="25">
        <f>TRUNC(Table11[[#This Row],[Column3]]*Table11[[#This Row],[Column28]]/100)</f>
        <v>11868</v>
      </c>
      <c r="AX105" s="26">
        <f>TRUNC(Table11[[#This Row],[Column4]]*Table11[[#This Row],[Column29]]/100)</f>
        <v>12294</v>
      </c>
      <c r="AY105" s="27">
        <f>TRUNC(Table11[[#This Row],[Column5]]*Table11[[#This Row],[Column30]]/100)</f>
        <v>7138</v>
      </c>
      <c r="AZ105" s="28">
        <f>TRUNC(Table11[[#This Row],[Column6]]*Table11[[#This Row],[Column31]]/100)</f>
        <v>5804</v>
      </c>
      <c r="BA105" s="29">
        <f>TRUNC(Table11[[#This Row],[Column7]]*Table11[[#This Row],[Column312]]/100)</f>
        <v>6978</v>
      </c>
      <c r="BB105" s="30">
        <f>TRUNC(Table11[[#This Row],[Column8]]*Table11[[#This Row],[Column313]]/100)</f>
        <v>369</v>
      </c>
      <c r="BC105" s="31">
        <f>TRUNC(Table11[[#This Row],[Column9]]*Table11[[#This Row],[Column314]]/100)</f>
        <v>0</v>
      </c>
      <c r="BD105" s="32">
        <f>TRUNC(Table11[[#This Row],[Column10]]*Table11[[#This Row],[Column30]]/100)</f>
        <v>0</v>
      </c>
      <c r="BE105">
        <f>Table11[[#This Row],[Column2]]</f>
        <v>44455</v>
      </c>
      <c r="BF105">
        <f>Table11[[#This Row],[Column28]]</f>
        <v>44455</v>
      </c>
      <c r="BG105">
        <f>Table11[[#This Row],[Column29]]</f>
        <v>44455</v>
      </c>
      <c r="BH105">
        <f>Table11[[#This Row],[Column30]]</f>
        <v>44455</v>
      </c>
      <c r="BI105">
        <f>Table11[[#This Row],[Column31]]</f>
        <v>44455</v>
      </c>
      <c r="BJ105">
        <f>Table11[[#This Row],[Column312]]</f>
        <v>44455</v>
      </c>
      <c r="BK105">
        <f>Table11[[#This Row],[Column313]]</f>
        <v>44455</v>
      </c>
      <c r="BL105">
        <f>Table11[[#This Row],[Column314]]</f>
        <v>44455</v>
      </c>
      <c r="BM105">
        <f>Table11[[#This Row],[Column315]]</f>
        <v>44455</v>
      </c>
      <c r="BN105">
        <f>Table11[[#This Row],[Column31]]</f>
        <v>44455</v>
      </c>
      <c r="BO105">
        <f>Table11[[#This Row],[Column312]]</f>
        <v>44455</v>
      </c>
    </row>
    <row r="106" spans="1:67" ht="28.8" customHeight="1">
      <c r="A106" s="4" t="s">
        <v>425</v>
      </c>
      <c r="B106" s="5" t="s">
        <v>426</v>
      </c>
      <c r="C106" s="5" t="s">
        <v>91</v>
      </c>
      <c r="D106" s="56" t="s">
        <v>1032</v>
      </c>
      <c r="E106" s="16">
        <v>0</v>
      </c>
      <c r="F106">
        <v>0.28299999999999997</v>
      </c>
      <c r="G106">
        <v>6.3369999999999997</v>
      </c>
      <c r="H106">
        <v>5.9619999999999997</v>
      </c>
      <c r="I106">
        <v>18.402000000000001</v>
      </c>
      <c r="J106">
        <v>24.960999999999999</v>
      </c>
      <c r="K106">
        <v>17.646000000000001</v>
      </c>
      <c r="L106">
        <v>26.407</v>
      </c>
      <c r="M106" s="7">
        <f>Table11[[#This Row],[Progressives]]*0.67+Table11[[#This Row],[Muslim]]*0.64+Table11[[#This Row],[Left]]*0.35+Table11[[#This Row],[Average]]*0.52+Table11[[#This Row],[Reforms]]*0.2</f>
        <v>21.244050000000001</v>
      </c>
      <c r="N106" s="58">
        <f>Table11[[#This Row],[Average]]*0.34+Table11[[#This Row],[Liberal]]*0.45+Table11[[#This Row],[Blues]]+Table11[[#This Row],[Reforms]]*0.6</f>
        <v>50.979330000000004</v>
      </c>
      <c r="O106" s="9">
        <f>Table11[[#This Row],[Liberal]]*0.55+Table11[[#This Row],[Progressives]]*0.07+Table11[[#This Row],[Average]]*0.14</f>
        <v>16.722169999999998</v>
      </c>
      <c r="P106" s="11">
        <f>Table11[[#This Row],[Muslim]]*0.06+Table11[[#This Row],[Left]]*0.44+Table11[[#This Row],[Progressives]]*0.26</f>
        <v>4.3553800000000003</v>
      </c>
      <c r="Q106" s="59"/>
      <c r="R106" s="57">
        <f>Table11[[#This Row],[Muslim]]*0.3+Table11[[#This Row],[Left]]*0.21+Table11[[#This Row],[Reforms]]*0.2</f>
        <v>6.6970700000000001</v>
      </c>
      <c r="T106" s="7">
        <v>9.4</v>
      </c>
      <c r="U106" s="8">
        <v>30.3</v>
      </c>
      <c r="V106" s="10">
        <v>15.9</v>
      </c>
      <c r="W106" s="9">
        <v>2.5</v>
      </c>
      <c r="X106" s="11">
        <v>41.7</v>
      </c>
      <c r="Y106" s="13">
        <v>0.2</v>
      </c>
      <c r="Z106" s="12">
        <v>0</v>
      </c>
      <c r="AA106" s="14">
        <v>0</v>
      </c>
      <c r="AB106">
        <f t="shared" ca="1" si="1"/>
        <v>0.8402745348743228</v>
      </c>
      <c r="AC106">
        <v>49073</v>
      </c>
      <c r="AD106" s="17">
        <v>3.488</v>
      </c>
      <c r="AE106" s="18">
        <v>18.45008</v>
      </c>
      <c r="AF106" s="19">
        <v>29.875920000000001</v>
      </c>
      <c r="AG106" s="20">
        <v>2.0087999999999999</v>
      </c>
      <c r="AH106" s="21">
        <v>46.148600000000002</v>
      </c>
      <c r="AI106" s="22">
        <v>2.86E-2</v>
      </c>
      <c r="AJ106" s="23">
        <v>0</v>
      </c>
      <c r="AK106" s="24">
        <v>0</v>
      </c>
      <c r="AL106" s="4" t="s">
        <v>425</v>
      </c>
      <c r="AM106" s="17">
        <f>Table11[[#This Row],[Column3]]-Table11[[#This Row],[Labour]]</f>
        <v>-5.9120000000000008</v>
      </c>
      <c r="AN106" s="18">
        <f>Table11[[#This Row],[Column4]]-Table11[[#This Row],[Conservative]]</f>
        <v>-11.849920000000001</v>
      </c>
      <c r="AO106" s="19">
        <f>Table11[[#This Row],[Column5]]-Table11[[#This Row],[Reform]]</f>
        <v>13.97592</v>
      </c>
      <c r="AP106" s="20">
        <f>Table11[[#This Row],[Column6]]-Table11[[#This Row],[LibDem]]</f>
        <v>-0.49120000000000008</v>
      </c>
      <c r="AQ106" s="21">
        <f>Table11[[#This Row],[Column7]]-Table11[[#This Row],[Green]]</f>
        <v>4.448599999999999</v>
      </c>
      <c r="AR106" s="22">
        <f>Table11[[#This Row],[Column8]]-Table11[[#This Row],[Oth]]</f>
        <v>-0.1714</v>
      </c>
      <c r="AS106" s="23">
        <f>Table11[[#This Row],[Column9]]-Table11[[#This Row],[SNP]]</f>
        <v>0</v>
      </c>
      <c r="AT106" s="24">
        <f>Table11[[#This Row],[Column10]]-Table11[[#This Row],[PD]]</f>
        <v>0</v>
      </c>
      <c r="AU106" s="24">
        <f>MAX(Table11[[#This Row],[Column3]:[Column10]])-LARGE(Table11[[#This Row],[Column3]:[Column10]],2)</f>
        <v>16.272680000000001</v>
      </c>
      <c r="AV106">
        <f>Table11[[#This Row],[Column3]]*Table11[[#This Row],[Column2]]</f>
        <v>171166.62400000001</v>
      </c>
      <c r="AW106" s="25">
        <f>TRUNC(Table11[[#This Row],[Column3]]*Table11[[#This Row],[Column28]]/100)</f>
        <v>1711</v>
      </c>
      <c r="AX106" s="26">
        <f>TRUNC(Table11[[#This Row],[Column4]]*Table11[[#This Row],[Column29]]/100)</f>
        <v>9054</v>
      </c>
      <c r="AY106" s="27">
        <f>TRUNC(Table11[[#This Row],[Column5]]*Table11[[#This Row],[Column30]]/100)</f>
        <v>14661</v>
      </c>
      <c r="AZ106" s="28">
        <f>TRUNC(Table11[[#This Row],[Column6]]*Table11[[#This Row],[Column31]]/100)</f>
        <v>985</v>
      </c>
      <c r="BA106" s="29">
        <f>TRUNC(Table11[[#This Row],[Column7]]*Table11[[#This Row],[Column312]]/100)</f>
        <v>22646</v>
      </c>
      <c r="BB106" s="30">
        <f>TRUNC(Table11[[#This Row],[Column8]]*Table11[[#This Row],[Column313]]/100)</f>
        <v>14</v>
      </c>
      <c r="BC106" s="31">
        <f>TRUNC(Table11[[#This Row],[Column9]]*Table11[[#This Row],[Column314]]/100)</f>
        <v>0</v>
      </c>
      <c r="BD106" s="32">
        <f>TRUNC(Table11[[#This Row],[Column10]]*Table11[[#This Row],[Column30]]/100)</f>
        <v>0</v>
      </c>
      <c r="BE106">
        <f>Table11[[#This Row],[Column2]]</f>
        <v>49073</v>
      </c>
      <c r="BF106">
        <f>Table11[[#This Row],[Column28]]</f>
        <v>49073</v>
      </c>
      <c r="BG106">
        <f>Table11[[#This Row],[Column29]]</f>
        <v>49073</v>
      </c>
      <c r="BH106">
        <f>Table11[[#This Row],[Column30]]</f>
        <v>49073</v>
      </c>
      <c r="BI106">
        <f>Table11[[#This Row],[Column31]]</f>
        <v>49073</v>
      </c>
      <c r="BJ106">
        <f>Table11[[#This Row],[Column312]]</f>
        <v>49073</v>
      </c>
      <c r="BK106">
        <f>Table11[[#This Row],[Column313]]</f>
        <v>49073</v>
      </c>
      <c r="BL106">
        <f>Table11[[#This Row],[Column314]]</f>
        <v>49073</v>
      </c>
      <c r="BM106">
        <f>Table11[[#This Row],[Column315]]</f>
        <v>49073</v>
      </c>
      <c r="BN106">
        <f>Table11[[#This Row],[Column31]]</f>
        <v>49073</v>
      </c>
      <c r="BO106">
        <f>Table11[[#This Row],[Column312]]</f>
        <v>49073</v>
      </c>
    </row>
    <row r="107" spans="1:67" ht="43.2" customHeight="1">
      <c r="A107" s="4" t="s">
        <v>309</v>
      </c>
      <c r="B107" s="5" t="s">
        <v>98</v>
      </c>
      <c r="C107" s="5" t="s">
        <v>91</v>
      </c>
      <c r="D107" s="56" t="s">
        <v>1033</v>
      </c>
      <c r="E107">
        <v>0</v>
      </c>
      <c r="F107">
        <v>3.2919999999999998</v>
      </c>
      <c r="G107">
        <v>13.347</v>
      </c>
      <c r="H107">
        <v>15.728999999999999</v>
      </c>
      <c r="I107">
        <v>24.594999999999999</v>
      </c>
      <c r="J107">
        <v>21.545000000000002</v>
      </c>
      <c r="K107">
        <v>6.97</v>
      </c>
      <c r="L107">
        <v>14.522</v>
      </c>
      <c r="M107" s="7">
        <f>Table11[[#This Row],[Progressives]]*0.67+Table11[[#This Row],[Muslim]]*0.64+Table11[[#This Row],[Left]]*0.35+Table11[[#This Row],[Average]]*0.52+Table11[[#This Row],[Reforms]]*0.2</f>
        <v>33.010559999999998</v>
      </c>
      <c r="N107" s="58">
        <f>Table11[[#This Row],[Average]]*0.34+Table11[[#This Row],[Liberal]]*0.45+Table11[[#This Row],[Blues]]+Table11[[#This Row],[Reforms]]*0.6</f>
        <v>33.740749999999998</v>
      </c>
      <c r="O107" s="9">
        <f>Table11[[#This Row],[Liberal]]*0.55+Table11[[#This Row],[Progressives]]*0.07+Table11[[#This Row],[Average]]*0.14</f>
        <v>16.394080000000002</v>
      </c>
      <c r="P107" s="11">
        <f>Table11[[#This Row],[Muslim]]*0.06+Table11[[#This Row],[Left]]*0.44+Table11[[#This Row],[Progressives]]*0.26</f>
        <v>10.159739999999999</v>
      </c>
      <c r="Q107" s="59"/>
      <c r="R107" s="57">
        <f>Table11[[#This Row],[Muslim]]*0.3+Table11[[#This Row],[Left]]*0.21+Table11[[#This Row],[Reforms]]*0.2</f>
        <v>6.6948699999999999</v>
      </c>
      <c r="T107" s="7">
        <v>41</v>
      </c>
      <c r="U107" s="8">
        <v>33.200000000000003</v>
      </c>
      <c r="V107" s="10">
        <v>13.2</v>
      </c>
      <c r="W107" s="9">
        <v>6.4</v>
      </c>
      <c r="X107" s="11">
        <v>6.2</v>
      </c>
      <c r="Y107" s="13">
        <v>0</v>
      </c>
      <c r="Z107" s="12">
        <v>0</v>
      </c>
      <c r="AA107" s="14">
        <v>0</v>
      </c>
      <c r="AB107">
        <f t="shared" ca="1" si="1"/>
        <v>0.31613453048033024</v>
      </c>
      <c r="AC107">
        <v>48455</v>
      </c>
      <c r="AD107" s="17">
        <v>24.751000000000001</v>
      </c>
      <c r="AE107" s="18">
        <v>28.49738</v>
      </c>
      <c r="AF107" s="19">
        <v>23.119</v>
      </c>
      <c r="AG107" s="20">
        <v>7.8586200000000002</v>
      </c>
      <c r="AH107" s="21">
        <v>15.773999999999999</v>
      </c>
      <c r="AI107" s="22">
        <v>0</v>
      </c>
      <c r="AJ107" s="23">
        <v>0</v>
      </c>
      <c r="AK107" s="24">
        <v>0</v>
      </c>
      <c r="AL107" s="4" t="s">
        <v>309</v>
      </c>
      <c r="AM107" s="17">
        <f>Table11[[#This Row],[Column3]]-Table11[[#This Row],[Labour]]</f>
        <v>-16.248999999999999</v>
      </c>
      <c r="AN107" s="18">
        <f>Table11[[#This Row],[Column4]]-Table11[[#This Row],[Conservative]]</f>
        <v>-4.7026200000000031</v>
      </c>
      <c r="AO107" s="19">
        <f>Table11[[#This Row],[Column5]]-Table11[[#This Row],[Reform]]</f>
        <v>9.9190000000000005</v>
      </c>
      <c r="AP107" s="20">
        <f>Table11[[#This Row],[Column6]]-Table11[[#This Row],[LibDem]]</f>
        <v>1.4586199999999998</v>
      </c>
      <c r="AQ107" s="21">
        <f>Table11[[#This Row],[Column7]]-Table11[[#This Row],[Green]]</f>
        <v>9.5739999999999981</v>
      </c>
      <c r="AR107" s="22">
        <f>Table11[[#This Row],[Column8]]-Table11[[#This Row],[Oth]]</f>
        <v>0</v>
      </c>
      <c r="AS107" s="23">
        <f>Table11[[#This Row],[Column9]]-Table11[[#This Row],[SNP]]</f>
        <v>0</v>
      </c>
      <c r="AT107" s="24">
        <f>Table11[[#This Row],[Column10]]-Table11[[#This Row],[PD]]</f>
        <v>0</v>
      </c>
      <c r="AU107" s="24">
        <f>MAX(Table11[[#This Row],[Column3]:[Column10]])-LARGE(Table11[[#This Row],[Column3]:[Column10]],2)</f>
        <v>3.7463799999999985</v>
      </c>
      <c r="AV107">
        <f>Table11[[#This Row],[Column3]]*Table11[[#This Row],[Column2]]</f>
        <v>1199309.7050000001</v>
      </c>
      <c r="AW107" s="25">
        <f>TRUNC(Table11[[#This Row],[Column3]]*Table11[[#This Row],[Column28]]/100)</f>
        <v>11993</v>
      </c>
      <c r="AX107" s="26">
        <f>TRUNC(Table11[[#This Row],[Column4]]*Table11[[#This Row],[Column29]]/100)</f>
        <v>13808</v>
      </c>
      <c r="AY107" s="27">
        <f>TRUNC(Table11[[#This Row],[Column5]]*Table11[[#This Row],[Column30]]/100)</f>
        <v>11202</v>
      </c>
      <c r="AZ107" s="28">
        <f>TRUNC(Table11[[#This Row],[Column6]]*Table11[[#This Row],[Column31]]/100)</f>
        <v>3807</v>
      </c>
      <c r="BA107" s="29">
        <f>TRUNC(Table11[[#This Row],[Column7]]*Table11[[#This Row],[Column312]]/100)</f>
        <v>7643</v>
      </c>
      <c r="BB107" s="30">
        <f>TRUNC(Table11[[#This Row],[Column8]]*Table11[[#This Row],[Column313]]/100)</f>
        <v>0</v>
      </c>
      <c r="BC107" s="31">
        <f>TRUNC(Table11[[#This Row],[Column9]]*Table11[[#This Row],[Column314]]/100)</f>
        <v>0</v>
      </c>
      <c r="BD107" s="32">
        <f>TRUNC(Table11[[#This Row],[Column10]]*Table11[[#This Row],[Column30]]/100)</f>
        <v>0</v>
      </c>
      <c r="BE107">
        <f>Table11[[#This Row],[Column2]]</f>
        <v>48455</v>
      </c>
      <c r="BF107">
        <f>Table11[[#This Row],[Column28]]</f>
        <v>48455</v>
      </c>
      <c r="BG107">
        <f>Table11[[#This Row],[Column29]]</f>
        <v>48455</v>
      </c>
      <c r="BH107">
        <f>Table11[[#This Row],[Column30]]</f>
        <v>48455</v>
      </c>
      <c r="BI107">
        <f>Table11[[#This Row],[Column31]]</f>
        <v>48455</v>
      </c>
      <c r="BJ107">
        <f>Table11[[#This Row],[Column312]]</f>
        <v>48455</v>
      </c>
      <c r="BK107">
        <f>Table11[[#This Row],[Column313]]</f>
        <v>48455</v>
      </c>
      <c r="BL107">
        <f>Table11[[#This Row],[Column314]]</f>
        <v>48455</v>
      </c>
      <c r="BM107">
        <f>Table11[[#This Row],[Column315]]</f>
        <v>48455</v>
      </c>
      <c r="BN107">
        <f>Table11[[#This Row],[Column31]]</f>
        <v>48455</v>
      </c>
      <c r="BO107">
        <f>Table11[[#This Row],[Column312]]</f>
        <v>48455</v>
      </c>
    </row>
    <row r="108" spans="1:67" ht="28.8" customHeight="1">
      <c r="A108" s="2" t="s">
        <v>312</v>
      </c>
      <c r="B108" s="3" t="s">
        <v>266</v>
      </c>
      <c r="C108" s="3" t="s">
        <v>91</v>
      </c>
      <c r="D108" s="50" t="s">
        <v>1034</v>
      </c>
      <c r="E108" s="16">
        <v>0</v>
      </c>
      <c r="F108">
        <v>1.266</v>
      </c>
      <c r="G108">
        <v>9.3889999999999993</v>
      </c>
      <c r="H108">
        <v>11.676</v>
      </c>
      <c r="I108">
        <v>21.699000000000002</v>
      </c>
      <c r="J108">
        <v>20.100999999999999</v>
      </c>
      <c r="K108">
        <v>11.138</v>
      </c>
      <c r="L108">
        <v>24.731999999999999</v>
      </c>
      <c r="M108" s="7">
        <f>Table11[[#This Row],[Progressives]]*0.67+Table11[[#This Row],[Muslim]]*0.64+Table11[[#This Row],[Left]]*0.35+Table11[[#This Row],[Average]]*0.52+Table11[[#This Row],[Reforms]]*0.2</f>
        <v>28.149190000000001</v>
      </c>
      <c r="N108" s="58">
        <f>Table11[[#This Row],[Average]]*0.34+Table11[[#This Row],[Liberal]]*0.45+Table11[[#This Row],[Blues]]+Table11[[#This Row],[Reforms]]*0.6</f>
        <v>42.400309999999998</v>
      </c>
      <c r="O108" s="9">
        <f>Table11[[#This Row],[Liberal]]*0.55+Table11[[#This Row],[Progressives]]*0.07+Table11[[#This Row],[Average]]*0.14</f>
        <v>14.910730000000001</v>
      </c>
      <c r="P108" s="11">
        <f>Table11[[#This Row],[Muslim]]*0.06+Table11[[#This Row],[Left]]*0.44+Table11[[#This Row],[Progressives]]*0.26</f>
        <v>7.2428799999999995</v>
      </c>
      <c r="Q108" s="59"/>
      <c r="R108" s="57">
        <f>Table11[[#This Row],[Muslim]]*0.3+Table11[[#This Row],[Left]]*0.21+Table11[[#This Row],[Reforms]]*0.2</f>
        <v>7.2978900000000007</v>
      </c>
      <c r="T108" s="7">
        <v>27.2</v>
      </c>
      <c r="U108" s="8">
        <v>34.299999999999997</v>
      </c>
      <c r="V108" s="10">
        <v>20.8</v>
      </c>
      <c r="W108" s="9">
        <v>9.3000000000000007</v>
      </c>
      <c r="X108" s="11">
        <v>6.3</v>
      </c>
      <c r="Y108" s="13">
        <v>2.1</v>
      </c>
      <c r="Z108" s="12">
        <v>0</v>
      </c>
      <c r="AA108" s="14">
        <v>0</v>
      </c>
      <c r="AB108">
        <f t="shared" ca="1" si="1"/>
        <v>0.96575415124569686</v>
      </c>
      <c r="AC108">
        <v>46161</v>
      </c>
      <c r="AD108" s="17">
        <v>10.565759999999999</v>
      </c>
      <c r="AE108" s="18">
        <v>31.25731</v>
      </c>
      <c r="AF108" s="19">
        <v>36.866999999999997</v>
      </c>
      <c r="AG108" s="20">
        <v>8.4507300000000001</v>
      </c>
      <c r="AH108" s="21">
        <v>12.632999999999999</v>
      </c>
      <c r="AI108" s="22">
        <v>0.22619999999999901</v>
      </c>
      <c r="AJ108" s="23">
        <v>0</v>
      </c>
      <c r="AK108" s="24">
        <v>0</v>
      </c>
      <c r="AL108" s="2" t="s">
        <v>312</v>
      </c>
      <c r="AM108" s="17">
        <f>Table11[[#This Row],[Column3]]-Table11[[#This Row],[Labour]]</f>
        <v>-16.634239999999998</v>
      </c>
      <c r="AN108" s="18">
        <f>Table11[[#This Row],[Column4]]-Table11[[#This Row],[Conservative]]</f>
        <v>-3.0426899999999968</v>
      </c>
      <c r="AO108" s="19">
        <f>Table11[[#This Row],[Column5]]-Table11[[#This Row],[Reform]]</f>
        <v>16.066999999999997</v>
      </c>
      <c r="AP108" s="20">
        <f>Table11[[#This Row],[Column6]]-Table11[[#This Row],[LibDem]]</f>
        <v>-0.84927000000000064</v>
      </c>
      <c r="AQ108" s="21">
        <f>Table11[[#This Row],[Column7]]-Table11[[#This Row],[Green]]</f>
        <v>6.3329999999999993</v>
      </c>
      <c r="AR108" s="22">
        <f>Table11[[#This Row],[Column8]]-Table11[[#This Row],[Oth]]</f>
        <v>-1.873800000000001</v>
      </c>
      <c r="AS108" s="23">
        <f>Table11[[#This Row],[Column9]]-Table11[[#This Row],[SNP]]</f>
        <v>0</v>
      </c>
      <c r="AT108" s="24">
        <f>Table11[[#This Row],[Column10]]-Table11[[#This Row],[PD]]</f>
        <v>0</v>
      </c>
      <c r="AU108" s="24">
        <f>MAX(Table11[[#This Row],[Column3]:[Column10]])-LARGE(Table11[[#This Row],[Column3]:[Column10]],2)</f>
        <v>5.609689999999997</v>
      </c>
      <c r="AV108">
        <f>Table11[[#This Row],[Column3]]*Table11[[#This Row],[Column2]]</f>
        <v>487726.04735999997</v>
      </c>
      <c r="AW108" s="25">
        <f>TRUNC(Table11[[#This Row],[Column3]]*Table11[[#This Row],[Column28]]/100)</f>
        <v>4877</v>
      </c>
      <c r="AX108" s="26">
        <f>TRUNC(Table11[[#This Row],[Column4]]*Table11[[#This Row],[Column29]]/100)</f>
        <v>14428</v>
      </c>
      <c r="AY108" s="27">
        <f>TRUNC(Table11[[#This Row],[Column5]]*Table11[[#This Row],[Column30]]/100)</f>
        <v>17018</v>
      </c>
      <c r="AZ108" s="28">
        <f>TRUNC(Table11[[#This Row],[Column6]]*Table11[[#This Row],[Column31]]/100)</f>
        <v>3900</v>
      </c>
      <c r="BA108" s="29">
        <f>TRUNC(Table11[[#This Row],[Column7]]*Table11[[#This Row],[Column312]]/100)</f>
        <v>5831</v>
      </c>
      <c r="BB108" s="30">
        <f>TRUNC(Table11[[#This Row],[Column8]]*Table11[[#This Row],[Column313]]/100)</f>
        <v>104</v>
      </c>
      <c r="BC108" s="31">
        <f>TRUNC(Table11[[#This Row],[Column9]]*Table11[[#This Row],[Column314]]/100)</f>
        <v>0</v>
      </c>
      <c r="BD108" s="32">
        <f>TRUNC(Table11[[#This Row],[Column10]]*Table11[[#This Row],[Column30]]/100)</f>
        <v>0</v>
      </c>
      <c r="BE108">
        <f>Table11[[#This Row],[Column2]]</f>
        <v>46161</v>
      </c>
      <c r="BF108">
        <f>Table11[[#This Row],[Column28]]</f>
        <v>46161</v>
      </c>
      <c r="BG108">
        <f>Table11[[#This Row],[Column29]]</f>
        <v>46161</v>
      </c>
      <c r="BH108">
        <f>Table11[[#This Row],[Column30]]</f>
        <v>46161</v>
      </c>
      <c r="BI108">
        <f>Table11[[#This Row],[Column31]]</f>
        <v>46161</v>
      </c>
      <c r="BJ108">
        <f>Table11[[#This Row],[Column312]]</f>
        <v>46161</v>
      </c>
      <c r="BK108">
        <f>Table11[[#This Row],[Column313]]</f>
        <v>46161</v>
      </c>
      <c r="BL108">
        <f>Table11[[#This Row],[Column314]]</f>
        <v>46161</v>
      </c>
      <c r="BM108">
        <f>Table11[[#This Row],[Column315]]</f>
        <v>46161</v>
      </c>
      <c r="BN108">
        <f>Table11[[#This Row],[Column31]]</f>
        <v>46161</v>
      </c>
      <c r="BO108">
        <f>Table11[[#This Row],[Column312]]</f>
        <v>46161</v>
      </c>
    </row>
    <row r="109" spans="1:67" ht="28.8" customHeight="1">
      <c r="A109" s="4" t="s">
        <v>856</v>
      </c>
      <c r="B109" s="5" t="s">
        <v>200</v>
      </c>
      <c r="C109" s="5" t="s">
        <v>91</v>
      </c>
      <c r="D109" s="56" t="s">
        <v>1035</v>
      </c>
      <c r="E109" s="16">
        <v>0</v>
      </c>
      <c r="F109">
        <v>0.59399999999999997</v>
      </c>
      <c r="G109">
        <v>7.53</v>
      </c>
      <c r="H109">
        <v>7.1909999999999998</v>
      </c>
      <c r="I109">
        <v>21.702000000000002</v>
      </c>
      <c r="J109">
        <v>27.908999999999999</v>
      </c>
      <c r="K109">
        <v>12.189</v>
      </c>
      <c r="L109">
        <v>22.885000000000002</v>
      </c>
      <c r="M109" s="7">
        <f>Table11[[#This Row],[Progressives]]*0.67+Table11[[#This Row],[Muslim]]*0.64+Table11[[#This Row],[Left]]*0.35+Table11[[#This Row],[Average]]*0.52+Table11[[#This Row],[Reforms]]*0.2</f>
        <v>23.695670000000003</v>
      </c>
      <c r="N109" s="58">
        <f>Table11[[#This Row],[Average]]*0.34+Table11[[#This Row],[Liberal]]*0.45+Table11[[#This Row],[Blues]]+Table11[[#This Row],[Reforms]]*0.6</f>
        <v>45.857730000000004</v>
      </c>
      <c r="O109" s="9">
        <f>Table11[[#This Row],[Liberal]]*0.55+Table11[[#This Row],[Progressives]]*0.07+Table11[[#This Row],[Average]]*0.14</f>
        <v>18.8916</v>
      </c>
      <c r="P109" s="11">
        <f>Table11[[#This Row],[Muslim]]*0.06+Table11[[#This Row],[Left]]*0.44+Table11[[#This Row],[Progressives]]*0.26</f>
        <v>5.2185000000000006</v>
      </c>
      <c r="Q109" s="59"/>
      <c r="R109" s="57">
        <f>Table11[[#This Row],[Muslim]]*0.3+Table11[[#This Row],[Left]]*0.21+Table11[[#This Row],[Reforms]]*0.2</f>
        <v>6.3365000000000009</v>
      </c>
      <c r="T109" s="7">
        <v>27</v>
      </c>
      <c r="U109" s="8">
        <v>37.200000000000003</v>
      </c>
      <c r="V109" s="10">
        <v>19.5</v>
      </c>
      <c r="W109" s="9">
        <v>6.8</v>
      </c>
      <c r="X109" s="11">
        <v>7</v>
      </c>
      <c r="Y109" s="13">
        <v>2.5</v>
      </c>
      <c r="Z109" s="12">
        <v>0</v>
      </c>
      <c r="AA109" s="14">
        <v>0</v>
      </c>
      <c r="AB109">
        <f t="shared" ca="1" si="1"/>
        <v>0.43497593055921291</v>
      </c>
      <c r="AC109">
        <v>50603</v>
      </c>
      <c r="AD109" s="17">
        <v>10.36928</v>
      </c>
      <c r="AE109" s="18">
        <v>37.158029999999997</v>
      </c>
      <c r="AF109" s="19">
        <v>33.292000000000002</v>
      </c>
      <c r="AG109" s="20">
        <v>6.2361899999999997</v>
      </c>
      <c r="AH109" s="21">
        <v>12.743</v>
      </c>
      <c r="AI109" s="22">
        <v>0.20150000000000001</v>
      </c>
      <c r="AJ109" s="23">
        <v>0</v>
      </c>
      <c r="AK109" s="24">
        <v>0</v>
      </c>
      <c r="AL109" s="4" t="s">
        <v>856</v>
      </c>
      <c r="AM109" s="17">
        <f>Table11[[#This Row],[Column3]]-Table11[[#This Row],[Labour]]</f>
        <v>-16.63072</v>
      </c>
      <c r="AN109" s="18">
        <f>Table11[[#This Row],[Column4]]-Table11[[#This Row],[Conservative]]</f>
        <v>-4.197000000000628E-2</v>
      </c>
      <c r="AO109" s="19">
        <f>Table11[[#This Row],[Column5]]-Table11[[#This Row],[Reform]]</f>
        <v>13.792000000000002</v>
      </c>
      <c r="AP109" s="20">
        <f>Table11[[#This Row],[Column6]]-Table11[[#This Row],[LibDem]]</f>
        <v>-0.56381000000000014</v>
      </c>
      <c r="AQ109" s="21">
        <f>Table11[[#This Row],[Column7]]-Table11[[#This Row],[Green]]</f>
        <v>5.7430000000000003</v>
      </c>
      <c r="AR109" s="22">
        <f>Table11[[#This Row],[Column8]]-Table11[[#This Row],[Oth]]</f>
        <v>-2.2984999999999998</v>
      </c>
      <c r="AS109" s="23">
        <f>Table11[[#This Row],[Column9]]-Table11[[#This Row],[SNP]]</f>
        <v>0</v>
      </c>
      <c r="AT109" s="24">
        <f>Table11[[#This Row],[Column10]]-Table11[[#This Row],[PD]]</f>
        <v>0</v>
      </c>
      <c r="AU109" s="24">
        <f>MAX(Table11[[#This Row],[Column3]:[Column10]])-LARGE(Table11[[#This Row],[Column3]:[Column10]],2)</f>
        <v>3.866029999999995</v>
      </c>
      <c r="AV109">
        <f>Table11[[#This Row],[Column3]]*Table11[[#This Row],[Column2]]</f>
        <v>524716.67584000004</v>
      </c>
      <c r="AW109" s="25">
        <f>TRUNC(Table11[[#This Row],[Column3]]*Table11[[#This Row],[Column28]]/100)</f>
        <v>5247</v>
      </c>
      <c r="AX109" s="26">
        <f>TRUNC(Table11[[#This Row],[Column4]]*Table11[[#This Row],[Column29]]/100)</f>
        <v>18803</v>
      </c>
      <c r="AY109" s="27">
        <f>TRUNC(Table11[[#This Row],[Column5]]*Table11[[#This Row],[Column30]]/100)</f>
        <v>16846</v>
      </c>
      <c r="AZ109" s="28">
        <f>TRUNC(Table11[[#This Row],[Column6]]*Table11[[#This Row],[Column31]]/100)</f>
        <v>3155</v>
      </c>
      <c r="BA109" s="29">
        <f>TRUNC(Table11[[#This Row],[Column7]]*Table11[[#This Row],[Column312]]/100)</f>
        <v>6448</v>
      </c>
      <c r="BB109" s="30">
        <f>TRUNC(Table11[[#This Row],[Column8]]*Table11[[#This Row],[Column313]]/100)</f>
        <v>101</v>
      </c>
      <c r="BC109" s="31">
        <f>TRUNC(Table11[[#This Row],[Column9]]*Table11[[#This Row],[Column314]]/100)</f>
        <v>0</v>
      </c>
      <c r="BD109" s="32">
        <f>TRUNC(Table11[[#This Row],[Column10]]*Table11[[#This Row],[Column30]]/100)</f>
        <v>0</v>
      </c>
      <c r="BE109">
        <f>Table11[[#This Row],[Column2]]</f>
        <v>50603</v>
      </c>
      <c r="BF109">
        <f>Table11[[#This Row],[Column28]]</f>
        <v>50603</v>
      </c>
      <c r="BG109">
        <f>Table11[[#This Row],[Column29]]</f>
        <v>50603</v>
      </c>
      <c r="BH109">
        <f>Table11[[#This Row],[Column30]]</f>
        <v>50603</v>
      </c>
      <c r="BI109">
        <f>Table11[[#This Row],[Column31]]</f>
        <v>50603</v>
      </c>
      <c r="BJ109">
        <f>Table11[[#This Row],[Column312]]</f>
        <v>50603</v>
      </c>
      <c r="BK109">
        <f>Table11[[#This Row],[Column313]]</f>
        <v>50603</v>
      </c>
      <c r="BL109">
        <f>Table11[[#This Row],[Column314]]</f>
        <v>50603</v>
      </c>
      <c r="BM109">
        <f>Table11[[#This Row],[Column315]]</f>
        <v>50603</v>
      </c>
      <c r="BN109">
        <f>Table11[[#This Row],[Column31]]</f>
        <v>50603</v>
      </c>
      <c r="BO109">
        <f>Table11[[#This Row],[Column312]]</f>
        <v>50603</v>
      </c>
    </row>
    <row r="110" spans="1:67" ht="28.8" customHeight="1">
      <c r="A110" s="2" t="s">
        <v>317</v>
      </c>
      <c r="B110" s="3" t="s">
        <v>318</v>
      </c>
      <c r="C110" s="3" t="s">
        <v>52</v>
      </c>
      <c r="D110" s="50" t="s">
        <v>1036</v>
      </c>
      <c r="E110" s="16">
        <v>0</v>
      </c>
      <c r="F110">
        <v>27.562000000000001</v>
      </c>
      <c r="G110">
        <v>13.154</v>
      </c>
      <c r="H110">
        <v>34.018000000000001</v>
      </c>
      <c r="I110">
        <v>3.363</v>
      </c>
      <c r="J110">
        <v>10.754</v>
      </c>
      <c r="K110">
        <v>3.4540000000000002</v>
      </c>
      <c r="L110">
        <v>7.6950000000000003</v>
      </c>
      <c r="M110" s="7">
        <f>Table11[[#This Row],[Progressives]]*0.67+Table11[[#This Row],[Muslim]]*0.64+Table11[[#This Row],[Left]]*0.35+Table11[[#This Row],[Average]]*0.52+Table11[[#This Row],[Reforms]]*0.2</f>
        <v>48.323399999999999</v>
      </c>
      <c r="N110" s="58">
        <f>Table11[[#This Row],[Average]]*0.34+Table11[[#This Row],[Liberal]]*0.45+Table11[[#This Row],[Blues]]+Table11[[#This Row],[Reforms]]*0.6</f>
        <v>14.053719999999998</v>
      </c>
      <c r="O110" s="9">
        <f>Table11[[#This Row],[Liberal]]*0.55+Table11[[#This Row],[Progressives]]*0.07+Table11[[#This Row],[Average]]*0.14</f>
        <v>8.7667800000000007</v>
      </c>
      <c r="P110" s="11">
        <f>Table11[[#This Row],[Muslim]]*0.06+Table11[[#This Row],[Left]]*0.44+Table11[[#This Row],[Progressives]]*0.26</f>
        <v>16.286159999999999</v>
      </c>
      <c r="Q110" s="59"/>
      <c r="R110" s="57">
        <f>Table11[[#This Row],[Muslim]]*0.3+Table11[[#This Row],[Left]]*0.21+Table11[[#This Row],[Reforms]]*0.2</f>
        <v>12.569939999999999</v>
      </c>
      <c r="T110" s="7">
        <v>44.5</v>
      </c>
      <c r="U110" s="8">
        <v>11.8</v>
      </c>
      <c r="V110" s="10">
        <v>14.2</v>
      </c>
      <c r="W110" s="9">
        <v>2.8</v>
      </c>
      <c r="X110" s="11">
        <v>13.7</v>
      </c>
      <c r="Y110" s="13">
        <v>13.1</v>
      </c>
      <c r="Z110" s="12">
        <v>0</v>
      </c>
      <c r="AA110" s="14">
        <v>0</v>
      </c>
      <c r="AB110">
        <f t="shared" ca="1" si="1"/>
        <v>0.3246451669078616</v>
      </c>
      <c r="AC110">
        <v>36477</v>
      </c>
      <c r="AD110" s="17">
        <v>30.30857</v>
      </c>
      <c r="AE110" s="18">
        <v>10.384</v>
      </c>
      <c r="AF110" s="19">
        <v>14.1</v>
      </c>
      <c r="AG110" s="20">
        <v>5.6724300000000003</v>
      </c>
      <c r="AH110" s="21">
        <v>37.720199999999998</v>
      </c>
      <c r="AI110" s="22">
        <v>1.8148</v>
      </c>
      <c r="AJ110" s="23">
        <v>0</v>
      </c>
      <c r="AK110" s="24">
        <v>0</v>
      </c>
      <c r="AL110" s="2" t="s">
        <v>317</v>
      </c>
      <c r="AM110" s="17">
        <f>Table11[[#This Row],[Column3]]-Table11[[#This Row],[Labour]]</f>
        <v>-14.19143</v>
      </c>
      <c r="AN110" s="18">
        <f>Table11[[#This Row],[Column4]]-Table11[[#This Row],[Conservative]]</f>
        <v>-1.4160000000000004</v>
      </c>
      <c r="AO110" s="19">
        <f>Table11[[#This Row],[Column5]]-Table11[[#This Row],[Reform]]</f>
        <v>-9.9999999999999645E-2</v>
      </c>
      <c r="AP110" s="20">
        <f>Table11[[#This Row],[Column6]]-Table11[[#This Row],[LibDem]]</f>
        <v>2.8724300000000005</v>
      </c>
      <c r="AQ110" s="21">
        <f>Table11[[#This Row],[Column7]]-Table11[[#This Row],[Green]]</f>
        <v>24.020199999999999</v>
      </c>
      <c r="AR110" s="22">
        <f>Table11[[#This Row],[Column8]]-Table11[[#This Row],[Oth]]</f>
        <v>-11.2852</v>
      </c>
      <c r="AS110" s="23">
        <f>Table11[[#This Row],[Column9]]-Table11[[#This Row],[SNP]]</f>
        <v>0</v>
      </c>
      <c r="AT110" s="24">
        <f>Table11[[#This Row],[Column10]]-Table11[[#This Row],[PD]]</f>
        <v>0</v>
      </c>
      <c r="AU110" s="24">
        <f>MAX(Table11[[#This Row],[Column3]:[Column10]])-LARGE(Table11[[#This Row],[Column3]:[Column10]],2)</f>
        <v>7.4116299999999988</v>
      </c>
      <c r="AV110">
        <f>Table11[[#This Row],[Column3]]*Table11[[#This Row],[Column2]]</f>
        <v>1105565.70789</v>
      </c>
      <c r="AW110" s="25">
        <f>TRUNC(Table11[[#This Row],[Column3]]*Table11[[#This Row],[Column28]]/100)</f>
        <v>11055</v>
      </c>
      <c r="AX110" s="26">
        <f>TRUNC(Table11[[#This Row],[Column4]]*Table11[[#This Row],[Column29]]/100)</f>
        <v>3787</v>
      </c>
      <c r="AY110" s="27">
        <f>TRUNC(Table11[[#This Row],[Column5]]*Table11[[#This Row],[Column30]]/100)</f>
        <v>5143</v>
      </c>
      <c r="AZ110" s="28">
        <f>TRUNC(Table11[[#This Row],[Column6]]*Table11[[#This Row],[Column31]]/100)</f>
        <v>2069</v>
      </c>
      <c r="BA110" s="29">
        <f>TRUNC(Table11[[#This Row],[Column7]]*Table11[[#This Row],[Column312]]/100)</f>
        <v>13759</v>
      </c>
      <c r="BB110" s="30">
        <f>TRUNC(Table11[[#This Row],[Column8]]*Table11[[#This Row],[Column313]]/100)</f>
        <v>661</v>
      </c>
      <c r="BC110" s="31">
        <f>TRUNC(Table11[[#This Row],[Column9]]*Table11[[#This Row],[Column314]]/100)</f>
        <v>0</v>
      </c>
      <c r="BD110" s="32">
        <f>TRUNC(Table11[[#This Row],[Column10]]*Table11[[#This Row],[Column30]]/100)</f>
        <v>0</v>
      </c>
      <c r="BE110">
        <f>Table11[[#This Row],[Column2]]</f>
        <v>36477</v>
      </c>
      <c r="BF110">
        <f>Table11[[#This Row],[Column28]]</f>
        <v>36477</v>
      </c>
      <c r="BG110">
        <f>Table11[[#This Row],[Column29]]</f>
        <v>36477</v>
      </c>
      <c r="BH110">
        <f>Table11[[#This Row],[Column30]]</f>
        <v>36477</v>
      </c>
      <c r="BI110">
        <f>Table11[[#This Row],[Column31]]</f>
        <v>36477</v>
      </c>
      <c r="BJ110">
        <f>Table11[[#This Row],[Column312]]</f>
        <v>36477</v>
      </c>
      <c r="BK110">
        <f>Table11[[#This Row],[Column313]]</f>
        <v>36477</v>
      </c>
      <c r="BL110">
        <f>Table11[[#This Row],[Column314]]</f>
        <v>36477</v>
      </c>
      <c r="BM110">
        <f>Table11[[#This Row],[Column315]]</f>
        <v>36477</v>
      </c>
      <c r="BN110">
        <f>Table11[[#This Row],[Column31]]</f>
        <v>36477</v>
      </c>
      <c r="BO110">
        <f>Table11[[#This Row],[Column312]]</f>
        <v>36477</v>
      </c>
    </row>
    <row r="111" spans="1:67" ht="28.8" customHeight="1">
      <c r="A111" s="2" t="s">
        <v>67</v>
      </c>
      <c r="B111" s="3" t="s">
        <v>68</v>
      </c>
      <c r="C111" s="3" t="s">
        <v>52</v>
      </c>
      <c r="D111" s="50" t="s">
        <v>1037</v>
      </c>
      <c r="E111">
        <v>0</v>
      </c>
      <c r="F111">
        <v>8.5609999999999999</v>
      </c>
      <c r="G111">
        <v>10.500999999999999</v>
      </c>
      <c r="H111">
        <v>42.073</v>
      </c>
      <c r="I111">
        <v>0</v>
      </c>
      <c r="J111">
        <v>24.797000000000001</v>
      </c>
      <c r="K111">
        <v>7.891</v>
      </c>
      <c r="L111">
        <v>6.1760000000000002</v>
      </c>
      <c r="M111" s="7">
        <f>Table11[[#This Row],[Progressives]]*0.67+Table11[[#This Row],[Muslim]]*0.64+Table11[[#This Row],[Left]]*0.35+Table11[[#This Row],[Average]]*0.52+Table11[[#This Row],[Reforms]]*0.2</f>
        <v>38.578500000000005</v>
      </c>
      <c r="N111" s="58">
        <f>Table11[[#This Row],[Average]]*0.34+Table11[[#This Row],[Liberal]]*0.45+Table11[[#This Row],[Blues]]+Table11[[#This Row],[Reforms]]*0.6</f>
        <v>22.75525</v>
      </c>
      <c r="O111" s="9">
        <f>Table11[[#This Row],[Liberal]]*0.55+Table11[[#This Row],[Progressives]]*0.07+Table11[[#This Row],[Average]]*0.14</f>
        <v>16.583460000000002</v>
      </c>
      <c r="P111" s="11">
        <f>Table11[[#This Row],[Muslim]]*0.06+Table11[[#This Row],[Left]]*0.44+Table11[[#This Row],[Progressives]]*0.26</f>
        <v>16.073080000000001</v>
      </c>
      <c r="Q111" s="59"/>
      <c r="R111" s="57">
        <f>Table11[[#This Row],[Muslim]]*0.3+Table11[[#This Row],[Left]]*0.21+Table11[[#This Row],[Reforms]]*0.2</f>
        <v>6.0087099999999998</v>
      </c>
      <c r="T111" s="7">
        <v>48.8</v>
      </c>
      <c r="U111" s="8">
        <v>23.2</v>
      </c>
      <c r="V111" s="10">
        <v>6</v>
      </c>
      <c r="W111" s="9">
        <v>10.3</v>
      </c>
      <c r="X111" s="11">
        <v>9</v>
      </c>
      <c r="Y111" s="13">
        <v>2.7</v>
      </c>
      <c r="Z111" s="12">
        <v>0</v>
      </c>
      <c r="AA111" s="14">
        <v>0</v>
      </c>
      <c r="AB111">
        <f t="shared" ca="1" si="1"/>
        <v>0.47913711597308983</v>
      </c>
      <c r="AC111">
        <v>47082</v>
      </c>
      <c r="AD111" s="17">
        <v>28.22</v>
      </c>
      <c r="AE111" s="18">
        <v>25.820709999999998</v>
      </c>
      <c r="AF111" s="19">
        <v>8.5139999999999993</v>
      </c>
      <c r="AG111" s="20">
        <v>10.29429</v>
      </c>
      <c r="AH111" s="21">
        <v>26.646599999999999</v>
      </c>
      <c r="AI111" s="22">
        <v>0.50439999999999996</v>
      </c>
      <c r="AJ111" s="23">
        <v>0</v>
      </c>
      <c r="AK111" s="24">
        <v>0</v>
      </c>
      <c r="AL111" s="2" t="s">
        <v>67</v>
      </c>
      <c r="AM111" s="17">
        <f>Table11[[#This Row],[Column3]]-Table11[[#This Row],[Labour]]</f>
        <v>-20.58</v>
      </c>
      <c r="AN111" s="18">
        <f>Table11[[#This Row],[Column4]]-Table11[[#This Row],[Conservative]]</f>
        <v>2.620709999999999</v>
      </c>
      <c r="AO111" s="19">
        <f>Table11[[#This Row],[Column5]]-Table11[[#This Row],[Reform]]</f>
        <v>2.5139999999999993</v>
      </c>
      <c r="AP111" s="20">
        <f>Table11[[#This Row],[Column6]]-Table11[[#This Row],[LibDem]]</f>
        <v>-5.710000000000548E-3</v>
      </c>
      <c r="AQ111" s="21">
        <f>Table11[[#This Row],[Column7]]-Table11[[#This Row],[Green]]</f>
        <v>17.646599999999999</v>
      </c>
      <c r="AR111" s="22">
        <f>Table11[[#This Row],[Column8]]-Table11[[#This Row],[Oth]]</f>
        <v>-2.1956000000000002</v>
      </c>
      <c r="AS111" s="23">
        <f>Table11[[#This Row],[Column9]]-Table11[[#This Row],[SNP]]</f>
        <v>0</v>
      </c>
      <c r="AT111" s="24">
        <f>Table11[[#This Row],[Column10]]-Table11[[#This Row],[PD]]</f>
        <v>0</v>
      </c>
      <c r="AU111" s="24">
        <f>MAX(Table11[[#This Row],[Column3]:[Column10]])-LARGE(Table11[[#This Row],[Column3]:[Column10]],2)</f>
        <v>1.5733999999999995</v>
      </c>
      <c r="AV111">
        <f>Table11[[#This Row],[Column3]]*Table11[[#This Row],[Column2]]</f>
        <v>1328654.04</v>
      </c>
      <c r="AW111" s="25">
        <f>TRUNC(Table11[[#This Row],[Column3]]*Table11[[#This Row],[Column28]]/100)</f>
        <v>13286</v>
      </c>
      <c r="AX111" s="26">
        <f>TRUNC(Table11[[#This Row],[Column4]]*Table11[[#This Row],[Column29]]/100)</f>
        <v>12156</v>
      </c>
      <c r="AY111" s="27">
        <f>TRUNC(Table11[[#This Row],[Column5]]*Table11[[#This Row],[Column30]]/100)</f>
        <v>4008</v>
      </c>
      <c r="AZ111" s="28">
        <f>TRUNC(Table11[[#This Row],[Column6]]*Table11[[#This Row],[Column31]]/100)</f>
        <v>4846</v>
      </c>
      <c r="BA111" s="29">
        <f>TRUNC(Table11[[#This Row],[Column7]]*Table11[[#This Row],[Column312]]/100)</f>
        <v>12545</v>
      </c>
      <c r="BB111" s="30">
        <f>TRUNC(Table11[[#This Row],[Column8]]*Table11[[#This Row],[Column313]]/100)</f>
        <v>237</v>
      </c>
      <c r="BC111" s="31">
        <f>TRUNC(Table11[[#This Row],[Column9]]*Table11[[#This Row],[Column314]]/100)</f>
        <v>0</v>
      </c>
      <c r="BD111" s="32">
        <f>TRUNC(Table11[[#This Row],[Column10]]*Table11[[#This Row],[Column30]]/100)</f>
        <v>0</v>
      </c>
      <c r="BE111">
        <f>Table11[[#This Row],[Column2]]</f>
        <v>47082</v>
      </c>
      <c r="BF111">
        <f>Table11[[#This Row],[Column28]]</f>
        <v>47082</v>
      </c>
      <c r="BG111">
        <f>Table11[[#This Row],[Column29]]</f>
        <v>47082</v>
      </c>
      <c r="BH111">
        <f>Table11[[#This Row],[Column30]]</f>
        <v>47082</v>
      </c>
      <c r="BI111">
        <f>Table11[[#This Row],[Column31]]</f>
        <v>47082</v>
      </c>
      <c r="BJ111">
        <f>Table11[[#This Row],[Column312]]</f>
        <v>47082</v>
      </c>
      <c r="BK111">
        <f>Table11[[#This Row],[Column313]]</f>
        <v>47082</v>
      </c>
      <c r="BL111">
        <f>Table11[[#This Row],[Column314]]</f>
        <v>47082</v>
      </c>
      <c r="BM111">
        <f>Table11[[#This Row],[Column315]]</f>
        <v>47082</v>
      </c>
      <c r="BN111">
        <f>Table11[[#This Row],[Column31]]</f>
        <v>47082</v>
      </c>
      <c r="BO111">
        <f>Table11[[#This Row],[Column312]]</f>
        <v>47082</v>
      </c>
    </row>
    <row r="112" spans="1:67" ht="28.8" customHeight="1">
      <c r="A112" s="2" t="s">
        <v>190</v>
      </c>
      <c r="B112" s="3" t="s">
        <v>140</v>
      </c>
      <c r="C112" s="3" t="s">
        <v>52</v>
      </c>
      <c r="D112" s="50" t="s">
        <v>1038</v>
      </c>
      <c r="E112" s="16">
        <v>0</v>
      </c>
      <c r="F112">
        <v>4.1580000000000004</v>
      </c>
      <c r="G112">
        <v>7.1180000000000003</v>
      </c>
      <c r="H112">
        <v>25.155000000000001</v>
      </c>
      <c r="I112">
        <v>19.780999999999999</v>
      </c>
      <c r="J112">
        <v>30.832999999999998</v>
      </c>
      <c r="K112">
        <v>3.4809999999999999</v>
      </c>
      <c r="L112">
        <v>9.4740000000000002</v>
      </c>
      <c r="M112" s="7">
        <f>Table11[[#This Row],[Progressives]]*0.67+Table11[[#This Row],[Muslim]]*0.64+Table11[[#This Row],[Left]]*0.35+Table11[[#This Row],[Average]]*0.52+Table11[[#This Row],[Reforms]]*0.2</f>
        <v>34.187190000000001</v>
      </c>
      <c r="N112" s="58">
        <f>Table11[[#This Row],[Average]]*0.34+Table11[[#This Row],[Liberal]]*0.45+Table11[[#This Row],[Blues]]+Table11[[#This Row],[Reforms]]*0.6</f>
        <v>29.765789999999999</v>
      </c>
      <c r="O112" s="9">
        <f>Table11[[#This Row],[Liberal]]*0.55+Table11[[#This Row],[Progressives]]*0.07+Table11[[#This Row],[Average]]*0.14</f>
        <v>21.488340000000001</v>
      </c>
      <c r="P112" s="11">
        <f>Table11[[#This Row],[Muslim]]*0.06+Table11[[#This Row],[Left]]*0.44+Table11[[#This Row],[Progressives]]*0.26</f>
        <v>9.9217000000000013</v>
      </c>
      <c r="Q112" s="59"/>
      <c r="R112" s="57">
        <f>Table11[[#This Row],[Muslim]]*0.3+Table11[[#This Row],[Left]]*0.21+Table11[[#This Row],[Reforms]]*0.2</f>
        <v>4.6369800000000003</v>
      </c>
      <c r="T112" s="7">
        <v>49.3</v>
      </c>
      <c r="U112" s="8">
        <v>24.6</v>
      </c>
      <c r="V112" s="10">
        <v>10.3</v>
      </c>
      <c r="W112" s="9">
        <v>8.5</v>
      </c>
      <c r="X112" s="11">
        <v>7.3</v>
      </c>
      <c r="Y112" s="13">
        <v>0</v>
      </c>
      <c r="Z112" s="12">
        <v>0</v>
      </c>
      <c r="AA112" s="14">
        <v>0</v>
      </c>
      <c r="AB112">
        <f t="shared" ca="1" si="1"/>
        <v>0.57094071625882237</v>
      </c>
      <c r="AC112">
        <v>52222</v>
      </c>
      <c r="AD112" s="17">
        <v>29.266999999999999</v>
      </c>
      <c r="AE112" s="18">
        <v>26.825119999999998</v>
      </c>
      <c r="AF112" s="19">
        <v>16.56765</v>
      </c>
      <c r="AG112" s="20">
        <v>8.6532300000000006</v>
      </c>
      <c r="AH112" s="21">
        <v>18.687000000000001</v>
      </c>
      <c r="AI112" s="22">
        <v>0</v>
      </c>
      <c r="AJ112" s="23">
        <v>0</v>
      </c>
      <c r="AK112" s="24">
        <v>0</v>
      </c>
      <c r="AL112" s="2" t="s">
        <v>190</v>
      </c>
      <c r="AM112" s="17">
        <f>Table11[[#This Row],[Column3]]-Table11[[#This Row],[Labour]]</f>
        <v>-20.032999999999998</v>
      </c>
      <c r="AN112" s="18">
        <f>Table11[[#This Row],[Column4]]-Table11[[#This Row],[Conservative]]</f>
        <v>2.2251199999999969</v>
      </c>
      <c r="AO112" s="19">
        <f>Table11[[#This Row],[Column5]]-Table11[[#This Row],[Reform]]</f>
        <v>6.2676499999999997</v>
      </c>
      <c r="AP112" s="20">
        <f>Table11[[#This Row],[Column6]]-Table11[[#This Row],[LibDem]]</f>
        <v>0.15323000000000064</v>
      </c>
      <c r="AQ112" s="21">
        <f>Table11[[#This Row],[Column7]]-Table11[[#This Row],[Green]]</f>
        <v>11.387</v>
      </c>
      <c r="AR112" s="22">
        <f>Table11[[#This Row],[Column8]]-Table11[[#This Row],[Oth]]</f>
        <v>0</v>
      </c>
      <c r="AS112" s="23">
        <f>Table11[[#This Row],[Column9]]-Table11[[#This Row],[SNP]]</f>
        <v>0</v>
      </c>
      <c r="AT112" s="24">
        <f>Table11[[#This Row],[Column10]]-Table11[[#This Row],[PD]]</f>
        <v>0</v>
      </c>
      <c r="AU112" s="24">
        <f>MAX(Table11[[#This Row],[Column3]:[Column10]])-LARGE(Table11[[#This Row],[Column3]:[Column10]],2)</f>
        <v>2.4418800000000012</v>
      </c>
      <c r="AV112">
        <f>Table11[[#This Row],[Column3]]*Table11[[#This Row],[Column2]]</f>
        <v>1528381.274</v>
      </c>
      <c r="AW112" s="25">
        <f>TRUNC(Table11[[#This Row],[Column3]]*Table11[[#This Row],[Column28]]/100)</f>
        <v>15283</v>
      </c>
      <c r="AX112" s="26">
        <f>TRUNC(Table11[[#This Row],[Column4]]*Table11[[#This Row],[Column29]]/100)</f>
        <v>14008</v>
      </c>
      <c r="AY112" s="27">
        <f>TRUNC(Table11[[#This Row],[Column5]]*Table11[[#This Row],[Column30]]/100)</f>
        <v>8651</v>
      </c>
      <c r="AZ112" s="28">
        <f>TRUNC(Table11[[#This Row],[Column6]]*Table11[[#This Row],[Column31]]/100)</f>
        <v>4518</v>
      </c>
      <c r="BA112" s="29">
        <f>TRUNC(Table11[[#This Row],[Column7]]*Table11[[#This Row],[Column312]]/100)</f>
        <v>9758</v>
      </c>
      <c r="BB112" s="30">
        <f>TRUNC(Table11[[#This Row],[Column8]]*Table11[[#This Row],[Column313]]/100)</f>
        <v>0</v>
      </c>
      <c r="BC112" s="31">
        <f>TRUNC(Table11[[#This Row],[Column9]]*Table11[[#This Row],[Column314]]/100)</f>
        <v>0</v>
      </c>
      <c r="BD112" s="32">
        <f>TRUNC(Table11[[#This Row],[Column10]]*Table11[[#This Row],[Column30]]/100)</f>
        <v>0</v>
      </c>
      <c r="BE112">
        <f>Table11[[#This Row],[Column2]]</f>
        <v>52222</v>
      </c>
      <c r="BF112">
        <f>Table11[[#This Row],[Column28]]</f>
        <v>52222</v>
      </c>
      <c r="BG112">
        <f>Table11[[#This Row],[Column29]]</f>
        <v>52222</v>
      </c>
      <c r="BH112">
        <f>Table11[[#This Row],[Column30]]</f>
        <v>52222</v>
      </c>
      <c r="BI112">
        <f>Table11[[#This Row],[Column31]]</f>
        <v>52222</v>
      </c>
      <c r="BJ112">
        <f>Table11[[#This Row],[Column312]]</f>
        <v>52222</v>
      </c>
      <c r="BK112">
        <f>Table11[[#This Row],[Column313]]</f>
        <v>52222</v>
      </c>
      <c r="BL112">
        <f>Table11[[#This Row],[Column314]]</f>
        <v>52222</v>
      </c>
      <c r="BM112">
        <f>Table11[[#This Row],[Column315]]</f>
        <v>52222</v>
      </c>
      <c r="BN112">
        <f>Table11[[#This Row],[Column31]]</f>
        <v>52222</v>
      </c>
      <c r="BO112">
        <f>Table11[[#This Row],[Column312]]</f>
        <v>52222</v>
      </c>
    </row>
    <row r="113" spans="1:67" ht="28.8" customHeight="1">
      <c r="A113" s="4" t="s">
        <v>137</v>
      </c>
      <c r="B113" s="5" t="s">
        <v>138</v>
      </c>
      <c r="C113" s="5" t="s">
        <v>52</v>
      </c>
      <c r="D113" s="56" t="s">
        <v>1039</v>
      </c>
      <c r="E113" s="16">
        <v>0</v>
      </c>
      <c r="F113">
        <v>9.7420000000000009</v>
      </c>
      <c r="G113">
        <v>16.605</v>
      </c>
      <c r="H113">
        <v>48.195</v>
      </c>
      <c r="I113">
        <v>0</v>
      </c>
      <c r="J113">
        <v>15.356</v>
      </c>
      <c r="K113">
        <v>4.2850000000000001</v>
      </c>
      <c r="L113">
        <v>5.8179999999999996</v>
      </c>
      <c r="M113" s="7">
        <f>Table11[[#This Row],[Progressives]]*0.67+Table11[[#This Row],[Muslim]]*0.64+Table11[[#This Row],[Left]]*0.35+Table11[[#This Row],[Average]]*0.52+Table11[[#This Row],[Reforms]]*0.2</f>
        <v>45.500880000000009</v>
      </c>
      <c r="N113" s="58">
        <f>Table11[[#This Row],[Average]]*0.34+Table11[[#This Row],[Liberal]]*0.45+Table11[[#This Row],[Blues]]+Table11[[#This Row],[Reforms]]*0.6</f>
        <v>14.686</v>
      </c>
      <c r="O113" s="9">
        <f>Table11[[#This Row],[Liberal]]*0.55+Table11[[#This Row],[Progressives]]*0.07+Table11[[#This Row],[Average]]*0.14</f>
        <v>11.81945</v>
      </c>
      <c r="P113" s="11">
        <f>Table11[[#This Row],[Muslim]]*0.06+Table11[[#This Row],[Left]]*0.44+Table11[[#This Row],[Progressives]]*0.26</f>
        <v>20.421420000000001</v>
      </c>
      <c r="Q113" s="59"/>
      <c r="R113" s="57">
        <f>Table11[[#This Row],[Muslim]]*0.3+Table11[[#This Row],[Left]]*0.21+Table11[[#This Row],[Reforms]]*0.2</f>
        <v>7.5732499999999998</v>
      </c>
      <c r="T113" s="7">
        <v>44.8</v>
      </c>
      <c r="U113" s="8">
        <v>7.7</v>
      </c>
      <c r="V113" s="10">
        <v>9</v>
      </c>
      <c r="W113" s="9">
        <v>24.1</v>
      </c>
      <c r="X113" s="11">
        <v>11.9</v>
      </c>
      <c r="Y113" s="13">
        <v>2.5</v>
      </c>
      <c r="Z113" s="12">
        <v>0</v>
      </c>
      <c r="AA113" s="14">
        <v>0</v>
      </c>
      <c r="AB113">
        <f t="shared" ca="1" si="1"/>
        <v>0.31179857979243308</v>
      </c>
      <c r="AC113">
        <v>37603</v>
      </c>
      <c r="AD113" s="17">
        <v>33.105530000000002</v>
      </c>
      <c r="AE113" s="18">
        <v>7.9851200000000002</v>
      </c>
      <c r="AF113" s="19">
        <v>9.4</v>
      </c>
      <c r="AG113" s="20">
        <v>15.904350000000001</v>
      </c>
      <c r="AH113" s="21">
        <v>33.28</v>
      </c>
      <c r="AI113" s="22">
        <v>0.32500000000000001</v>
      </c>
      <c r="AJ113" s="23">
        <v>0</v>
      </c>
      <c r="AK113" s="24">
        <v>0</v>
      </c>
      <c r="AL113" s="4" t="s">
        <v>137</v>
      </c>
      <c r="AM113" s="17">
        <f>Table11[[#This Row],[Column3]]-Table11[[#This Row],[Labour]]</f>
        <v>-11.694469999999995</v>
      </c>
      <c r="AN113" s="18">
        <f>Table11[[#This Row],[Column4]]-Table11[[#This Row],[Conservative]]</f>
        <v>0.28512000000000004</v>
      </c>
      <c r="AO113" s="19">
        <f>Table11[[#This Row],[Column5]]-Table11[[#This Row],[Reform]]</f>
        <v>0.40000000000000036</v>
      </c>
      <c r="AP113" s="20">
        <f>Table11[[#This Row],[Column6]]-Table11[[#This Row],[LibDem]]</f>
        <v>-8.1956500000000005</v>
      </c>
      <c r="AQ113" s="21">
        <f>Table11[[#This Row],[Column7]]-Table11[[#This Row],[Green]]</f>
        <v>21.380000000000003</v>
      </c>
      <c r="AR113" s="22">
        <f>Table11[[#This Row],[Column8]]-Table11[[#This Row],[Oth]]</f>
        <v>-2.1749999999999998</v>
      </c>
      <c r="AS113" s="23">
        <f>Table11[[#This Row],[Column9]]-Table11[[#This Row],[SNP]]</f>
        <v>0</v>
      </c>
      <c r="AT113" s="24">
        <f>Table11[[#This Row],[Column10]]-Table11[[#This Row],[PD]]</f>
        <v>0</v>
      </c>
      <c r="AU113" s="24">
        <f>MAX(Table11[[#This Row],[Column3]:[Column10]])-LARGE(Table11[[#This Row],[Column3]:[Column10]],2)</f>
        <v>0.17446999999999946</v>
      </c>
      <c r="AV113">
        <f>Table11[[#This Row],[Column3]]*Table11[[#This Row],[Column2]]</f>
        <v>1244867.24459</v>
      </c>
      <c r="AW113" s="25">
        <f>TRUNC(Table11[[#This Row],[Column3]]*Table11[[#This Row],[Column28]]/100)</f>
        <v>12448</v>
      </c>
      <c r="AX113" s="26">
        <f>TRUNC(Table11[[#This Row],[Column4]]*Table11[[#This Row],[Column29]]/100)</f>
        <v>3002</v>
      </c>
      <c r="AY113" s="27">
        <f>TRUNC(Table11[[#This Row],[Column5]]*Table11[[#This Row],[Column30]]/100)</f>
        <v>3534</v>
      </c>
      <c r="AZ113" s="28">
        <f>TRUNC(Table11[[#This Row],[Column6]]*Table11[[#This Row],[Column31]]/100)</f>
        <v>5980</v>
      </c>
      <c r="BA113" s="29">
        <f>TRUNC(Table11[[#This Row],[Column7]]*Table11[[#This Row],[Column312]]/100)</f>
        <v>12514</v>
      </c>
      <c r="BB113" s="30">
        <f>TRUNC(Table11[[#This Row],[Column8]]*Table11[[#This Row],[Column313]]/100)</f>
        <v>122</v>
      </c>
      <c r="BC113" s="31">
        <f>TRUNC(Table11[[#This Row],[Column9]]*Table11[[#This Row],[Column314]]/100)</f>
        <v>0</v>
      </c>
      <c r="BD113" s="32">
        <f>TRUNC(Table11[[#This Row],[Column10]]*Table11[[#This Row],[Column30]]/100)</f>
        <v>0</v>
      </c>
      <c r="BE113">
        <f>Table11[[#This Row],[Column2]]</f>
        <v>37603</v>
      </c>
      <c r="BF113">
        <f>Table11[[#This Row],[Column28]]</f>
        <v>37603</v>
      </c>
      <c r="BG113">
        <f>Table11[[#This Row],[Column29]]</f>
        <v>37603</v>
      </c>
      <c r="BH113">
        <f>Table11[[#This Row],[Column30]]</f>
        <v>37603</v>
      </c>
      <c r="BI113">
        <f>Table11[[#This Row],[Column31]]</f>
        <v>37603</v>
      </c>
      <c r="BJ113">
        <f>Table11[[#This Row],[Column312]]</f>
        <v>37603</v>
      </c>
      <c r="BK113">
        <f>Table11[[#This Row],[Column313]]</f>
        <v>37603</v>
      </c>
      <c r="BL113">
        <f>Table11[[#This Row],[Column314]]</f>
        <v>37603</v>
      </c>
      <c r="BM113">
        <f>Table11[[#This Row],[Column315]]</f>
        <v>37603</v>
      </c>
      <c r="BN113">
        <f>Table11[[#This Row],[Column31]]</f>
        <v>37603</v>
      </c>
      <c r="BO113">
        <f>Table11[[#This Row],[Column312]]</f>
        <v>37603</v>
      </c>
    </row>
    <row r="114" spans="1:67" ht="28.8" customHeight="1">
      <c r="A114" s="2" t="s">
        <v>88</v>
      </c>
      <c r="B114" s="3" t="s">
        <v>79</v>
      </c>
      <c r="C114" s="3" t="s">
        <v>52</v>
      </c>
      <c r="D114" s="50" t="s">
        <v>1040</v>
      </c>
      <c r="E114" s="16">
        <v>0</v>
      </c>
      <c r="F114">
        <v>46.616</v>
      </c>
      <c r="G114">
        <v>19.463000000000001</v>
      </c>
      <c r="H114">
        <v>19.93</v>
      </c>
      <c r="I114">
        <v>0</v>
      </c>
      <c r="J114">
        <v>4.7649999999999997</v>
      </c>
      <c r="K114">
        <v>5.2549999999999999</v>
      </c>
      <c r="L114">
        <v>3.972</v>
      </c>
      <c r="M114" s="7">
        <f>Table11[[#This Row],[Progressives]]*0.67+Table11[[#This Row],[Muslim]]*0.64+Table11[[#This Row],[Left]]*0.35+Table11[[#This Row],[Average]]*0.52+Table11[[#This Row],[Reforms]]*0.2</f>
        <v>50.793790000000008</v>
      </c>
      <c r="N114" s="58">
        <f>Table11[[#This Row],[Average]]*0.34+Table11[[#This Row],[Liberal]]*0.45+Table11[[#This Row],[Blues]]+Table11[[#This Row],[Reforms]]*0.6</f>
        <v>9.7824500000000008</v>
      </c>
      <c r="O114" s="9">
        <f>Table11[[#This Row],[Liberal]]*0.55+Table11[[#This Row],[Progressives]]*0.07+Table11[[#This Row],[Average]]*0.14</f>
        <v>4.0158500000000004</v>
      </c>
      <c r="P114" s="11">
        <f>Table11[[#This Row],[Muslim]]*0.06+Table11[[#This Row],[Left]]*0.44+Table11[[#This Row],[Progressives]]*0.26</f>
        <v>16.542480000000001</v>
      </c>
      <c r="Q114" s="59"/>
      <c r="R114" s="57">
        <f>Table11[[#This Row],[Muslim]]*0.3+Table11[[#This Row],[Left]]*0.21+Table11[[#This Row],[Reforms]]*0.2</f>
        <v>18.866429999999998</v>
      </c>
      <c r="T114" s="7">
        <v>34.1</v>
      </c>
      <c r="U114" s="8">
        <v>4.0999999999999996</v>
      </c>
      <c r="V114" s="10">
        <v>4.2</v>
      </c>
      <c r="W114" s="9">
        <v>10.199999999999999</v>
      </c>
      <c r="X114" s="11">
        <v>13.7</v>
      </c>
      <c r="Y114" s="13">
        <v>33.700000000000003</v>
      </c>
      <c r="Z114" s="12">
        <v>0</v>
      </c>
      <c r="AA114" s="14">
        <v>0</v>
      </c>
      <c r="AB114">
        <f t="shared" ca="1" si="1"/>
        <v>6.7716731752801684E-2</v>
      </c>
      <c r="AC114">
        <v>46647</v>
      </c>
      <c r="AD114" s="17">
        <v>21.93938</v>
      </c>
      <c r="AE114" s="18">
        <v>4.3823999999999996</v>
      </c>
      <c r="AF114" s="19">
        <v>7.08</v>
      </c>
      <c r="AG114" s="20">
        <v>7.3402199999999898</v>
      </c>
      <c r="AH114" s="21">
        <v>24.138000000000002</v>
      </c>
      <c r="AI114" s="22">
        <v>35.119999999999997</v>
      </c>
      <c r="AJ114" s="23">
        <v>0</v>
      </c>
      <c r="AK114" s="24">
        <v>0</v>
      </c>
      <c r="AL114" s="2" t="s">
        <v>88</v>
      </c>
      <c r="AM114" s="17">
        <f>Table11[[#This Row],[Column3]]-Table11[[#This Row],[Labour]]</f>
        <v>-12.160620000000002</v>
      </c>
      <c r="AN114" s="18">
        <f>Table11[[#This Row],[Column4]]-Table11[[#This Row],[Conservative]]</f>
        <v>0.28239999999999998</v>
      </c>
      <c r="AO114" s="19">
        <f>Table11[[#This Row],[Column5]]-Table11[[#This Row],[Reform]]</f>
        <v>2.88</v>
      </c>
      <c r="AP114" s="20">
        <f>Table11[[#This Row],[Column6]]-Table11[[#This Row],[LibDem]]</f>
        <v>-2.8597800000000095</v>
      </c>
      <c r="AQ114" s="21">
        <f>Table11[[#This Row],[Column7]]-Table11[[#This Row],[Green]]</f>
        <v>10.438000000000002</v>
      </c>
      <c r="AR114" s="22">
        <f>Table11[[#This Row],[Column8]]-Table11[[#This Row],[Oth]]</f>
        <v>1.4199999999999946</v>
      </c>
      <c r="AS114" s="23">
        <f>Table11[[#This Row],[Column9]]-Table11[[#This Row],[SNP]]</f>
        <v>0</v>
      </c>
      <c r="AT114" s="24">
        <f>Table11[[#This Row],[Column10]]-Table11[[#This Row],[PD]]</f>
        <v>0</v>
      </c>
      <c r="AU114" s="24">
        <f>MAX(Table11[[#This Row],[Column3]:[Column10]])-LARGE(Table11[[#This Row],[Column3]:[Column10]],2)</f>
        <v>10.981999999999996</v>
      </c>
      <c r="AV114">
        <f>Table11[[#This Row],[Column3]]*Table11[[#This Row],[Column2]]</f>
        <v>1023406.2588599999</v>
      </c>
      <c r="AW114" s="25">
        <f>TRUNC(Table11[[#This Row],[Column3]]*Table11[[#This Row],[Column28]]/100)</f>
        <v>10234</v>
      </c>
      <c r="AX114" s="26">
        <f>TRUNC(Table11[[#This Row],[Column4]]*Table11[[#This Row],[Column29]]/100)</f>
        <v>2044</v>
      </c>
      <c r="AY114" s="27">
        <f>TRUNC(Table11[[#This Row],[Column5]]*Table11[[#This Row],[Column30]]/100)</f>
        <v>3302</v>
      </c>
      <c r="AZ114" s="28">
        <f>TRUNC(Table11[[#This Row],[Column6]]*Table11[[#This Row],[Column31]]/100)</f>
        <v>3423</v>
      </c>
      <c r="BA114" s="29">
        <f>TRUNC(Table11[[#This Row],[Column7]]*Table11[[#This Row],[Column312]]/100)</f>
        <v>11259</v>
      </c>
      <c r="BB114" s="30">
        <f>TRUNC(Table11[[#This Row],[Column8]]*Table11[[#This Row],[Column313]]/100)</f>
        <v>16382</v>
      </c>
      <c r="BC114" s="31">
        <f>TRUNC(Table11[[#This Row],[Column9]]*Table11[[#This Row],[Column314]]/100)</f>
        <v>0</v>
      </c>
      <c r="BD114" s="32">
        <f>TRUNC(Table11[[#This Row],[Column10]]*Table11[[#This Row],[Column30]]/100)</f>
        <v>0</v>
      </c>
      <c r="BE114">
        <f>Table11[[#This Row],[Column2]]</f>
        <v>46647</v>
      </c>
      <c r="BF114">
        <f>Table11[[#This Row],[Column28]]</f>
        <v>46647</v>
      </c>
      <c r="BG114">
        <f>Table11[[#This Row],[Column29]]</f>
        <v>46647</v>
      </c>
      <c r="BH114">
        <f>Table11[[#This Row],[Column30]]</f>
        <v>46647</v>
      </c>
      <c r="BI114">
        <f>Table11[[#This Row],[Column31]]</f>
        <v>46647</v>
      </c>
      <c r="BJ114">
        <f>Table11[[#This Row],[Column312]]</f>
        <v>46647</v>
      </c>
      <c r="BK114">
        <f>Table11[[#This Row],[Column313]]</f>
        <v>46647</v>
      </c>
      <c r="BL114">
        <f>Table11[[#This Row],[Column314]]</f>
        <v>46647</v>
      </c>
      <c r="BM114">
        <f>Table11[[#This Row],[Column315]]</f>
        <v>46647</v>
      </c>
      <c r="BN114">
        <f>Table11[[#This Row],[Column31]]</f>
        <v>46647</v>
      </c>
      <c r="BO114">
        <f>Table11[[#This Row],[Column312]]</f>
        <v>46647</v>
      </c>
    </row>
    <row r="115" spans="1:67" ht="28.8" customHeight="1">
      <c r="A115" s="2" t="s">
        <v>321</v>
      </c>
      <c r="B115" s="3" t="s">
        <v>163</v>
      </c>
      <c r="C115" s="3" t="s">
        <v>52</v>
      </c>
      <c r="D115" s="50" t="s">
        <v>1041</v>
      </c>
      <c r="E115" s="16">
        <v>0</v>
      </c>
      <c r="F115">
        <v>3.706</v>
      </c>
      <c r="G115">
        <v>9.5180000000000007</v>
      </c>
      <c r="H115">
        <v>20.088000000000001</v>
      </c>
      <c r="I115">
        <v>23.344999999999999</v>
      </c>
      <c r="J115">
        <v>23.302</v>
      </c>
      <c r="K115">
        <v>3.69</v>
      </c>
      <c r="L115">
        <v>16.352</v>
      </c>
      <c r="M115" s="7">
        <f>Table11[[#This Row],[Progressives]]*0.67+Table11[[#This Row],[Muslim]]*0.64+Table11[[#This Row],[Left]]*0.35+Table11[[#This Row],[Average]]*0.52+Table11[[#This Row],[Reforms]]*0.2</f>
        <v>34.571900000000007</v>
      </c>
      <c r="N115" s="58">
        <f>Table11[[#This Row],[Average]]*0.34+Table11[[#This Row],[Liberal]]*0.45+Table11[[#This Row],[Blues]]+Table11[[#This Row],[Reforms]]*0.6</f>
        <v>31.924400000000002</v>
      </c>
      <c r="O115" s="9">
        <f>Table11[[#This Row],[Liberal]]*0.55+Table11[[#This Row],[Progressives]]*0.07+Table11[[#This Row],[Average]]*0.14</f>
        <v>17.490560000000002</v>
      </c>
      <c r="P115" s="11">
        <f>Table11[[#This Row],[Muslim]]*0.06+Table11[[#This Row],[Left]]*0.44+Table11[[#This Row],[Progressives]]*0.26</f>
        <v>9.6331600000000002</v>
      </c>
      <c r="Q115" s="59"/>
      <c r="R115" s="57">
        <f>Table11[[#This Row],[Muslim]]*0.3+Table11[[#This Row],[Left]]*0.21+Table11[[#This Row],[Reforms]]*0.2</f>
        <v>6.3809800000000001</v>
      </c>
      <c r="T115" s="7">
        <v>36.200000000000003</v>
      </c>
      <c r="U115" s="8">
        <v>31.3</v>
      </c>
      <c r="V115" s="10">
        <v>22.7</v>
      </c>
      <c r="W115" s="9">
        <v>5.0999999999999996</v>
      </c>
      <c r="X115" s="11">
        <v>4.8</v>
      </c>
      <c r="Y115" s="13">
        <v>0</v>
      </c>
      <c r="Z115" s="12">
        <v>0</v>
      </c>
      <c r="AA115" s="14">
        <v>0</v>
      </c>
      <c r="AB115">
        <f t="shared" ca="1" si="1"/>
        <v>0.42851067750094207</v>
      </c>
      <c r="AC115">
        <v>43461</v>
      </c>
      <c r="AD115" s="17">
        <v>22.555</v>
      </c>
      <c r="AE115" s="18">
        <v>26.012</v>
      </c>
      <c r="AF115" s="19">
        <v>29.815000000000001</v>
      </c>
      <c r="AG115" s="20">
        <v>7.7759999999999998</v>
      </c>
      <c r="AH115" s="21">
        <v>13.842000000000001</v>
      </c>
      <c r="AI115" s="22">
        <v>0</v>
      </c>
      <c r="AJ115" s="23">
        <v>0</v>
      </c>
      <c r="AK115" s="24">
        <v>0</v>
      </c>
      <c r="AL115" s="2" t="s">
        <v>321</v>
      </c>
      <c r="AM115" s="17">
        <f>Table11[[#This Row],[Column3]]-Table11[[#This Row],[Labour]]</f>
        <v>-13.645000000000003</v>
      </c>
      <c r="AN115" s="18">
        <f>Table11[[#This Row],[Column4]]-Table11[[#This Row],[Conservative]]</f>
        <v>-5.2880000000000003</v>
      </c>
      <c r="AO115" s="19">
        <f>Table11[[#This Row],[Column5]]-Table11[[#This Row],[Reform]]</f>
        <v>7.115000000000002</v>
      </c>
      <c r="AP115" s="20">
        <f>Table11[[#This Row],[Column6]]-Table11[[#This Row],[LibDem]]</f>
        <v>2.6760000000000002</v>
      </c>
      <c r="AQ115" s="21">
        <f>Table11[[#This Row],[Column7]]-Table11[[#This Row],[Green]]</f>
        <v>9.0420000000000016</v>
      </c>
      <c r="AR115" s="22">
        <f>Table11[[#This Row],[Column8]]-Table11[[#This Row],[Oth]]</f>
        <v>0</v>
      </c>
      <c r="AS115" s="23">
        <f>Table11[[#This Row],[Column9]]-Table11[[#This Row],[SNP]]</f>
        <v>0</v>
      </c>
      <c r="AT115" s="24">
        <f>Table11[[#This Row],[Column10]]-Table11[[#This Row],[PD]]</f>
        <v>0</v>
      </c>
      <c r="AU115" s="24">
        <f>MAX(Table11[[#This Row],[Column3]:[Column10]])-LARGE(Table11[[#This Row],[Column3]:[Column10]],2)</f>
        <v>3.8030000000000008</v>
      </c>
      <c r="AV115">
        <f>Table11[[#This Row],[Column3]]*Table11[[#This Row],[Column2]]</f>
        <v>980262.85499999998</v>
      </c>
      <c r="AW115" s="25">
        <f>TRUNC(Table11[[#This Row],[Column3]]*Table11[[#This Row],[Column28]]/100)</f>
        <v>9802</v>
      </c>
      <c r="AX115" s="26">
        <f>TRUNC(Table11[[#This Row],[Column4]]*Table11[[#This Row],[Column29]]/100)</f>
        <v>11305</v>
      </c>
      <c r="AY115" s="27">
        <f>TRUNC(Table11[[#This Row],[Column5]]*Table11[[#This Row],[Column30]]/100)</f>
        <v>12957</v>
      </c>
      <c r="AZ115" s="28">
        <f>TRUNC(Table11[[#This Row],[Column6]]*Table11[[#This Row],[Column31]]/100)</f>
        <v>3379</v>
      </c>
      <c r="BA115" s="29">
        <f>TRUNC(Table11[[#This Row],[Column7]]*Table11[[#This Row],[Column312]]/100)</f>
        <v>6015</v>
      </c>
      <c r="BB115" s="30">
        <f>TRUNC(Table11[[#This Row],[Column8]]*Table11[[#This Row],[Column313]]/100)</f>
        <v>0</v>
      </c>
      <c r="BC115" s="31">
        <f>TRUNC(Table11[[#This Row],[Column9]]*Table11[[#This Row],[Column314]]/100)</f>
        <v>0</v>
      </c>
      <c r="BD115" s="32">
        <f>TRUNC(Table11[[#This Row],[Column10]]*Table11[[#This Row],[Column30]]/100)</f>
        <v>0</v>
      </c>
      <c r="BE115">
        <f>Table11[[#This Row],[Column2]]</f>
        <v>43461</v>
      </c>
      <c r="BF115">
        <f>Table11[[#This Row],[Column28]]</f>
        <v>43461</v>
      </c>
      <c r="BG115">
        <f>Table11[[#This Row],[Column29]]</f>
        <v>43461</v>
      </c>
      <c r="BH115">
        <f>Table11[[#This Row],[Column30]]</f>
        <v>43461</v>
      </c>
      <c r="BI115">
        <f>Table11[[#This Row],[Column31]]</f>
        <v>43461</v>
      </c>
      <c r="BJ115">
        <f>Table11[[#This Row],[Column312]]</f>
        <v>43461</v>
      </c>
      <c r="BK115">
        <f>Table11[[#This Row],[Column313]]</f>
        <v>43461</v>
      </c>
      <c r="BL115">
        <f>Table11[[#This Row],[Column314]]</f>
        <v>43461</v>
      </c>
      <c r="BM115">
        <f>Table11[[#This Row],[Column315]]</f>
        <v>43461</v>
      </c>
      <c r="BN115">
        <f>Table11[[#This Row],[Column31]]</f>
        <v>43461</v>
      </c>
      <c r="BO115">
        <f>Table11[[#This Row],[Column312]]</f>
        <v>43461</v>
      </c>
    </row>
    <row r="116" spans="1:67" ht="28.8" customHeight="1">
      <c r="A116" s="2" t="s">
        <v>196</v>
      </c>
      <c r="B116" s="3" t="s">
        <v>197</v>
      </c>
      <c r="C116" s="3" t="s">
        <v>52</v>
      </c>
      <c r="D116" s="50" t="s">
        <v>1042</v>
      </c>
      <c r="E116" s="16">
        <v>0</v>
      </c>
      <c r="F116">
        <v>27.222000000000001</v>
      </c>
      <c r="G116">
        <v>13.157999999999999</v>
      </c>
      <c r="H116">
        <v>37.409999999999997</v>
      </c>
      <c r="I116">
        <v>0</v>
      </c>
      <c r="J116">
        <v>9.2940000000000005</v>
      </c>
      <c r="K116">
        <v>8.7739999999999991</v>
      </c>
      <c r="L116">
        <v>4.1420000000000003</v>
      </c>
      <c r="M116" s="7">
        <f>Table11[[#This Row],[Progressives]]*0.67+Table11[[#This Row],[Muslim]]*0.64+Table11[[#This Row],[Left]]*0.35+Table11[[#This Row],[Average]]*0.52+Table11[[#This Row],[Reforms]]*0.2</f>
        <v>47.920479999999998</v>
      </c>
      <c r="N116" s="58">
        <f>Table11[[#This Row],[Average]]*0.34+Table11[[#This Row],[Liberal]]*0.45+Table11[[#This Row],[Blues]]+Table11[[#This Row],[Reforms]]*0.6</f>
        <v>15.4415</v>
      </c>
      <c r="O116" s="9">
        <f>Table11[[#This Row],[Liberal]]*0.55+Table11[[#This Row],[Progressives]]*0.07+Table11[[#This Row],[Average]]*0.14</f>
        <v>7.7304000000000013</v>
      </c>
      <c r="P116" s="11">
        <f>Table11[[#This Row],[Muslim]]*0.06+Table11[[#This Row],[Left]]*0.44+Table11[[#This Row],[Progressives]]*0.26</f>
        <v>17.149439999999998</v>
      </c>
      <c r="Q116" s="59"/>
      <c r="R116" s="57">
        <f>Table11[[#This Row],[Muslim]]*0.3+Table11[[#This Row],[Left]]*0.21+Table11[[#This Row],[Reforms]]*0.2</f>
        <v>11.758180000000001</v>
      </c>
      <c r="T116" s="7">
        <v>51.2</v>
      </c>
      <c r="U116" s="8">
        <v>16.7</v>
      </c>
      <c r="V116" s="10">
        <v>5.4</v>
      </c>
      <c r="W116" s="9">
        <v>7</v>
      </c>
      <c r="X116" s="11">
        <v>9.9</v>
      </c>
      <c r="Y116" s="13">
        <v>9.8000000000000007</v>
      </c>
      <c r="Z116" s="12">
        <v>0</v>
      </c>
      <c r="AA116" s="14">
        <v>0</v>
      </c>
      <c r="AB116">
        <f t="shared" ca="1" si="1"/>
        <v>0.7347893843833313</v>
      </c>
      <c r="AC116">
        <v>37802</v>
      </c>
      <c r="AD116" s="17">
        <v>32.855589999999999</v>
      </c>
      <c r="AE116" s="18">
        <v>8.9759999999999902</v>
      </c>
      <c r="AF116" s="19">
        <v>11.9</v>
      </c>
      <c r="AG116" s="20">
        <v>6.8534100000000002</v>
      </c>
      <c r="AH116" s="21">
        <v>37.868000000000002</v>
      </c>
      <c r="AI116" s="22">
        <v>1.5469999999999999</v>
      </c>
      <c r="AJ116" s="23">
        <v>0</v>
      </c>
      <c r="AK116" s="24">
        <v>0</v>
      </c>
      <c r="AL116" s="2" t="s">
        <v>196</v>
      </c>
      <c r="AM116" s="17">
        <f>Table11[[#This Row],[Column3]]-Table11[[#This Row],[Labour]]</f>
        <v>-18.344410000000003</v>
      </c>
      <c r="AN116" s="18">
        <f>Table11[[#This Row],[Column4]]-Table11[[#This Row],[Conservative]]</f>
        <v>-7.7240000000000091</v>
      </c>
      <c r="AO116" s="19">
        <f>Table11[[#This Row],[Column5]]-Table11[[#This Row],[Reform]]</f>
        <v>6.5</v>
      </c>
      <c r="AP116" s="20">
        <f>Table11[[#This Row],[Column6]]-Table11[[#This Row],[LibDem]]</f>
        <v>-0.14658999999999978</v>
      </c>
      <c r="AQ116" s="21">
        <f>Table11[[#This Row],[Column7]]-Table11[[#This Row],[Green]]</f>
        <v>27.968000000000004</v>
      </c>
      <c r="AR116" s="22">
        <f>Table11[[#This Row],[Column8]]-Table11[[#This Row],[Oth]]</f>
        <v>-8.2530000000000001</v>
      </c>
      <c r="AS116" s="23">
        <f>Table11[[#This Row],[Column9]]-Table11[[#This Row],[SNP]]</f>
        <v>0</v>
      </c>
      <c r="AT116" s="24">
        <f>Table11[[#This Row],[Column10]]-Table11[[#This Row],[PD]]</f>
        <v>0</v>
      </c>
      <c r="AU116" s="24">
        <f>MAX(Table11[[#This Row],[Column3]:[Column10]])-LARGE(Table11[[#This Row],[Column3]:[Column10]],2)</f>
        <v>5.0124100000000027</v>
      </c>
      <c r="AV116">
        <f>Table11[[#This Row],[Column3]]*Table11[[#This Row],[Column2]]</f>
        <v>1242007.01318</v>
      </c>
      <c r="AW116" s="25">
        <f>TRUNC(Table11[[#This Row],[Column3]]*Table11[[#This Row],[Column28]]/100)</f>
        <v>12420</v>
      </c>
      <c r="AX116" s="26">
        <f>TRUNC(Table11[[#This Row],[Column4]]*Table11[[#This Row],[Column29]]/100)</f>
        <v>3393</v>
      </c>
      <c r="AY116" s="27">
        <f>TRUNC(Table11[[#This Row],[Column5]]*Table11[[#This Row],[Column30]]/100)</f>
        <v>4498</v>
      </c>
      <c r="AZ116" s="28">
        <f>TRUNC(Table11[[#This Row],[Column6]]*Table11[[#This Row],[Column31]]/100)</f>
        <v>2590</v>
      </c>
      <c r="BA116" s="29">
        <f>TRUNC(Table11[[#This Row],[Column7]]*Table11[[#This Row],[Column312]]/100)</f>
        <v>14314</v>
      </c>
      <c r="BB116" s="30">
        <f>TRUNC(Table11[[#This Row],[Column8]]*Table11[[#This Row],[Column313]]/100)</f>
        <v>584</v>
      </c>
      <c r="BC116" s="31">
        <f>TRUNC(Table11[[#This Row],[Column9]]*Table11[[#This Row],[Column314]]/100)</f>
        <v>0</v>
      </c>
      <c r="BD116" s="32">
        <f>TRUNC(Table11[[#This Row],[Column10]]*Table11[[#This Row],[Column30]]/100)</f>
        <v>0</v>
      </c>
      <c r="BE116">
        <f>Table11[[#This Row],[Column2]]</f>
        <v>37802</v>
      </c>
      <c r="BF116">
        <f>Table11[[#This Row],[Column28]]</f>
        <v>37802</v>
      </c>
      <c r="BG116">
        <f>Table11[[#This Row],[Column29]]</f>
        <v>37802</v>
      </c>
      <c r="BH116">
        <f>Table11[[#This Row],[Column30]]</f>
        <v>37802</v>
      </c>
      <c r="BI116">
        <f>Table11[[#This Row],[Column31]]</f>
        <v>37802</v>
      </c>
      <c r="BJ116">
        <f>Table11[[#This Row],[Column312]]</f>
        <v>37802</v>
      </c>
      <c r="BK116">
        <f>Table11[[#This Row],[Column313]]</f>
        <v>37802</v>
      </c>
      <c r="BL116">
        <f>Table11[[#This Row],[Column314]]</f>
        <v>37802</v>
      </c>
      <c r="BM116">
        <f>Table11[[#This Row],[Column315]]</f>
        <v>37802</v>
      </c>
      <c r="BN116">
        <f>Table11[[#This Row],[Column31]]</f>
        <v>37802</v>
      </c>
      <c r="BO116">
        <f>Table11[[#This Row],[Column312]]</f>
        <v>37802</v>
      </c>
    </row>
    <row r="117" spans="1:67" ht="28.8" customHeight="1">
      <c r="A117" s="4" t="s">
        <v>198</v>
      </c>
      <c r="B117" s="5" t="s">
        <v>197</v>
      </c>
      <c r="C117" s="5" t="s">
        <v>52</v>
      </c>
      <c r="D117" s="56" t="s">
        <v>1043</v>
      </c>
      <c r="E117">
        <v>0</v>
      </c>
      <c r="F117">
        <v>17.890999999999998</v>
      </c>
      <c r="G117">
        <v>15.504</v>
      </c>
      <c r="H117">
        <v>26.068000000000001</v>
      </c>
      <c r="I117">
        <v>0</v>
      </c>
      <c r="J117">
        <v>8.1229999999999993</v>
      </c>
      <c r="K117">
        <v>29.923999999999999</v>
      </c>
      <c r="L117">
        <v>2.4900000000000002</v>
      </c>
      <c r="M117" s="7">
        <f>Table11[[#This Row],[Progressives]]*0.67+Table11[[#This Row],[Muslim]]*0.64+Table11[[#This Row],[Left]]*0.35+Table11[[#This Row],[Average]]*0.52+Table11[[#This Row],[Reforms]]*0.2</f>
        <v>34.840200000000003</v>
      </c>
      <c r="N117" s="58">
        <f>Table11[[#This Row],[Average]]*0.34+Table11[[#This Row],[Liberal]]*0.45+Table11[[#This Row],[Blues]]+Table11[[#This Row],[Reforms]]*0.6</f>
        <v>35.073349999999998</v>
      </c>
      <c r="O117" s="9">
        <f>Table11[[#This Row],[Liberal]]*0.55+Table11[[#This Row],[Progressives]]*0.07+Table11[[#This Row],[Average]]*0.14</f>
        <v>6.2924100000000003</v>
      </c>
      <c r="P117" s="11">
        <f>Table11[[#This Row],[Muslim]]*0.06+Table11[[#This Row],[Left]]*0.44+Table11[[#This Row],[Progressives]]*0.26</f>
        <v>14.672900000000002</v>
      </c>
      <c r="Q117" s="59"/>
      <c r="R117" s="57">
        <f>Table11[[#This Row],[Muslim]]*0.3+Table11[[#This Row],[Left]]*0.21+Table11[[#This Row],[Reforms]]*0.2</f>
        <v>9.1211399999999987</v>
      </c>
      <c r="T117" s="7">
        <v>41.7</v>
      </c>
      <c r="U117" s="8">
        <v>32.5</v>
      </c>
      <c r="V117" s="10">
        <v>5</v>
      </c>
      <c r="W117" s="9">
        <v>7.3</v>
      </c>
      <c r="X117" s="11">
        <v>6.8</v>
      </c>
      <c r="Y117" s="13">
        <v>6.7</v>
      </c>
      <c r="Z117" s="12">
        <v>0</v>
      </c>
      <c r="AA117" s="14">
        <v>0</v>
      </c>
      <c r="AB117">
        <f t="shared" ca="1" si="1"/>
        <v>0.56494090675625086</v>
      </c>
      <c r="AC117">
        <v>41376</v>
      </c>
      <c r="AD117" s="17">
        <v>23.12</v>
      </c>
      <c r="AE117" s="18">
        <v>33.162649999999999</v>
      </c>
      <c r="AF117" s="19">
        <v>11.3652</v>
      </c>
      <c r="AG117" s="20">
        <v>3.98115</v>
      </c>
      <c r="AH117" s="21">
        <v>27.263399999999901</v>
      </c>
      <c r="AI117" s="22">
        <v>1.1075999999999899</v>
      </c>
      <c r="AJ117" s="23">
        <v>0</v>
      </c>
      <c r="AK117" s="24">
        <v>0</v>
      </c>
      <c r="AL117" s="4" t="s">
        <v>198</v>
      </c>
      <c r="AM117" s="17">
        <f>Table11[[#This Row],[Column3]]-Table11[[#This Row],[Labour]]</f>
        <v>-18.580000000000002</v>
      </c>
      <c r="AN117" s="18">
        <f>Table11[[#This Row],[Column4]]-Table11[[#This Row],[Conservative]]</f>
        <v>0.6626499999999993</v>
      </c>
      <c r="AO117" s="19">
        <f>Table11[[#This Row],[Column5]]-Table11[[#This Row],[Reform]]</f>
        <v>6.3651999999999997</v>
      </c>
      <c r="AP117" s="20">
        <f>Table11[[#This Row],[Column6]]-Table11[[#This Row],[LibDem]]</f>
        <v>-3.3188499999999999</v>
      </c>
      <c r="AQ117" s="21">
        <f>Table11[[#This Row],[Column7]]-Table11[[#This Row],[Green]]</f>
        <v>20.463399999999901</v>
      </c>
      <c r="AR117" s="22">
        <f>Table11[[#This Row],[Column8]]-Table11[[#This Row],[Oth]]</f>
        <v>-5.5924000000000103</v>
      </c>
      <c r="AS117" s="23">
        <f>Table11[[#This Row],[Column9]]-Table11[[#This Row],[SNP]]</f>
        <v>0</v>
      </c>
      <c r="AT117" s="24">
        <f>Table11[[#This Row],[Column10]]-Table11[[#This Row],[PD]]</f>
        <v>0</v>
      </c>
      <c r="AU117" s="24">
        <f>MAX(Table11[[#This Row],[Column3]:[Column10]])-LARGE(Table11[[#This Row],[Column3]:[Column10]],2)</f>
        <v>5.899250000000098</v>
      </c>
      <c r="AV117">
        <f>Table11[[#This Row],[Column3]]*Table11[[#This Row],[Column2]]</f>
        <v>956613.12</v>
      </c>
      <c r="AW117" s="25">
        <f>TRUNC(Table11[[#This Row],[Column3]]*Table11[[#This Row],[Column28]]/100)</f>
        <v>9566</v>
      </c>
      <c r="AX117" s="26">
        <f>TRUNC(Table11[[#This Row],[Column4]]*Table11[[#This Row],[Column29]]/100)</f>
        <v>13721</v>
      </c>
      <c r="AY117" s="27">
        <f>TRUNC(Table11[[#This Row],[Column5]]*Table11[[#This Row],[Column30]]/100)</f>
        <v>4702</v>
      </c>
      <c r="AZ117" s="28">
        <f>TRUNC(Table11[[#This Row],[Column6]]*Table11[[#This Row],[Column31]]/100)</f>
        <v>1647</v>
      </c>
      <c r="BA117" s="29">
        <f>TRUNC(Table11[[#This Row],[Column7]]*Table11[[#This Row],[Column312]]/100)</f>
        <v>11280</v>
      </c>
      <c r="BB117" s="30">
        <f>TRUNC(Table11[[#This Row],[Column8]]*Table11[[#This Row],[Column313]]/100)</f>
        <v>458</v>
      </c>
      <c r="BC117" s="31">
        <f>TRUNC(Table11[[#This Row],[Column9]]*Table11[[#This Row],[Column314]]/100)</f>
        <v>0</v>
      </c>
      <c r="BD117" s="32">
        <f>TRUNC(Table11[[#This Row],[Column10]]*Table11[[#This Row],[Column30]]/100)</f>
        <v>0</v>
      </c>
      <c r="BE117">
        <f>Table11[[#This Row],[Column2]]</f>
        <v>41376</v>
      </c>
      <c r="BF117">
        <f>Table11[[#This Row],[Column28]]</f>
        <v>41376</v>
      </c>
      <c r="BG117">
        <f>Table11[[#This Row],[Column29]]</f>
        <v>41376</v>
      </c>
      <c r="BH117">
        <f>Table11[[#This Row],[Column30]]</f>
        <v>41376</v>
      </c>
      <c r="BI117">
        <f>Table11[[#This Row],[Column31]]</f>
        <v>41376</v>
      </c>
      <c r="BJ117">
        <f>Table11[[#This Row],[Column312]]</f>
        <v>41376</v>
      </c>
      <c r="BK117">
        <f>Table11[[#This Row],[Column313]]</f>
        <v>41376</v>
      </c>
      <c r="BL117">
        <f>Table11[[#This Row],[Column314]]</f>
        <v>41376</v>
      </c>
      <c r="BM117">
        <f>Table11[[#This Row],[Column315]]</f>
        <v>41376</v>
      </c>
      <c r="BN117">
        <f>Table11[[#This Row],[Column31]]</f>
        <v>41376</v>
      </c>
      <c r="BO117">
        <f>Table11[[#This Row],[Column312]]</f>
        <v>41376</v>
      </c>
    </row>
    <row r="118" spans="1:67" ht="28.8" customHeight="1">
      <c r="A118" s="4" t="s">
        <v>76</v>
      </c>
      <c r="B118" s="5" t="s">
        <v>77</v>
      </c>
      <c r="C118" s="5" t="s">
        <v>52</v>
      </c>
      <c r="D118" s="56" t="s">
        <v>1044</v>
      </c>
      <c r="E118" s="16">
        <v>0</v>
      </c>
      <c r="F118">
        <v>17.257999999999999</v>
      </c>
      <c r="G118">
        <v>9.907</v>
      </c>
      <c r="H118">
        <v>31.657</v>
      </c>
      <c r="I118">
        <v>1.159</v>
      </c>
      <c r="J118">
        <v>18.199000000000002</v>
      </c>
      <c r="K118">
        <v>15.500999999999999</v>
      </c>
      <c r="L118">
        <v>6.3179999999999996</v>
      </c>
      <c r="M118" s="7">
        <f>Table11[[#This Row],[Progressives]]*0.67+Table11[[#This Row],[Muslim]]*0.64+Table11[[#This Row],[Left]]*0.35+Table11[[#This Row],[Average]]*0.52+Table11[[#This Row],[Reforms]]*0.2</f>
        <v>37.589039999999997</v>
      </c>
      <c r="N118" s="58">
        <f>Table11[[#This Row],[Average]]*0.34+Table11[[#This Row],[Liberal]]*0.45+Table11[[#This Row],[Blues]]+Table11[[#This Row],[Reforms]]*0.6</f>
        <v>27.875409999999999</v>
      </c>
      <c r="O118" s="9">
        <f>Table11[[#This Row],[Liberal]]*0.55+Table11[[#This Row],[Progressives]]*0.07+Table11[[#This Row],[Average]]*0.14</f>
        <v>12.387700000000001</v>
      </c>
      <c r="P118" s="11">
        <f>Table11[[#This Row],[Muslim]]*0.06+Table11[[#This Row],[Left]]*0.44+Table11[[#This Row],[Progressives]]*0.26</f>
        <v>13.62538</v>
      </c>
      <c r="Q118" s="59"/>
      <c r="R118" s="57">
        <f>Table11[[#This Row],[Muslim]]*0.3+Table11[[#This Row],[Left]]*0.21+Table11[[#This Row],[Reforms]]*0.2</f>
        <v>8.521469999999999</v>
      </c>
      <c r="T118" s="7">
        <v>44.2</v>
      </c>
      <c r="U118" s="8">
        <v>22.5</v>
      </c>
      <c r="V118" s="10">
        <v>8.6999999999999993</v>
      </c>
      <c r="W118" s="9">
        <v>8.5</v>
      </c>
      <c r="X118" s="11">
        <v>8.9</v>
      </c>
      <c r="Y118" s="13">
        <v>7.1</v>
      </c>
      <c r="Z118" s="12">
        <v>0</v>
      </c>
      <c r="AA118" s="14">
        <v>0</v>
      </c>
      <c r="AB118">
        <f t="shared" ca="1" si="1"/>
        <v>0.88589380187995004</v>
      </c>
      <c r="AC118">
        <v>45254</v>
      </c>
      <c r="AD118" s="17">
        <v>27.393999999999998</v>
      </c>
      <c r="AE118" s="18">
        <v>22.326039999999999</v>
      </c>
      <c r="AF118" s="19">
        <v>12.672000000000001</v>
      </c>
      <c r="AG118" s="20">
        <v>7.7079599999999999</v>
      </c>
      <c r="AH118" s="21">
        <v>28.876999999999999</v>
      </c>
      <c r="AI118" s="22">
        <v>0.92300000000000004</v>
      </c>
      <c r="AJ118" s="23">
        <v>0</v>
      </c>
      <c r="AK118" s="24">
        <v>0</v>
      </c>
      <c r="AL118" s="4" t="s">
        <v>76</v>
      </c>
      <c r="AM118" s="17">
        <f>Table11[[#This Row],[Column3]]-Table11[[#This Row],[Labour]]</f>
        <v>-16.806000000000004</v>
      </c>
      <c r="AN118" s="18">
        <f>Table11[[#This Row],[Column4]]-Table11[[#This Row],[Conservative]]</f>
        <v>-0.173960000000001</v>
      </c>
      <c r="AO118" s="19">
        <f>Table11[[#This Row],[Column5]]-Table11[[#This Row],[Reform]]</f>
        <v>3.9720000000000013</v>
      </c>
      <c r="AP118" s="20">
        <f>Table11[[#This Row],[Column6]]-Table11[[#This Row],[LibDem]]</f>
        <v>-0.79204000000000008</v>
      </c>
      <c r="AQ118" s="21">
        <f>Table11[[#This Row],[Column7]]-Table11[[#This Row],[Green]]</f>
        <v>19.976999999999997</v>
      </c>
      <c r="AR118" s="22">
        <f>Table11[[#This Row],[Column8]]-Table11[[#This Row],[Oth]]</f>
        <v>-6.1769999999999996</v>
      </c>
      <c r="AS118" s="23">
        <f>Table11[[#This Row],[Column9]]-Table11[[#This Row],[SNP]]</f>
        <v>0</v>
      </c>
      <c r="AT118" s="24">
        <f>Table11[[#This Row],[Column10]]-Table11[[#This Row],[PD]]</f>
        <v>0</v>
      </c>
      <c r="AU118" s="24">
        <f>MAX(Table11[[#This Row],[Column3]:[Column10]])-LARGE(Table11[[#This Row],[Column3]:[Column10]],2)</f>
        <v>1.4830000000000005</v>
      </c>
      <c r="AV118">
        <f>Table11[[#This Row],[Column3]]*Table11[[#This Row],[Column2]]</f>
        <v>1239688.0759999999</v>
      </c>
      <c r="AW118" s="25">
        <f>TRUNC(Table11[[#This Row],[Column3]]*Table11[[#This Row],[Column28]]/100)</f>
        <v>12396</v>
      </c>
      <c r="AX118" s="26">
        <f>TRUNC(Table11[[#This Row],[Column4]]*Table11[[#This Row],[Column29]]/100)</f>
        <v>10103</v>
      </c>
      <c r="AY118" s="27">
        <f>TRUNC(Table11[[#This Row],[Column5]]*Table11[[#This Row],[Column30]]/100)</f>
        <v>5734</v>
      </c>
      <c r="AZ118" s="28">
        <f>TRUNC(Table11[[#This Row],[Column6]]*Table11[[#This Row],[Column31]]/100)</f>
        <v>3488</v>
      </c>
      <c r="BA118" s="29">
        <f>TRUNC(Table11[[#This Row],[Column7]]*Table11[[#This Row],[Column312]]/100)</f>
        <v>13067</v>
      </c>
      <c r="BB118" s="30">
        <f>TRUNC(Table11[[#This Row],[Column8]]*Table11[[#This Row],[Column313]]/100)</f>
        <v>417</v>
      </c>
      <c r="BC118" s="31">
        <f>TRUNC(Table11[[#This Row],[Column9]]*Table11[[#This Row],[Column314]]/100)</f>
        <v>0</v>
      </c>
      <c r="BD118" s="32">
        <f>TRUNC(Table11[[#This Row],[Column10]]*Table11[[#This Row],[Column30]]/100)</f>
        <v>0</v>
      </c>
      <c r="BE118">
        <f>Table11[[#This Row],[Column2]]</f>
        <v>45254</v>
      </c>
      <c r="BF118">
        <f>Table11[[#This Row],[Column28]]</f>
        <v>45254</v>
      </c>
      <c r="BG118">
        <f>Table11[[#This Row],[Column29]]</f>
        <v>45254</v>
      </c>
      <c r="BH118">
        <f>Table11[[#This Row],[Column30]]</f>
        <v>45254</v>
      </c>
      <c r="BI118">
        <f>Table11[[#This Row],[Column31]]</f>
        <v>45254</v>
      </c>
      <c r="BJ118">
        <f>Table11[[#This Row],[Column312]]</f>
        <v>45254</v>
      </c>
      <c r="BK118">
        <f>Table11[[#This Row],[Column313]]</f>
        <v>45254</v>
      </c>
      <c r="BL118">
        <f>Table11[[#This Row],[Column314]]</f>
        <v>45254</v>
      </c>
      <c r="BM118">
        <f>Table11[[#This Row],[Column315]]</f>
        <v>45254</v>
      </c>
      <c r="BN118">
        <f>Table11[[#This Row],[Column31]]</f>
        <v>45254</v>
      </c>
      <c r="BO118">
        <f>Table11[[#This Row],[Column312]]</f>
        <v>45254</v>
      </c>
    </row>
    <row r="119" spans="1:67" ht="28.8" customHeight="1">
      <c r="A119" s="4" t="s">
        <v>139</v>
      </c>
      <c r="B119" s="5" t="s">
        <v>140</v>
      </c>
      <c r="C119" s="5" t="s">
        <v>52</v>
      </c>
      <c r="D119" s="56" t="s">
        <v>1045</v>
      </c>
      <c r="E119" s="16">
        <v>0</v>
      </c>
      <c r="F119">
        <v>2.976</v>
      </c>
      <c r="G119">
        <v>7.9050000000000002</v>
      </c>
      <c r="H119">
        <v>16.398</v>
      </c>
      <c r="I119">
        <v>26.207999999999998</v>
      </c>
      <c r="J119">
        <v>30.475000000000001</v>
      </c>
      <c r="K119">
        <v>4.9800000000000004</v>
      </c>
      <c r="L119">
        <v>11.058999999999999</v>
      </c>
      <c r="M119" s="7">
        <f>Table11[[#This Row],[Progressives]]*0.67+Table11[[#This Row],[Muslim]]*0.64+Table11[[#This Row],[Left]]*0.35+Table11[[#This Row],[Average]]*0.52+Table11[[#This Row],[Reforms]]*0.2</f>
        <v>31.498010000000001</v>
      </c>
      <c r="N119" s="58">
        <f>Table11[[#This Row],[Average]]*0.34+Table11[[#This Row],[Liberal]]*0.45+Table11[[#This Row],[Blues]]+Table11[[#This Row],[Reforms]]*0.6</f>
        <v>34.239870000000003</v>
      </c>
      <c r="O119" s="9">
        <f>Table11[[#This Row],[Liberal]]*0.55+Table11[[#This Row],[Progressives]]*0.07+Table11[[#This Row],[Average]]*0.14</f>
        <v>21.578230000000001</v>
      </c>
      <c r="P119" s="11">
        <f>Table11[[#This Row],[Muslim]]*0.06+Table11[[#This Row],[Left]]*0.44+Table11[[#This Row],[Progressives]]*0.26</f>
        <v>7.9202400000000006</v>
      </c>
      <c r="Q119" s="59"/>
      <c r="R119" s="57">
        <f>Table11[[#This Row],[Muslim]]*0.3+Table11[[#This Row],[Left]]*0.21+Table11[[#This Row],[Reforms]]*0.2</f>
        <v>4.7646499999999996</v>
      </c>
      <c r="T119" s="7">
        <v>33.4</v>
      </c>
      <c r="U119" s="8">
        <v>34</v>
      </c>
      <c r="V119" s="10">
        <v>17.5</v>
      </c>
      <c r="W119" s="9">
        <v>9.3000000000000007</v>
      </c>
      <c r="X119" s="11">
        <v>5.5</v>
      </c>
      <c r="Y119" s="13">
        <v>0.2</v>
      </c>
      <c r="Z119" s="12">
        <v>0</v>
      </c>
      <c r="AA119" s="14">
        <v>0</v>
      </c>
      <c r="AB119">
        <f t="shared" ca="1" si="1"/>
        <v>0.49672333877319463</v>
      </c>
      <c r="AC119">
        <v>46788</v>
      </c>
      <c r="AD119" s="17">
        <v>12.9056</v>
      </c>
      <c r="AE119" s="18">
        <v>39.263280000000002</v>
      </c>
      <c r="AF119" s="19">
        <v>25.582999999999998</v>
      </c>
      <c r="AG119" s="20">
        <v>8.7901199999999999</v>
      </c>
      <c r="AH119" s="21">
        <v>13.332000000000001</v>
      </c>
      <c r="AI119" s="22">
        <v>2.5999999999999902E-2</v>
      </c>
      <c r="AJ119" s="23">
        <v>0</v>
      </c>
      <c r="AK119" s="24">
        <v>0</v>
      </c>
      <c r="AL119" s="4" t="s">
        <v>139</v>
      </c>
      <c r="AM119" s="17">
        <f>Table11[[#This Row],[Column3]]-Table11[[#This Row],[Labour]]</f>
        <v>-20.494399999999999</v>
      </c>
      <c r="AN119" s="18">
        <f>Table11[[#This Row],[Column4]]-Table11[[#This Row],[Conservative]]</f>
        <v>5.2632800000000017</v>
      </c>
      <c r="AO119" s="19">
        <f>Table11[[#This Row],[Column5]]-Table11[[#This Row],[Reform]]</f>
        <v>8.0829999999999984</v>
      </c>
      <c r="AP119" s="20">
        <f>Table11[[#This Row],[Column6]]-Table11[[#This Row],[LibDem]]</f>
        <v>-0.50988000000000078</v>
      </c>
      <c r="AQ119" s="21">
        <f>Table11[[#This Row],[Column7]]-Table11[[#This Row],[Green]]</f>
        <v>7.8320000000000007</v>
      </c>
      <c r="AR119" s="22">
        <f>Table11[[#This Row],[Column8]]-Table11[[#This Row],[Oth]]</f>
        <v>-0.1740000000000001</v>
      </c>
      <c r="AS119" s="23">
        <f>Table11[[#This Row],[Column9]]-Table11[[#This Row],[SNP]]</f>
        <v>0</v>
      </c>
      <c r="AT119" s="24">
        <f>Table11[[#This Row],[Column10]]-Table11[[#This Row],[PD]]</f>
        <v>0</v>
      </c>
      <c r="AU119" s="24">
        <f>MAX(Table11[[#This Row],[Column3]:[Column10]])-LARGE(Table11[[#This Row],[Column3]:[Column10]],2)</f>
        <v>13.680280000000003</v>
      </c>
      <c r="AV119">
        <f>Table11[[#This Row],[Column3]]*Table11[[#This Row],[Column2]]</f>
        <v>603827.21279999998</v>
      </c>
      <c r="AW119" s="25">
        <f>TRUNC(Table11[[#This Row],[Column3]]*Table11[[#This Row],[Column28]]/100)</f>
        <v>6038</v>
      </c>
      <c r="AX119" s="26">
        <f>TRUNC(Table11[[#This Row],[Column4]]*Table11[[#This Row],[Column29]]/100)</f>
        <v>18370</v>
      </c>
      <c r="AY119" s="27">
        <f>TRUNC(Table11[[#This Row],[Column5]]*Table11[[#This Row],[Column30]]/100)</f>
        <v>11969</v>
      </c>
      <c r="AZ119" s="28">
        <f>TRUNC(Table11[[#This Row],[Column6]]*Table11[[#This Row],[Column31]]/100)</f>
        <v>4112</v>
      </c>
      <c r="BA119" s="29">
        <f>TRUNC(Table11[[#This Row],[Column7]]*Table11[[#This Row],[Column312]]/100)</f>
        <v>6237</v>
      </c>
      <c r="BB119" s="30">
        <f>TRUNC(Table11[[#This Row],[Column8]]*Table11[[#This Row],[Column313]]/100)</f>
        <v>12</v>
      </c>
      <c r="BC119" s="31">
        <f>TRUNC(Table11[[#This Row],[Column9]]*Table11[[#This Row],[Column314]]/100)</f>
        <v>0</v>
      </c>
      <c r="BD119" s="32">
        <f>TRUNC(Table11[[#This Row],[Column10]]*Table11[[#This Row],[Column30]]/100)</f>
        <v>0</v>
      </c>
      <c r="BE119">
        <f>Table11[[#This Row],[Column2]]</f>
        <v>46788</v>
      </c>
      <c r="BF119">
        <f>Table11[[#This Row],[Column28]]</f>
        <v>46788</v>
      </c>
      <c r="BG119">
        <f>Table11[[#This Row],[Column29]]</f>
        <v>46788</v>
      </c>
      <c r="BH119">
        <f>Table11[[#This Row],[Column30]]</f>
        <v>46788</v>
      </c>
      <c r="BI119">
        <f>Table11[[#This Row],[Column31]]</f>
        <v>46788</v>
      </c>
      <c r="BJ119">
        <f>Table11[[#This Row],[Column312]]</f>
        <v>46788</v>
      </c>
      <c r="BK119">
        <f>Table11[[#This Row],[Column313]]</f>
        <v>46788</v>
      </c>
      <c r="BL119">
        <f>Table11[[#This Row],[Column314]]</f>
        <v>46788</v>
      </c>
      <c r="BM119">
        <f>Table11[[#This Row],[Column315]]</f>
        <v>46788</v>
      </c>
      <c r="BN119">
        <f>Table11[[#This Row],[Column31]]</f>
        <v>46788</v>
      </c>
      <c r="BO119">
        <f>Table11[[#This Row],[Column312]]</f>
        <v>46788</v>
      </c>
    </row>
    <row r="120" spans="1:67" ht="28.8" customHeight="1">
      <c r="A120" s="4" t="s">
        <v>208</v>
      </c>
      <c r="B120" s="5" t="s">
        <v>176</v>
      </c>
      <c r="C120" s="5" t="s">
        <v>52</v>
      </c>
      <c r="D120" s="56" t="s">
        <v>1046</v>
      </c>
      <c r="E120">
        <v>0</v>
      </c>
      <c r="F120">
        <v>6.2939999999999996</v>
      </c>
      <c r="G120">
        <v>8.8989999999999991</v>
      </c>
      <c r="H120">
        <v>16.446999999999999</v>
      </c>
      <c r="I120">
        <v>25.77</v>
      </c>
      <c r="J120">
        <v>22.181999999999999</v>
      </c>
      <c r="K120">
        <v>7.5529999999999999</v>
      </c>
      <c r="L120">
        <v>12.856</v>
      </c>
      <c r="M120" s="7">
        <f>Table11[[#This Row],[Progressives]]*0.67+Table11[[#This Row],[Muslim]]*0.64+Table11[[#This Row],[Left]]*0.35+Table11[[#This Row],[Average]]*0.52+Table11[[#This Row],[Reforms]]*0.2</f>
        <v>34.133899999999997</v>
      </c>
      <c r="N120" s="58">
        <f>Table11[[#This Row],[Average]]*0.34+Table11[[#This Row],[Liberal]]*0.45+Table11[[#This Row],[Blues]]+Table11[[#This Row],[Reforms]]*0.6</f>
        <v>34.010300000000001</v>
      </c>
      <c r="O120" s="9">
        <f>Table11[[#This Row],[Liberal]]*0.55+Table11[[#This Row],[Progressives]]*0.07+Table11[[#This Row],[Average]]*0.14</f>
        <v>16.95919</v>
      </c>
      <c r="P120" s="11">
        <f>Table11[[#This Row],[Muslim]]*0.06+Table11[[#This Row],[Left]]*0.44+Table11[[#This Row],[Progressives]]*0.26</f>
        <v>8.5694200000000009</v>
      </c>
      <c r="Q120" s="59"/>
      <c r="R120" s="57">
        <f>Table11[[#This Row],[Muslim]]*0.3+Table11[[#This Row],[Left]]*0.21+Table11[[#This Row],[Reforms]]*0.2</f>
        <v>6.3281899999999993</v>
      </c>
      <c r="T120" s="7">
        <v>13.1</v>
      </c>
      <c r="U120" s="8">
        <v>26.2</v>
      </c>
      <c r="V120" s="10">
        <v>12.7</v>
      </c>
      <c r="W120" s="9">
        <v>43.1</v>
      </c>
      <c r="X120" s="11">
        <v>3.3</v>
      </c>
      <c r="Y120" s="13">
        <v>1.6</v>
      </c>
      <c r="Z120" s="12">
        <v>0</v>
      </c>
      <c r="AA120" s="14">
        <v>0</v>
      </c>
      <c r="AB120">
        <f t="shared" ca="1" si="1"/>
        <v>0.31353016353658447</v>
      </c>
      <c r="AC120">
        <v>46670</v>
      </c>
      <c r="AD120" s="17">
        <v>5.2403199999999996</v>
      </c>
      <c r="AE120" s="18">
        <v>26.556819999999998</v>
      </c>
      <c r="AF120" s="19">
        <v>15.92118</v>
      </c>
      <c r="AG120" s="20">
        <v>41.430880000000002</v>
      </c>
      <c r="AH120" s="21">
        <v>10.642799999999999</v>
      </c>
      <c r="AI120" s="22">
        <v>0.20799999999999899</v>
      </c>
      <c r="AJ120" s="23">
        <v>0</v>
      </c>
      <c r="AK120" s="24">
        <v>0</v>
      </c>
      <c r="AL120" s="4" t="s">
        <v>208</v>
      </c>
      <c r="AM120" s="17">
        <f>Table11[[#This Row],[Column3]]-Table11[[#This Row],[Labour]]</f>
        <v>-7.85968</v>
      </c>
      <c r="AN120" s="18">
        <f>Table11[[#This Row],[Column4]]-Table11[[#This Row],[Conservative]]</f>
        <v>0.35681999999999903</v>
      </c>
      <c r="AO120" s="19">
        <f>Table11[[#This Row],[Column5]]-Table11[[#This Row],[Reform]]</f>
        <v>3.2211800000000004</v>
      </c>
      <c r="AP120" s="20">
        <f>Table11[[#This Row],[Column6]]-Table11[[#This Row],[LibDem]]</f>
        <v>-1.6691199999999995</v>
      </c>
      <c r="AQ120" s="21">
        <f>Table11[[#This Row],[Column7]]-Table11[[#This Row],[Green]]</f>
        <v>7.3427999999999995</v>
      </c>
      <c r="AR120" s="22">
        <f>Table11[[#This Row],[Column8]]-Table11[[#This Row],[Oth]]</f>
        <v>-1.392000000000001</v>
      </c>
      <c r="AS120" s="23">
        <f>Table11[[#This Row],[Column9]]-Table11[[#This Row],[SNP]]</f>
        <v>0</v>
      </c>
      <c r="AT120" s="24">
        <f>Table11[[#This Row],[Column10]]-Table11[[#This Row],[PD]]</f>
        <v>0</v>
      </c>
      <c r="AU120" s="24">
        <f>MAX(Table11[[#This Row],[Column3]:[Column10]])-LARGE(Table11[[#This Row],[Column3]:[Column10]],2)</f>
        <v>14.874060000000004</v>
      </c>
      <c r="AV120">
        <f>Table11[[#This Row],[Column3]]*Table11[[#This Row],[Column2]]</f>
        <v>244565.73439999999</v>
      </c>
      <c r="AW120" s="25">
        <f>TRUNC(Table11[[#This Row],[Column3]]*Table11[[#This Row],[Column28]]/100)</f>
        <v>2445</v>
      </c>
      <c r="AX120" s="26">
        <f>TRUNC(Table11[[#This Row],[Column4]]*Table11[[#This Row],[Column29]]/100)</f>
        <v>12394</v>
      </c>
      <c r="AY120" s="27">
        <f>TRUNC(Table11[[#This Row],[Column5]]*Table11[[#This Row],[Column30]]/100)</f>
        <v>7430</v>
      </c>
      <c r="AZ120" s="28">
        <f>TRUNC(Table11[[#This Row],[Column6]]*Table11[[#This Row],[Column31]]/100)</f>
        <v>19335</v>
      </c>
      <c r="BA120" s="29">
        <f>TRUNC(Table11[[#This Row],[Column7]]*Table11[[#This Row],[Column312]]/100)</f>
        <v>4966</v>
      </c>
      <c r="BB120" s="30">
        <f>TRUNC(Table11[[#This Row],[Column8]]*Table11[[#This Row],[Column313]]/100)</f>
        <v>97</v>
      </c>
      <c r="BC120" s="31">
        <f>TRUNC(Table11[[#This Row],[Column9]]*Table11[[#This Row],[Column314]]/100)</f>
        <v>0</v>
      </c>
      <c r="BD120" s="32">
        <f>TRUNC(Table11[[#This Row],[Column10]]*Table11[[#This Row],[Column30]]/100)</f>
        <v>0</v>
      </c>
      <c r="BE120">
        <f>Table11[[#This Row],[Column2]]</f>
        <v>46670</v>
      </c>
      <c r="BF120">
        <f>Table11[[#This Row],[Column28]]</f>
        <v>46670</v>
      </c>
      <c r="BG120">
        <f>Table11[[#This Row],[Column29]]</f>
        <v>46670</v>
      </c>
      <c r="BH120">
        <f>Table11[[#This Row],[Column30]]</f>
        <v>46670</v>
      </c>
      <c r="BI120">
        <f>Table11[[#This Row],[Column31]]</f>
        <v>46670</v>
      </c>
      <c r="BJ120">
        <f>Table11[[#This Row],[Column312]]</f>
        <v>46670</v>
      </c>
      <c r="BK120">
        <f>Table11[[#This Row],[Column313]]</f>
        <v>46670</v>
      </c>
      <c r="BL120">
        <f>Table11[[#This Row],[Column314]]</f>
        <v>46670</v>
      </c>
      <c r="BM120">
        <f>Table11[[#This Row],[Column315]]</f>
        <v>46670</v>
      </c>
      <c r="BN120">
        <f>Table11[[#This Row],[Column31]]</f>
        <v>46670</v>
      </c>
      <c r="BO120">
        <f>Table11[[#This Row],[Column312]]</f>
        <v>46670</v>
      </c>
    </row>
    <row r="121" spans="1:67" ht="28.8" customHeight="1">
      <c r="A121" s="4" t="s">
        <v>55</v>
      </c>
      <c r="B121" s="5" t="s">
        <v>56</v>
      </c>
      <c r="C121" s="5" t="s">
        <v>52</v>
      </c>
      <c r="D121" s="56" t="s">
        <v>1047</v>
      </c>
      <c r="E121" s="16">
        <v>0</v>
      </c>
      <c r="F121">
        <v>8.6660000000000004</v>
      </c>
      <c r="G121">
        <v>12.707000000000001</v>
      </c>
      <c r="H121">
        <v>34.69</v>
      </c>
      <c r="I121">
        <v>0</v>
      </c>
      <c r="J121">
        <v>15.708</v>
      </c>
      <c r="K121">
        <v>22.555</v>
      </c>
      <c r="L121">
        <v>5.6749999999999998</v>
      </c>
      <c r="M121" s="7">
        <f>Table11[[#This Row],[Progressives]]*0.67+Table11[[#This Row],[Muslim]]*0.64+Table11[[#This Row],[Left]]*0.35+Table11[[#This Row],[Average]]*0.52+Table11[[#This Row],[Reforms]]*0.2</f>
        <v>34.370989999999999</v>
      </c>
      <c r="N121" s="58">
        <f>Table11[[#This Row],[Average]]*0.34+Table11[[#This Row],[Liberal]]*0.45+Table11[[#This Row],[Blues]]+Table11[[#This Row],[Reforms]]*0.6</f>
        <v>33.028599999999997</v>
      </c>
      <c r="O121" s="9">
        <f>Table11[[#This Row],[Liberal]]*0.55+Table11[[#This Row],[Progressives]]*0.07+Table11[[#This Row],[Average]]*0.14</f>
        <v>11.0677</v>
      </c>
      <c r="P121" s="11">
        <f>Table11[[#This Row],[Muslim]]*0.06+Table11[[#This Row],[Left]]*0.44+Table11[[#This Row],[Progressives]]*0.26</f>
        <v>15.13044</v>
      </c>
      <c r="Q121" s="59"/>
      <c r="R121" s="57">
        <f>Table11[[#This Row],[Muslim]]*0.3+Table11[[#This Row],[Left]]*0.21+Table11[[#This Row],[Reforms]]*0.2</f>
        <v>6.40327</v>
      </c>
      <c r="T121" s="7">
        <v>39.4</v>
      </c>
      <c r="U121" s="8">
        <v>39.1</v>
      </c>
      <c r="V121" s="10">
        <v>6.7</v>
      </c>
      <c r="W121" s="9">
        <v>7.7</v>
      </c>
      <c r="X121" s="11">
        <v>5.9</v>
      </c>
      <c r="Y121" s="13">
        <v>1.3</v>
      </c>
      <c r="Z121" s="12">
        <v>0</v>
      </c>
      <c r="AA121" s="14">
        <v>0</v>
      </c>
      <c r="AB121">
        <f t="shared" ca="1" si="1"/>
        <v>0.21727197008790855</v>
      </c>
      <c r="AC121">
        <v>47116</v>
      </c>
      <c r="AD121" s="17">
        <v>25.193000000000001</v>
      </c>
      <c r="AE121" s="18">
        <v>39.066009999999999</v>
      </c>
      <c r="AF121" s="19">
        <v>11.470140000000001</v>
      </c>
      <c r="AG121" s="20">
        <v>8.3308499999999999</v>
      </c>
      <c r="AH121" s="21">
        <v>15.771000000000001</v>
      </c>
      <c r="AI121" s="22">
        <v>0.16900000000000001</v>
      </c>
      <c r="AJ121" s="23">
        <v>0</v>
      </c>
      <c r="AK121" s="24">
        <v>0</v>
      </c>
      <c r="AL121" s="4" t="s">
        <v>55</v>
      </c>
      <c r="AM121" s="17">
        <f>Table11[[#This Row],[Column3]]-Table11[[#This Row],[Labour]]</f>
        <v>-14.206999999999997</v>
      </c>
      <c r="AN121" s="18">
        <f>Table11[[#This Row],[Column4]]-Table11[[#This Row],[Conservative]]</f>
        <v>-3.3990000000002851E-2</v>
      </c>
      <c r="AO121" s="19">
        <f>Table11[[#This Row],[Column5]]-Table11[[#This Row],[Reform]]</f>
        <v>4.7701400000000005</v>
      </c>
      <c r="AP121" s="20">
        <f>Table11[[#This Row],[Column6]]-Table11[[#This Row],[LibDem]]</f>
        <v>0.63084999999999969</v>
      </c>
      <c r="AQ121" s="21">
        <f>Table11[[#This Row],[Column7]]-Table11[[#This Row],[Green]]</f>
        <v>9.8710000000000004</v>
      </c>
      <c r="AR121" s="22">
        <f>Table11[[#This Row],[Column8]]-Table11[[#This Row],[Oth]]</f>
        <v>-1.131</v>
      </c>
      <c r="AS121" s="23">
        <f>Table11[[#This Row],[Column9]]-Table11[[#This Row],[SNP]]</f>
        <v>0</v>
      </c>
      <c r="AT121" s="24">
        <f>Table11[[#This Row],[Column10]]-Table11[[#This Row],[PD]]</f>
        <v>0</v>
      </c>
      <c r="AU121" s="24">
        <f>MAX(Table11[[#This Row],[Column3]:[Column10]])-LARGE(Table11[[#This Row],[Column3]:[Column10]],2)</f>
        <v>13.873009999999997</v>
      </c>
      <c r="AV121">
        <f>Table11[[#This Row],[Column3]]*Table11[[#This Row],[Column2]]</f>
        <v>1186993.388</v>
      </c>
      <c r="AW121" s="25">
        <f>TRUNC(Table11[[#This Row],[Column3]]*Table11[[#This Row],[Column28]]/100)</f>
        <v>11869</v>
      </c>
      <c r="AX121" s="26">
        <f>TRUNC(Table11[[#This Row],[Column4]]*Table11[[#This Row],[Column29]]/100)</f>
        <v>18406</v>
      </c>
      <c r="AY121" s="27">
        <f>TRUNC(Table11[[#This Row],[Column5]]*Table11[[#This Row],[Column30]]/100)</f>
        <v>5404</v>
      </c>
      <c r="AZ121" s="28">
        <f>TRUNC(Table11[[#This Row],[Column6]]*Table11[[#This Row],[Column31]]/100)</f>
        <v>3925</v>
      </c>
      <c r="BA121" s="29">
        <f>TRUNC(Table11[[#This Row],[Column7]]*Table11[[#This Row],[Column312]]/100)</f>
        <v>7430</v>
      </c>
      <c r="BB121" s="30">
        <f>TRUNC(Table11[[#This Row],[Column8]]*Table11[[#This Row],[Column313]]/100)</f>
        <v>79</v>
      </c>
      <c r="BC121" s="31">
        <f>TRUNC(Table11[[#This Row],[Column9]]*Table11[[#This Row],[Column314]]/100)</f>
        <v>0</v>
      </c>
      <c r="BD121" s="32">
        <f>TRUNC(Table11[[#This Row],[Column10]]*Table11[[#This Row],[Column30]]/100)</f>
        <v>0</v>
      </c>
      <c r="BE121">
        <f>Table11[[#This Row],[Column2]]</f>
        <v>47116</v>
      </c>
      <c r="BF121">
        <f>Table11[[#This Row],[Column28]]</f>
        <v>47116</v>
      </c>
      <c r="BG121">
        <f>Table11[[#This Row],[Column29]]</f>
        <v>47116</v>
      </c>
      <c r="BH121">
        <f>Table11[[#This Row],[Column30]]</f>
        <v>47116</v>
      </c>
      <c r="BI121">
        <f>Table11[[#This Row],[Column31]]</f>
        <v>47116</v>
      </c>
      <c r="BJ121">
        <f>Table11[[#This Row],[Column312]]</f>
        <v>47116</v>
      </c>
      <c r="BK121">
        <f>Table11[[#This Row],[Column313]]</f>
        <v>47116</v>
      </c>
      <c r="BL121">
        <f>Table11[[#This Row],[Column314]]</f>
        <v>47116</v>
      </c>
      <c r="BM121">
        <f>Table11[[#This Row],[Column315]]</f>
        <v>47116</v>
      </c>
      <c r="BN121">
        <f>Table11[[#This Row],[Column31]]</f>
        <v>47116</v>
      </c>
      <c r="BO121">
        <f>Table11[[#This Row],[Column312]]</f>
        <v>47116</v>
      </c>
    </row>
    <row r="122" spans="1:67" ht="28.8" customHeight="1">
      <c r="A122" s="4" t="s">
        <v>214</v>
      </c>
      <c r="B122" s="5" t="s">
        <v>215</v>
      </c>
      <c r="C122" s="5" t="s">
        <v>52</v>
      </c>
      <c r="D122" s="56" t="s">
        <v>1048</v>
      </c>
      <c r="E122" s="16">
        <v>0</v>
      </c>
      <c r="F122">
        <v>13.321999999999999</v>
      </c>
      <c r="G122">
        <v>9.1579999999999995</v>
      </c>
      <c r="H122">
        <v>22.600999999999999</v>
      </c>
      <c r="I122">
        <v>12.804</v>
      </c>
      <c r="J122">
        <v>26.713999999999999</v>
      </c>
      <c r="K122">
        <v>5.55</v>
      </c>
      <c r="L122">
        <v>9.8510000000000009</v>
      </c>
      <c r="M122" s="7">
        <f>Table11[[#This Row],[Progressives]]*0.67+Table11[[#This Row],[Muslim]]*0.64+Table11[[#This Row],[Left]]*0.35+Table11[[#This Row],[Average]]*0.52+Table11[[#This Row],[Reforms]]*0.2</f>
        <v>35.502330000000001</v>
      </c>
      <c r="N122" s="58">
        <f>Table11[[#This Row],[Average]]*0.34+Table11[[#This Row],[Liberal]]*0.45+Table11[[#This Row],[Blues]]+Table11[[#This Row],[Reforms]]*0.6</f>
        <v>27.835259999999998</v>
      </c>
      <c r="O122" s="9">
        <f>Table11[[#This Row],[Liberal]]*0.55+Table11[[#This Row],[Progressives]]*0.07+Table11[[#This Row],[Average]]*0.14</f>
        <v>18.067330000000002</v>
      </c>
      <c r="P122" s="11">
        <f>Table11[[#This Row],[Muslim]]*0.06+Table11[[#This Row],[Left]]*0.44+Table11[[#This Row],[Progressives]]*0.26</f>
        <v>10.7051</v>
      </c>
      <c r="Q122" s="59"/>
      <c r="R122" s="57">
        <f>Table11[[#This Row],[Muslim]]*0.3+Table11[[#This Row],[Left]]*0.21+Table11[[#This Row],[Reforms]]*0.2</f>
        <v>7.8899799999999995</v>
      </c>
      <c r="T122" s="7">
        <v>25.8</v>
      </c>
      <c r="U122" s="8">
        <v>35.6</v>
      </c>
      <c r="V122" s="10">
        <v>7.5</v>
      </c>
      <c r="W122" s="9">
        <v>2.6</v>
      </c>
      <c r="X122" s="11">
        <v>2.7</v>
      </c>
      <c r="Y122" s="13">
        <v>25.7</v>
      </c>
      <c r="Z122" s="12">
        <v>0</v>
      </c>
      <c r="AA122" s="14">
        <v>0</v>
      </c>
      <c r="AB122">
        <f t="shared" ca="1" si="1"/>
        <v>0.59256082762272533</v>
      </c>
      <c r="AC122">
        <v>48512</v>
      </c>
      <c r="AD122" s="17">
        <v>11.33888</v>
      </c>
      <c r="AE122" s="18">
        <v>30.455039999999901</v>
      </c>
      <c r="AF122" s="19">
        <v>20.437000000000001</v>
      </c>
      <c r="AG122" s="20">
        <v>5.0770799999999996</v>
      </c>
      <c r="AH122" s="21">
        <v>9.0820799999999995</v>
      </c>
      <c r="AI122" s="22">
        <v>23.509920000000001</v>
      </c>
      <c r="AJ122" s="23">
        <v>0</v>
      </c>
      <c r="AK122" s="24">
        <v>0</v>
      </c>
      <c r="AL122" s="4" t="s">
        <v>214</v>
      </c>
      <c r="AM122" s="17">
        <f>Table11[[#This Row],[Column3]]-Table11[[#This Row],[Labour]]</f>
        <v>-14.461120000000001</v>
      </c>
      <c r="AN122" s="18">
        <f>Table11[[#This Row],[Column4]]-Table11[[#This Row],[Conservative]]</f>
        <v>-5.1449600000001006</v>
      </c>
      <c r="AO122" s="19">
        <f>Table11[[#This Row],[Column5]]-Table11[[#This Row],[Reform]]</f>
        <v>12.937000000000001</v>
      </c>
      <c r="AP122" s="20">
        <f>Table11[[#This Row],[Column6]]-Table11[[#This Row],[LibDem]]</f>
        <v>2.4770799999999995</v>
      </c>
      <c r="AQ122" s="21">
        <f>Table11[[#This Row],[Column7]]-Table11[[#This Row],[Green]]</f>
        <v>6.3820799999999993</v>
      </c>
      <c r="AR122" s="22">
        <f>Table11[[#This Row],[Column8]]-Table11[[#This Row],[Oth]]</f>
        <v>-2.1900799999999983</v>
      </c>
      <c r="AS122" s="23">
        <f>Table11[[#This Row],[Column9]]-Table11[[#This Row],[SNP]]</f>
        <v>0</v>
      </c>
      <c r="AT122" s="24">
        <f>Table11[[#This Row],[Column10]]-Table11[[#This Row],[PD]]</f>
        <v>0</v>
      </c>
      <c r="AU122" s="24">
        <f>MAX(Table11[[#This Row],[Column3]:[Column10]])-LARGE(Table11[[#This Row],[Column3]:[Column10]],2)</f>
        <v>6.9451199999998998</v>
      </c>
      <c r="AV122">
        <f>Table11[[#This Row],[Column3]]*Table11[[#This Row],[Column2]]</f>
        <v>550071.74656</v>
      </c>
      <c r="AW122" s="25">
        <f>TRUNC(Table11[[#This Row],[Column3]]*Table11[[#This Row],[Column28]]/100)</f>
        <v>5500</v>
      </c>
      <c r="AX122" s="26">
        <f>TRUNC(Table11[[#This Row],[Column4]]*Table11[[#This Row],[Column29]]/100)</f>
        <v>14774</v>
      </c>
      <c r="AY122" s="27">
        <f>TRUNC(Table11[[#This Row],[Column5]]*Table11[[#This Row],[Column30]]/100)</f>
        <v>9914</v>
      </c>
      <c r="AZ122" s="28">
        <f>TRUNC(Table11[[#This Row],[Column6]]*Table11[[#This Row],[Column31]]/100)</f>
        <v>2462</v>
      </c>
      <c r="BA122" s="29">
        <f>TRUNC(Table11[[#This Row],[Column7]]*Table11[[#This Row],[Column312]]/100)</f>
        <v>4405</v>
      </c>
      <c r="BB122" s="30">
        <f>TRUNC(Table11[[#This Row],[Column8]]*Table11[[#This Row],[Column313]]/100)</f>
        <v>11405</v>
      </c>
      <c r="BC122" s="31">
        <f>TRUNC(Table11[[#This Row],[Column9]]*Table11[[#This Row],[Column314]]/100)</f>
        <v>0</v>
      </c>
      <c r="BD122" s="32">
        <f>TRUNC(Table11[[#This Row],[Column10]]*Table11[[#This Row],[Column30]]/100)</f>
        <v>0</v>
      </c>
      <c r="BE122">
        <f>Table11[[#This Row],[Column2]]</f>
        <v>48512</v>
      </c>
      <c r="BF122">
        <f>Table11[[#This Row],[Column28]]</f>
        <v>48512</v>
      </c>
      <c r="BG122">
        <f>Table11[[#This Row],[Column29]]</f>
        <v>48512</v>
      </c>
      <c r="BH122">
        <f>Table11[[#This Row],[Column30]]</f>
        <v>48512</v>
      </c>
      <c r="BI122">
        <f>Table11[[#This Row],[Column31]]</f>
        <v>48512</v>
      </c>
      <c r="BJ122">
        <f>Table11[[#This Row],[Column312]]</f>
        <v>48512</v>
      </c>
      <c r="BK122">
        <f>Table11[[#This Row],[Column313]]</f>
        <v>48512</v>
      </c>
      <c r="BL122">
        <f>Table11[[#This Row],[Column314]]</f>
        <v>48512</v>
      </c>
      <c r="BM122">
        <f>Table11[[#This Row],[Column315]]</f>
        <v>48512</v>
      </c>
      <c r="BN122">
        <f>Table11[[#This Row],[Column31]]</f>
        <v>48512</v>
      </c>
      <c r="BO122">
        <f>Table11[[#This Row],[Column312]]</f>
        <v>48512</v>
      </c>
    </row>
    <row r="123" spans="1:67" ht="28.8" customHeight="1">
      <c r="A123" s="2" t="s">
        <v>93</v>
      </c>
      <c r="B123" s="3" t="s">
        <v>60</v>
      </c>
      <c r="C123" s="3" t="s">
        <v>52</v>
      </c>
      <c r="D123" s="50" t="s">
        <v>1049</v>
      </c>
      <c r="E123" s="16">
        <v>0</v>
      </c>
      <c r="F123">
        <v>8.8040000000000003</v>
      </c>
      <c r="G123">
        <v>8.9309999999999992</v>
      </c>
      <c r="H123">
        <v>21.971</v>
      </c>
      <c r="I123">
        <v>10.757999999999999</v>
      </c>
      <c r="J123">
        <v>23.576000000000001</v>
      </c>
      <c r="K123">
        <v>18.721</v>
      </c>
      <c r="L123">
        <v>7.2389999999999999</v>
      </c>
      <c r="M123" s="7">
        <f>Table11[[#This Row],[Progressives]]*0.67+Table11[[#This Row],[Muslim]]*0.64+Table11[[#This Row],[Left]]*0.35+Table11[[#This Row],[Average]]*0.52+Table11[[#This Row],[Reforms]]*0.2</f>
        <v>30.522940000000002</v>
      </c>
      <c r="N123" s="58">
        <f>Table11[[#This Row],[Average]]*0.34+Table11[[#This Row],[Liberal]]*0.45+Table11[[#This Row],[Blues]]+Table11[[#This Row],[Reforms]]*0.6</f>
        <v>37.331320000000005</v>
      </c>
      <c r="O123" s="9">
        <f>Table11[[#This Row],[Liberal]]*0.55+Table11[[#This Row],[Progressives]]*0.07+Table11[[#This Row],[Average]]*0.14</f>
        <v>16.01089</v>
      </c>
      <c r="P123" s="11">
        <f>Table11[[#This Row],[Muslim]]*0.06+Table11[[#This Row],[Left]]*0.44+Table11[[#This Row],[Progressives]]*0.26</f>
        <v>10.170339999999999</v>
      </c>
      <c r="Q123" s="59"/>
      <c r="R123" s="57">
        <f>Table11[[#This Row],[Muslim]]*0.3+Table11[[#This Row],[Left]]*0.21+Table11[[#This Row],[Reforms]]*0.2</f>
        <v>5.9645099999999998</v>
      </c>
      <c r="T123" s="7">
        <v>42.4</v>
      </c>
      <c r="U123" s="8">
        <v>36.700000000000003</v>
      </c>
      <c r="V123" s="10">
        <v>7.8</v>
      </c>
      <c r="W123" s="9">
        <v>5.0999999999999996</v>
      </c>
      <c r="X123" s="11">
        <v>6.8</v>
      </c>
      <c r="Y123" s="13">
        <v>1.1000000000000001</v>
      </c>
      <c r="Z123" s="12">
        <v>0</v>
      </c>
      <c r="AA123" s="14">
        <v>0</v>
      </c>
      <c r="AB123">
        <f t="shared" ca="1" si="1"/>
        <v>0.43002842762629279</v>
      </c>
      <c r="AC123">
        <v>50859</v>
      </c>
      <c r="AD123" s="17">
        <v>26.068999999999999</v>
      </c>
      <c r="AE123" s="18">
        <v>34.615589999999997</v>
      </c>
      <c r="AF123" s="19">
        <v>16.643879999999999</v>
      </c>
      <c r="AG123" s="20">
        <v>6.0855300000000003</v>
      </c>
      <c r="AH123" s="21">
        <v>16.343</v>
      </c>
      <c r="AI123" s="22">
        <v>0.14299999999999999</v>
      </c>
      <c r="AJ123" s="23">
        <v>0</v>
      </c>
      <c r="AK123" s="24">
        <v>0</v>
      </c>
      <c r="AL123" s="2" t="s">
        <v>93</v>
      </c>
      <c r="AM123" s="17">
        <f>Table11[[#This Row],[Column3]]-Table11[[#This Row],[Labour]]</f>
        <v>-16.331</v>
      </c>
      <c r="AN123" s="18">
        <f>Table11[[#This Row],[Column4]]-Table11[[#This Row],[Conservative]]</f>
        <v>-2.0844100000000054</v>
      </c>
      <c r="AO123" s="19">
        <f>Table11[[#This Row],[Column5]]-Table11[[#This Row],[Reform]]</f>
        <v>8.8438799999999986</v>
      </c>
      <c r="AP123" s="20">
        <f>Table11[[#This Row],[Column6]]-Table11[[#This Row],[LibDem]]</f>
        <v>0.98553000000000068</v>
      </c>
      <c r="AQ123" s="21">
        <f>Table11[[#This Row],[Column7]]-Table11[[#This Row],[Green]]</f>
        <v>9.5429999999999993</v>
      </c>
      <c r="AR123" s="22">
        <f>Table11[[#This Row],[Column8]]-Table11[[#This Row],[Oth]]</f>
        <v>-0.95700000000000007</v>
      </c>
      <c r="AS123" s="23">
        <f>Table11[[#This Row],[Column9]]-Table11[[#This Row],[SNP]]</f>
        <v>0</v>
      </c>
      <c r="AT123" s="24">
        <f>Table11[[#This Row],[Column10]]-Table11[[#This Row],[PD]]</f>
        <v>0</v>
      </c>
      <c r="AU123" s="24">
        <f>MAX(Table11[[#This Row],[Column3]:[Column10]])-LARGE(Table11[[#This Row],[Column3]:[Column10]],2)</f>
        <v>8.5465899999999984</v>
      </c>
      <c r="AV123">
        <f>Table11[[#This Row],[Column3]]*Table11[[#This Row],[Column2]]</f>
        <v>1325843.2709999999</v>
      </c>
      <c r="AW123" s="25">
        <f>TRUNC(Table11[[#This Row],[Column3]]*Table11[[#This Row],[Column28]]/100)</f>
        <v>13258</v>
      </c>
      <c r="AX123" s="26">
        <f>TRUNC(Table11[[#This Row],[Column4]]*Table11[[#This Row],[Column29]]/100)</f>
        <v>17605</v>
      </c>
      <c r="AY123" s="27">
        <f>TRUNC(Table11[[#This Row],[Column5]]*Table11[[#This Row],[Column30]]/100)</f>
        <v>8464</v>
      </c>
      <c r="AZ123" s="28">
        <f>TRUNC(Table11[[#This Row],[Column6]]*Table11[[#This Row],[Column31]]/100)</f>
        <v>3095</v>
      </c>
      <c r="BA123" s="29">
        <f>TRUNC(Table11[[#This Row],[Column7]]*Table11[[#This Row],[Column312]]/100)</f>
        <v>8311</v>
      </c>
      <c r="BB123" s="30">
        <f>TRUNC(Table11[[#This Row],[Column8]]*Table11[[#This Row],[Column313]]/100)</f>
        <v>72</v>
      </c>
      <c r="BC123" s="31">
        <f>TRUNC(Table11[[#This Row],[Column9]]*Table11[[#This Row],[Column314]]/100)</f>
        <v>0</v>
      </c>
      <c r="BD123" s="32">
        <f>TRUNC(Table11[[#This Row],[Column10]]*Table11[[#This Row],[Column30]]/100)</f>
        <v>0</v>
      </c>
      <c r="BE123">
        <f>Table11[[#This Row],[Column2]]</f>
        <v>50859</v>
      </c>
      <c r="BF123">
        <f>Table11[[#This Row],[Column28]]</f>
        <v>50859</v>
      </c>
      <c r="BG123">
        <f>Table11[[#This Row],[Column29]]</f>
        <v>50859</v>
      </c>
      <c r="BH123">
        <f>Table11[[#This Row],[Column30]]</f>
        <v>50859</v>
      </c>
      <c r="BI123">
        <f>Table11[[#This Row],[Column31]]</f>
        <v>50859</v>
      </c>
      <c r="BJ123">
        <f>Table11[[#This Row],[Column312]]</f>
        <v>50859</v>
      </c>
      <c r="BK123">
        <f>Table11[[#This Row],[Column313]]</f>
        <v>50859</v>
      </c>
      <c r="BL123">
        <f>Table11[[#This Row],[Column314]]</f>
        <v>50859</v>
      </c>
      <c r="BM123">
        <f>Table11[[#This Row],[Column315]]</f>
        <v>50859</v>
      </c>
      <c r="BN123">
        <f>Table11[[#This Row],[Column31]]</f>
        <v>50859</v>
      </c>
      <c r="BO123">
        <f>Table11[[#This Row],[Column312]]</f>
        <v>50859</v>
      </c>
    </row>
    <row r="124" spans="1:67" ht="28.8" customHeight="1">
      <c r="A124" s="2" t="s">
        <v>50</v>
      </c>
      <c r="B124" s="3" t="s">
        <v>51</v>
      </c>
      <c r="C124" s="3" t="s">
        <v>52</v>
      </c>
      <c r="D124" s="50" t="s">
        <v>1050</v>
      </c>
      <c r="E124" s="16">
        <v>0</v>
      </c>
      <c r="F124">
        <v>14.433</v>
      </c>
      <c r="G124">
        <v>15.13</v>
      </c>
      <c r="H124">
        <v>23.655000000000001</v>
      </c>
      <c r="I124">
        <v>0</v>
      </c>
      <c r="J124">
        <v>8.7159999999999993</v>
      </c>
      <c r="K124">
        <v>34.463000000000001</v>
      </c>
      <c r="L124">
        <v>3.6030000000000002</v>
      </c>
      <c r="M124" s="7">
        <f>Table11[[#This Row],[Progressives]]*0.67+Table11[[#This Row],[Muslim]]*0.64+Table11[[#This Row],[Left]]*0.35+Table11[[#This Row],[Average]]*0.52+Table11[[#This Row],[Reforms]]*0.2</f>
        <v>31.102070000000005</v>
      </c>
      <c r="N124" s="58">
        <f>Table11[[#This Row],[Average]]*0.34+Table11[[#This Row],[Liberal]]*0.45+Table11[[#This Row],[Blues]]+Table11[[#This Row],[Reforms]]*0.6</f>
        <v>40.546999999999997</v>
      </c>
      <c r="O124" s="9">
        <f>Table11[[#This Row],[Liberal]]*0.55+Table11[[#This Row],[Progressives]]*0.07+Table11[[#This Row],[Average]]*0.14</f>
        <v>6.4496500000000001</v>
      </c>
      <c r="P124" s="11">
        <f>Table11[[#This Row],[Muslim]]*0.06+Table11[[#This Row],[Left]]*0.44+Table11[[#This Row],[Progressives]]*0.26</f>
        <v>13.673480000000001</v>
      </c>
      <c r="Q124" s="59"/>
      <c r="R124" s="57">
        <f>Table11[[#This Row],[Muslim]]*0.3+Table11[[#This Row],[Left]]*0.21+Table11[[#This Row],[Reforms]]*0.2</f>
        <v>8.2277999999999984</v>
      </c>
      <c r="T124" s="7">
        <v>39</v>
      </c>
      <c r="U124" s="8">
        <v>32.1</v>
      </c>
      <c r="V124" s="10">
        <v>7</v>
      </c>
      <c r="W124" s="9">
        <v>11.1</v>
      </c>
      <c r="X124" s="11">
        <v>7.3</v>
      </c>
      <c r="Y124" s="13">
        <v>3.5</v>
      </c>
      <c r="Z124" s="12">
        <v>0</v>
      </c>
      <c r="AA124" s="14">
        <v>0</v>
      </c>
      <c r="AB124">
        <f t="shared" ca="1" si="1"/>
        <v>0.50954841912435145</v>
      </c>
      <c r="AC124">
        <v>39215</v>
      </c>
      <c r="AD124" s="17">
        <v>26.2196</v>
      </c>
      <c r="AE124" s="18">
        <v>35.355199999999897</v>
      </c>
      <c r="AF124" s="19">
        <v>9.2663999999999902</v>
      </c>
      <c r="AG124" s="20">
        <v>9.1044</v>
      </c>
      <c r="AH124" s="21">
        <v>19.315999999999999</v>
      </c>
      <c r="AI124" s="22">
        <v>0.73839999999999995</v>
      </c>
      <c r="AJ124" s="23">
        <v>0</v>
      </c>
      <c r="AK124" s="24">
        <v>0</v>
      </c>
      <c r="AL124" s="2" t="s">
        <v>50</v>
      </c>
      <c r="AM124" s="17">
        <f>Table11[[#This Row],[Column3]]-Table11[[#This Row],[Labour]]</f>
        <v>-12.7804</v>
      </c>
      <c r="AN124" s="18">
        <f>Table11[[#This Row],[Column4]]-Table11[[#This Row],[Conservative]]</f>
        <v>3.2551999999998955</v>
      </c>
      <c r="AO124" s="19">
        <f>Table11[[#This Row],[Column5]]-Table11[[#This Row],[Reform]]</f>
        <v>2.2663999999999902</v>
      </c>
      <c r="AP124" s="20">
        <f>Table11[[#This Row],[Column6]]-Table11[[#This Row],[LibDem]]</f>
        <v>-1.9955999999999996</v>
      </c>
      <c r="AQ124" s="21">
        <f>Table11[[#This Row],[Column7]]-Table11[[#This Row],[Green]]</f>
        <v>12.015999999999998</v>
      </c>
      <c r="AR124" s="22">
        <f>Table11[[#This Row],[Column8]]-Table11[[#This Row],[Oth]]</f>
        <v>-2.7616000000000001</v>
      </c>
      <c r="AS124" s="23">
        <f>Table11[[#This Row],[Column9]]-Table11[[#This Row],[SNP]]</f>
        <v>0</v>
      </c>
      <c r="AT124" s="24">
        <f>Table11[[#This Row],[Column10]]-Table11[[#This Row],[PD]]</f>
        <v>0</v>
      </c>
      <c r="AU124" s="24">
        <f>MAX(Table11[[#This Row],[Column3]:[Column10]])-LARGE(Table11[[#This Row],[Column3]:[Column10]],2)</f>
        <v>9.1355999999998971</v>
      </c>
      <c r="AV124">
        <f>Table11[[#This Row],[Column3]]*Table11[[#This Row],[Column2]]</f>
        <v>1028201.6139999999</v>
      </c>
      <c r="AW124" s="25">
        <f>TRUNC(Table11[[#This Row],[Column3]]*Table11[[#This Row],[Column28]]/100)</f>
        <v>10282</v>
      </c>
      <c r="AX124" s="26">
        <f>TRUNC(Table11[[#This Row],[Column4]]*Table11[[#This Row],[Column29]]/100)</f>
        <v>13864</v>
      </c>
      <c r="AY124" s="27">
        <f>TRUNC(Table11[[#This Row],[Column5]]*Table11[[#This Row],[Column30]]/100)</f>
        <v>3633</v>
      </c>
      <c r="AZ124" s="28">
        <f>TRUNC(Table11[[#This Row],[Column6]]*Table11[[#This Row],[Column31]]/100)</f>
        <v>3570</v>
      </c>
      <c r="BA124" s="29">
        <f>TRUNC(Table11[[#This Row],[Column7]]*Table11[[#This Row],[Column312]]/100)</f>
        <v>7574</v>
      </c>
      <c r="BB124" s="30">
        <f>TRUNC(Table11[[#This Row],[Column8]]*Table11[[#This Row],[Column313]]/100)</f>
        <v>289</v>
      </c>
      <c r="BC124" s="31">
        <f>TRUNC(Table11[[#This Row],[Column9]]*Table11[[#This Row],[Column314]]/100)</f>
        <v>0</v>
      </c>
      <c r="BD124" s="32">
        <f>TRUNC(Table11[[#This Row],[Column10]]*Table11[[#This Row],[Column30]]/100)</f>
        <v>0</v>
      </c>
      <c r="BE124">
        <f>Table11[[#This Row],[Column2]]</f>
        <v>39215</v>
      </c>
      <c r="BF124">
        <f>Table11[[#This Row],[Column28]]</f>
        <v>39215</v>
      </c>
      <c r="BG124">
        <f>Table11[[#This Row],[Column29]]</f>
        <v>39215</v>
      </c>
      <c r="BH124">
        <f>Table11[[#This Row],[Column30]]</f>
        <v>39215</v>
      </c>
      <c r="BI124">
        <f>Table11[[#This Row],[Column31]]</f>
        <v>39215</v>
      </c>
      <c r="BJ124">
        <f>Table11[[#This Row],[Column312]]</f>
        <v>39215</v>
      </c>
      <c r="BK124">
        <f>Table11[[#This Row],[Column313]]</f>
        <v>39215</v>
      </c>
      <c r="BL124">
        <f>Table11[[#This Row],[Column314]]</f>
        <v>39215</v>
      </c>
      <c r="BM124">
        <f>Table11[[#This Row],[Column315]]</f>
        <v>39215</v>
      </c>
      <c r="BN124">
        <f>Table11[[#This Row],[Column31]]</f>
        <v>39215</v>
      </c>
      <c r="BO124">
        <f>Table11[[#This Row],[Column312]]</f>
        <v>39215</v>
      </c>
    </row>
    <row r="125" spans="1:67" ht="43.2" customHeight="1">
      <c r="A125" s="2" t="s">
        <v>80</v>
      </c>
      <c r="B125" s="3" t="s">
        <v>81</v>
      </c>
      <c r="C125" s="3" t="s">
        <v>52</v>
      </c>
      <c r="D125" s="50" t="s">
        <v>1051</v>
      </c>
      <c r="E125" s="16">
        <v>0</v>
      </c>
      <c r="F125">
        <v>6.8869999999999996</v>
      </c>
      <c r="G125">
        <v>11.682</v>
      </c>
      <c r="H125">
        <v>50.366</v>
      </c>
      <c r="I125">
        <v>0</v>
      </c>
      <c r="J125">
        <v>19.201000000000001</v>
      </c>
      <c r="K125">
        <v>4.6420000000000003</v>
      </c>
      <c r="L125">
        <v>7.2220000000000004</v>
      </c>
      <c r="M125" s="7">
        <f>Table11[[#This Row],[Progressives]]*0.67+Table11[[#This Row],[Muslim]]*0.64+Table11[[#This Row],[Left]]*0.35+Table11[[#This Row],[Average]]*0.52+Table11[[#This Row],[Reforms]]*0.2</f>
        <v>43.686000000000007</v>
      </c>
      <c r="N125" s="58">
        <f>Table11[[#This Row],[Average]]*0.34+Table11[[#This Row],[Liberal]]*0.45+Table11[[#This Row],[Blues]]+Table11[[#This Row],[Reforms]]*0.6</f>
        <v>17.615650000000002</v>
      </c>
      <c r="O125" s="9">
        <f>Table11[[#This Row],[Liberal]]*0.55+Table11[[#This Row],[Progressives]]*0.07+Table11[[#This Row],[Average]]*0.14</f>
        <v>14.086170000000001</v>
      </c>
      <c r="P125" s="11">
        <f>Table11[[#This Row],[Muslim]]*0.06+Table11[[#This Row],[Left]]*0.44+Table11[[#This Row],[Progressives]]*0.26</f>
        <v>18.64846</v>
      </c>
      <c r="Q125" s="59"/>
      <c r="R125" s="57">
        <f>Table11[[#This Row],[Muslim]]*0.3+Table11[[#This Row],[Left]]*0.21+Table11[[#This Row],[Reforms]]*0.2</f>
        <v>5.9637199999999995</v>
      </c>
      <c r="T125" s="7">
        <v>56.5</v>
      </c>
      <c r="U125" s="8">
        <v>10.199999999999999</v>
      </c>
      <c r="V125" s="10">
        <v>4.0999999999999996</v>
      </c>
      <c r="W125" s="9">
        <v>14.4</v>
      </c>
      <c r="X125" s="11">
        <v>13.5</v>
      </c>
      <c r="Y125" s="13">
        <v>1.2</v>
      </c>
      <c r="Z125" s="12">
        <v>0</v>
      </c>
      <c r="AA125" s="14">
        <v>0</v>
      </c>
      <c r="AB125">
        <f t="shared" ca="1" si="1"/>
        <v>0.73589507659497311</v>
      </c>
      <c r="AC125">
        <v>42741</v>
      </c>
      <c r="AD125" s="17">
        <v>39.157629999999997</v>
      </c>
      <c r="AE125" s="18">
        <v>5.9505599999999896</v>
      </c>
      <c r="AF125" s="19">
        <v>10.119999999999999</v>
      </c>
      <c r="AG125" s="20">
        <v>13.608809999999901</v>
      </c>
      <c r="AH125" s="21">
        <v>30.901800000000001</v>
      </c>
      <c r="AI125" s="22">
        <v>0.16120000000000001</v>
      </c>
      <c r="AJ125" s="23">
        <v>0</v>
      </c>
      <c r="AK125" s="24">
        <v>0</v>
      </c>
      <c r="AL125" s="2" t="s">
        <v>80</v>
      </c>
      <c r="AM125" s="17">
        <f>Table11[[#This Row],[Column3]]-Table11[[#This Row],[Labour]]</f>
        <v>-17.342370000000003</v>
      </c>
      <c r="AN125" s="18">
        <f>Table11[[#This Row],[Column4]]-Table11[[#This Row],[Conservative]]</f>
        <v>-4.2494400000000097</v>
      </c>
      <c r="AO125" s="19">
        <f>Table11[[#This Row],[Column5]]-Table11[[#This Row],[Reform]]</f>
        <v>6.02</v>
      </c>
      <c r="AP125" s="20">
        <f>Table11[[#This Row],[Column6]]-Table11[[#This Row],[LibDem]]</f>
        <v>-0.79119000000009976</v>
      </c>
      <c r="AQ125" s="21">
        <f>Table11[[#This Row],[Column7]]-Table11[[#This Row],[Green]]</f>
        <v>17.401800000000001</v>
      </c>
      <c r="AR125" s="22">
        <f>Table11[[#This Row],[Column8]]-Table11[[#This Row],[Oth]]</f>
        <v>-1.0387999999999999</v>
      </c>
      <c r="AS125" s="23">
        <f>Table11[[#This Row],[Column9]]-Table11[[#This Row],[SNP]]</f>
        <v>0</v>
      </c>
      <c r="AT125" s="24">
        <f>Table11[[#This Row],[Column10]]-Table11[[#This Row],[PD]]</f>
        <v>0</v>
      </c>
      <c r="AU125" s="24">
        <f>MAX(Table11[[#This Row],[Column3]:[Column10]])-LARGE(Table11[[#This Row],[Column3]:[Column10]],2)</f>
        <v>8.255829999999996</v>
      </c>
      <c r="AV125">
        <f>Table11[[#This Row],[Column3]]*Table11[[#This Row],[Column2]]</f>
        <v>1673636.2638299998</v>
      </c>
      <c r="AW125" s="25">
        <f>TRUNC(Table11[[#This Row],[Column3]]*Table11[[#This Row],[Column28]]/100)</f>
        <v>16736</v>
      </c>
      <c r="AX125" s="26">
        <f>TRUNC(Table11[[#This Row],[Column4]]*Table11[[#This Row],[Column29]]/100)</f>
        <v>2543</v>
      </c>
      <c r="AY125" s="27">
        <f>TRUNC(Table11[[#This Row],[Column5]]*Table11[[#This Row],[Column30]]/100)</f>
        <v>4325</v>
      </c>
      <c r="AZ125" s="28">
        <f>TRUNC(Table11[[#This Row],[Column6]]*Table11[[#This Row],[Column31]]/100)</f>
        <v>5816</v>
      </c>
      <c r="BA125" s="29">
        <f>TRUNC(Table11[[#This Row],[Column7]]*Table11[[#This Row],[Column312]]/100)</f>
        <v>13207</v>
      </c>
      <c r="BB125" s="30">
        <f>TRUNC(Table11[[#This Row],[Column8]]*Table11[[#This Row],[Column313]]/100)</f>
        <v>68</v>
      </c>
      <c r="BC125" s="31">
        <f>TRUNC(Table11[[#This Row],[Column9]]*Table11[[#This Row],[Column314]]/100)</f>
        <v>0</v>
      </c>
      <c r="BD125" s="32">
        <f>TRUNC(Table11[[#This Row],[Column10]]*Table11[[#This Row],[Column30]]/100)</f>
        <v>0</v>
      </c>
      <c r="BE125">
        <f>Table11[[#This Row],[Column2]]</f>
        <v>42741</v>
      </c>
      <c r="BF125">
        <f>Table11[[#This Row],[Column28]]</f>
        <v>42741</v>
      </c>
      <c r="BG125">
        <f>Table11[[#This Row],[Column29]]</f>
        <v>42741</v>
      </c>
      <c r="BH125">
        <f>Table11[[#This Row],[Column30]]</f>
        <v>42741</v>
      </c>
      <c r="BI125">
        <f>Table11[[#This Row],[Column31]]</f>
        <v>42741</v>
      </c>
      <c r="BJ125">
        <f>Table11[[#This Row],[Column312]]</f>
        <v>42741</v>
      </c>
      <c r="BK125">
        <f>Table11[[#This Row],[Column313]]</f>
        <v>42741</v>
      </c>
      <c r="BL125">
        <f>Table11[[#This Row],[Column314]]</f>
        <v>42741</v>
      </c>
      <c r="BM125">
        <f>Table11[[#This Row],[Column315]]</f>
        <v>42741</v>
      </c>
      <c r="BN125">
        <f>Table11[[#This Row],[Column31]]</f>
        <v>42741</v>
      </c>
      <c r="BO125">
        <f>Table11[[#This Row],[Column312]]</f>
        <v>42741</v>
      </c>
    </row>
    <row r="126" spans="1:67" ht="28.8" customHeight="1">
      <c r="A126" s="2" t="s">
        <v>141</v>
      </c>
      <c r="B126" s="3" t="s">
        <v>142</v>
      </c>
      <c r="C126" s="3" t="s">
        <v>52</v>
      </c>
      <c r="D126" s="50" t="s">
        <v>1052</v>
      </c>
      <c r="E126">
        <v>0</v>
      </c>
      <c r="F126">
        <v>7.9390000000000001</v>
      </c>
      <c r="G126">
        <v>10.185</v>
      </c>
      <c r="H126">
        <v>32.049999999999997</v>
      </c>
      <c r="I126">
        <v>11.204000000000001</v>
      </c>
      <c r="J126">
        <v>21.623000000000001</v>
      </c>
      <c r="K126">
        <v>6.4660000000000002</v>
      </c>
      <c r="L126">
        <v>10.532999999999999</v>
      </c>
      <c r="M126" s="7">
        <f>Table11[[#This Row],[Progressives]]*0.67+Table11[[#This Row],[Muslim]]*0.64+Table11[[#This Row],[Left]]*0.35+Table11[[#This Row],[Average]]*0.52+Table11[[#This Row],[Reforms]]*0.2</f>
        <v>38.05189</v>
      </c>
      <c r="N126" s="58">
        <f>Table11[[#This Row],[Average]]*0.34+Table11[[#This Row],[Liberal]]*0.45+Table11[[#This Row],[Blues]]+Table11[[#This Row],[Reforms]]*0.6</f>
        <v>26.325510000000001</v>
      </c>
      <c r="O126" s="9">
        <f>Table11[[#This Row],[Liberal]]*0.55+Table11[[#This Row],[Progressives]]*0.07+Table11[[#This Row],[Average]]*0.14</f>
        <v>15.70471</v>
      </c>
      <c r="P126" s="11">
        <f>Table11[[#This Row],[Muslim]]*0.06+Table11[[#This Row],[Left]]*0.44+Table11[[#This Row],[Progressives]]*0.26</f>
        <v>13.29074</v>
      </c>
      <c r="Q126" s="59"/>
      <c r="R126" s="57">
        <f>Table11[[#This Row],[Muslim]]*0.3+Table11[[#This Row],[Left]]*0.21+Table11[[#This Row],[Reforms]]*0.2</f>
        <v>6.6271500000000003</v>
      </c>
      <c r="T126" s="7">
        <v>42.4</v>
      </c>
      <c r="U126" s="8">
        <v>26.8</v>
      </c>
      <c r="V126" s="10">
        <v>13.4</v>
      </c>
      <c r="W126" s="9">
        <v>8.1</v>
      </c>
      <c r="X126" s="11">
        <v>9.4</v>
      </c>
      <c r="Y126" s="13">
        <v>0</v>
      </c>
      <c r="Z126" s="12">
        <v>0</v>
      </c>
      <c r="AA126" s="14">
        <v>0</v>
      </c>
      <c r="AB126">
        <f t="shared" ca="1" si="1"/>
        <v>0.58096885283935484</v>
      </c>
      <c r="AC126">
        <v>43779</v>
      </c>
      <c r="AD126" s="17">
        <v>26.536999999999999</v>
      </c>
      <c r="AE126" s="18">
        <v>25.853819999999999</v>
      </c>
      <c r="AF126" s="19">
        <v>16.55181</v>
      </c>
      <c r="AG126" s="20">
        <v>10.2683699999999</v>
      </c>
      <c r="AH126" s="21">
        <v>20.789000000000001</v>
      </c>
      <c r="AI126" s="22">
        <v>0</v>
      </c>
      <c r="AJ126" s="23">
        <v>0</v>
      </c>
      <c r="AK126" s="24">
        <v>0</v>
      </c>
      <c r="AL126" s="2" t="s">
        <v>141</v>
      </c>
      <c r="AM126" s="17">
        <f>Table11[[#This Row],[Column3]]-Table11[[#This Row],[Labour]]</f>
        <v>-15.863</v>
      </c>
      <c r="AN126" s="18">
        <f>Table11[[#This Row],[Column4]]-Table11[[#This Row],[Conservative]]</f>
        <v>-0.9461800000000018</v>
      </c>
      <c r="AO126" s="19">
        <f>Table11[[#This Row],[Column5]]-Table11[[#This Row],[Reform]]</f>
        <v>3.1518099999999993</v>
      </c>
      <c r="AP126" s="20">
        <f>Table11[[#This Row],[Column6]]-Table11[[#This Row],[LibDem]]</f>
        <v>2.1683699999999</v>
      </c>
      <c r="AQ126" s="21">
        <f>Table11[[#This Row],[Column7]]-Table11[[#This Row],[Green]]</f>
        <v>11.389000000000001</v>
      </c>
      <c r="AR126" s="22">
        <f>Table11[[#This Row],[Column8]]-Table11[[#This Row],[Oth]]</f>
        <v>0</v>
      </c>
      <c r="AS126" s="23">
        <f>Table11[[#This Row],[Column9]]-Table11[[#This Row],[SNP]]</f>
        <v>0</v>
      </c>
      <c r="AT126" s="24">
        <f>Table11[[#This Row],[Column10]]-Table11[[#This Row],[PD]]</f>
        <v>0</v>
      </c>
      <c r="AU126" s="24">
        <f>MAX(Table11[[#This Row],[Column3]:[Column10]])-LARGE(Table11[[#This Row],[Column3]:[Column10]],2)</f>
        <v>0.68318000000000012</v>
      </c>
      <c r="AV126">
        <f>Table11[[#This Row],[Column3]]*Table11[[#This Row],[Column2]]</f>
        <v>1161763.3229999999</v>
      </c>
      <c r="AW126" s="25">
        <f>TRUNC(Table11[[#This Row],[Column3]]*Table11[[#This Row],[Column28]]/100)</f>
        <v>11617</v>
      </c>
      <c r="AX126" s="26">
        <f>TRUNC(Table11[[#This Row],[Column4]]*Table11[[#This Row],[Column29]]/100)</f>
        <v>11318</v>
      </c>
      <c r="AY126" s="27">
        <f>TRUNC(Table11[[#This Row],[Column5]]*Table11[[#This Row],[Column30]]/100)</f>
        <v>7246</v>
      </c>
      <c r="AZ126" s="28">
        <f>TRUNC(Table11[[#This Row],[Column6]]*Table11[[#This Row],[Column31]]/100)</f>
        <v>4495</v>
      </c>
      <c r="BA126" s="29">
        <f>TRUNC(Table11[[#This Row],[Column7]]*Table11[[#This Row],[Column312]]/100)</f>
        <v>9101</v>
      </c>
      <c r="BB126" s="30">
        <f>TRUNC(Table11[[#This Row],[Column8]]*Table11[[#This Row],[Column313]]/100)</f>
        <v>0</v>
      </c>
      <c r="BC126" s="31">
        <f>TRUNC(Table11[[#This Row],[Column9]]*Table11[[#This Row],[Column314]]/100)</f>
        <v>0</v>
      </c>
      <c r="BD126" s="32">
        <f>TRUNC(Table11[[#This Row],[Column10]]*Table11[[#This Row],[Column30]]/100)</f>
        <v>0</v>
      </c>
      <c r="BE126">
        <f>Table11[[#This Row],[Column2]]</f>
        <v>43779</v>
      </c>
      <c r="BF126">
        <f>Table11[[#This Row],[Column28]]</f>
        <v>43779</v>
      </c>
      <c r="BG126">
        <f>Table11[[#This Row],[Column29]]</f>
        <v>43779</v>
      </c>
      <c r="BH126">
        <f>Table11[[#This Row],[Column30]]</f>
        <v>43779</v>
      </c>
      <c r="BI126">
        <f>Table11[[#This Row],[Column31]]</f>
        <v>43779</v>
      </c>
      <c r="BJ126">
        <f>Table11[[#This Row],[Column312]]</f>
        <v>43779</v>
      </c>
      <c r="BK126">
        <f>Table11[[#This Row],[Column313]]</f>
        <v>43779</v>
      </c>
      <c r="BL126">
        <f>Table11[[#This Row],[Column314]]</f>
        <v>43779</v>
      </c>
      <c r="BM126">
        <f>Table11[[#This Row],[Column315]]</f>
        <v>43779</v>
      </c>
      <c r="BN126">
        <f>Table11[[#This Row],[Column31]]</f>
        <v>43779</v>
      </c>
      <c r="BO126">
        <f>Table11[[#This Row],[Column312]]</f>
        <v>43779</v>
      </c>
    </row>
    <row r="127" spans="1:67" ht="28.8" customHeight="1">
      <c r="A127" s="4" t="s">
        <v>143</v>
      </c>
      <c r="B127" s="5" t="s">
        <v>142</v>
      </c>
      <c r="C127" s="5" t="s">
        <v>52</v>
      </c>
      <c r="D127" s="56" t="s">
        <v>1053</v>
      </c>
      <c r="E127" s="16">
        <v>0</v>
      </c>
      <c r="F127">
        <v>6.6</v>
      </c>
      <c r="G127">
        <v>7.8940000000000001</v>
      </c>
      <c r="H127">
        <v>22.85</v>
      </c>
      <c r="I127">
        <v>13.009</v>
      </c>
      <c r="J127">
        <v>32.173999999999999</v>
      </c>
      <c r="K127">
        <v>9.0239999999999991</v>
      </c>
      <c r="L127">
        <v>8.4480000000000004</v>
      </c>
      <c r="M127" s="7">
        <f>Table11[[#This Row],[Progressives]]*0.67+Table11[[#This Row],[Muslim]]*0.64+Table11[[#This Row],[Left]]*0.35+Table11[[#This Row],[Average]]*0.52+Table11[[#This Row],[Reforms]]*0.2</f>
        <v>30.750680000000003</v>
      </c>
      <c r="N127" s="58">
        <f>Table11[[#This Row],[Average]]*0.34+Table11[[#This Row],[Liberal]]*0.45+Table11[[#This Row],[Blues]]+Table11[[#This Row],[Reforms]]*0.6</f>
        <v>32.994160000000001</v>
      </c>
      <c r="O127" s="9">
        <f>Table11[[#This Row],[Liberal]]*0.55+Table11[[#This Row],[Progressives]]*0.07+Table11[[#This Row],[Average]]*0.14</f>
        <v>21.11646</v>
      </c>
      <c r="P127" s="11">
        <f>Table11[[#This Row],[Muslim]]*0.06+Table11[[#This Row],[Left]]*0.44+Table11[[#This Row],[Progressives]]*0.26</f>
        <v>9.8103600000000011</v>
      </c>
      <c r="Q127" s="59"/>
      <c r="R127" s="57">
        <f>Table11[[#This Row],[Muslim]]*0.3+Table11[[#This Row],[Left]]*0.21+Table11[[#This Row],[Reforms]]*0.2</f>
        <v>5.3273400000000004</v>
      </c>
      <c r="T127" s="7">
        <v>35.299999999999997</v>
      </c>
      <c r="U127" s="8">
        <v>40</v>
      </c>
      <c r="V127" s="10">
        <v>8.4</v>
      </c>
      <c r="W127" s="9">
        <v>8.9</v>
      </c>
      <c r="X127" s="11">
        <v>5.8</v>
      </c>
      <c r="Y127" s="13">
        <v>1.6</v>
      </c>
      <c r="Z127" s="12">
        <v>0</v>
      </c>
      <c r="AA127" s="14">
        <v>0</v>
      </c>
      <c r="AB127">
        <f t="shared" ca="1" si="1"/>
        <v>0.72168065390274161</v>
      </c>
      <c r="AC127">
        <v>49378</v>
      </c>
      <c r="AD127" s="17">
        <v>23.23</v>
      </c>
      <c r="AE127" s="18">
        <v>35.37321</v>
      </c>
      <c r="AF127" s="19">
        <v>17.172540000000001</v>
      </c>
      <c r="AG127" s="20">
        <v>9.3352500000000003</v>
      </c>
      <c r="AH127" s="21">
        <v>14.680999999999999</v>
      </c>
      <c r="AI127" s="22">
        <v>0.20799999999999899</v>
      </c>
      <c r="AJ127" s="23">
        <v>0</v>
      </c>
      <c r="AK127" s="24">
        <v>0</v>
      </c>
      <c r="AL127" s="4" t="s">
        <v>143</v>
      </c>
      <c r="AM127" s="17">
        <f>Table11[[#This Row],[Column3]]-Table11[[#This Row],[Labour]]</f>
        <v>-12.069999999999997</v>
      </c>
      <c r="AN127" s="18">
        <f>Table11[[#This Row],[Column4]]-Table11[[#This Row],[Conservative]]</f>
        <v>-4.6267899999999997</v>
      </c>
      <c r="AO127" s="19">
        <f>Table11[[#This Row],[Column5]]-Table11[[#This Row],[Reform]]</f>
        <v>8.7725400000000011</v>
      </c>
      <c r="AP127" s="20">
        <f>Table11[[#This Row],[Column6]]-Table11[[#This Row],[LibDem]]</f>
        <v>0.43524999999999991</v>
      </c>
      <c r="AQ127" s="21">
        <f>Table11[[#This Row],[Column7]]-Table11[[#This Row],[Green]]</f>
        <v>8.8810000000000002</v>
      </c>
      <c r="AR127" s="22">
        <f>Table11[[#This Row],[Column8]]-Table11[[#This Row],[Oth]]</f>
        <v>-1.392000000000001</v>
      </c>
      <c r="AS127" s="23">
        <f>Table11[[#This Row],[Column9]]-Table11[[#This Row],[SNP]]</f>
        <v>0</v>
      </c>
      <c r="AT127" s="24">
        <f>Table11[[#This Row],[Column10]]-Table11[[#This Row],[PD]]</f>
        <v>0</v>
      </c>
      <c r="AU127" s="24">
        <f>MAX(Table11[[#This Row],[Column3]:[Column10]])-LARGE(Table11[[#This Row],[Column3]:[Column10]],2)</f>
        <v>12.14321</v>
      </c>
      <c r="AV127">
        <f>Table11[[#This Row],[Column3]]*Table11[[#This Row],[Column2]]</f>
        <v>1147050.94</v>
      </c>
      <c r="AW127" s="25">
        <f>TRUNC(Table11[[#This Row],[Column3]]*Table11[[#This Row],[Column28]]/100)</f>
        <v>11470</v>
      </c>
      <c r="AX127" s="26">
        <f>TRUNC(Table11[[#This Row],[Column4]]*Table11[[#This Row],[Column29]]/100)</f>
        <v>17466</v>
      </c>
      <c r="AY127" s="27">
        <f>TRUNC(Table11[[#This Row],[Column5]]*Table11[[#This Row],[Column30]]/100)</f>
        <v>8479</v>
      </c>
      <c r="AZ127" s="28">
        <f>TRUNC(Table11[[#This Row],[Column6]]*Table11[[#This Row],[Column31]]/100)</f>
        <v>4609</v>
      </c>
      <c r="BA127" s="29">
        <f>TRUNC(Table11[[#This Row],[Column7]]*Table11[[#This Row],[Column312]]/100)</f>
        <v>7249</v>
      </c>
      <c r="BB127" s="30">
        <f>TRUNC(Table11[[#This Row],[Column8]]*Table11[[#This Row],[Column313]]/100)</f>
        <v>102</v>
      </c>
      <c r="BC127" s="31">
        <f>TRUNC(Table11[[#This Row],[Column9]]*Table11[[#This Row],[Column314]]/100)</f>
        <v>0</v>
      </c>
      <c r="BD127" s="32">
        <f>TRUNC(Table11[[#This Row],[Column10]]*Table11[[#This Row],[Column30]]/100)</f>
        <v>0</v>
      </c>
      <c r="BE127">
        <f>Table11[[#This Row],[Column2]]</f>
        <v>49378</v>
      </c>
      <c r="BF127">
        <f>Table11[[#This Row],[Column28]]</f>
        <v>49378</v>
      </c>
      <c r="BG127">
        <f>Table11[[#This Row],[Column29]]</f>
        <v>49378</v>
      </c>
      <c r="BH127">
        <f>Table11[[#This Row],[Column30]]</f>
        <v>49378</v>
      </c>
      <c r="BI127">
        <f>Table11[[#This Row],[Column31]]</f>
        <v>49378</v>
      </c>
      <c r="BJ127">
        <f>Table11[[#This Row],[Column312]]</f>
        <v>49378</v>
      </c>
      <c r="BK127">
        <f>Table11[[#This Row],[Column313]]</f>
        <v>49378</v>
      </c>
      <c r="BL127">
        <f>Table11[[#This Row],[Column314]]</f>
        <v>49378</v>
      </c>
      <c r="BM127">
        <f>Table11[[#This Row],[Column315]]</f>
        <v>49378</v>
      </c>
      <c r="BN127">
        <f>Table11[[#This Row],[Column31]]</f>
        <v>49378</v>
      </c>
      <c r="BO127">
        <f>Table11[[#This Row],[Column312]]</f>
        <v>49378</v>
      </c>
    </row>
    <row r="128" spans="1:67" ht="28.8" customHeight="1">
      <c r="A128" s="2" t="s">
        <v>336</v>
      </c>
      <c r="B128" s="3" t="s">
        <v>142</v>
      </c>
      <c r="C128" s="3" t="s">
        <v>52</v>
      </c>
      <c r="D128" s="50" t="s">
        <v>1054</v>
      </c>
      <c r="E128" s="16">
        <v>0</v>
      </c>
      <c r="F128">
        <v>14.337</v>
      </c>
      <c r="G128">
        <v>10.824</v>
      </c>
      <c r="H128">
        <v>47.893999999999998</v>
      </c>
      <c r="I128">
        <v>2.5550000000000002</v>
      </c>
      <c r="J128">
        <v>10.885</v>
      </c>
      <c r="K128">
        <v>8.4009999999999998</v>
      </c>
      <c r="L128">
        <v>5.1040000000000001</v>
      </c>
      <c r="M128" s="7">
        <f>Table11[[#This Row],[Progressives]]*0.67+Table11[[#This Row],[Muslim]]*0.64+Table11[[#This Row],[Left]]*0.35+Table11[[#This Row],[Average]]*0.52+Table11[[#This Row],[Reforms]]*0.2</f>
        <v>47.402460000000005</v>
      </c>
      <c r="N128" s="58">
        <f>Table11[[#This Row],[Average]]*0.34+Table11[[#This Row],[Liberal]]*0.45+Table11[[#This Row],[Blues]]+Table11[[#This Row],[Reforms]]*0.6</f>
        <v>17.230350000000001</v>
      </c>
      <c r="O128" s="9">
        <f>Table11[[#This Row],[Liberal]]*0.55+Table11[[#This Row],[Progressives]]*0.07+Table11[[#This Row],[Average]]*0.14</f>
        <v>9.6970299999999998</v>
      </c>
      <c r="P128" s="11">
        <f>Table11[[#This Row],[Muslim]]*0.06+Table11[[#This Row],[Left]]*0.44+Table11[[#This Row],[Progressives]]*0.26</f>
        <v>18.075219999999998</v>
      </c>
      <c r="Q128" s="59"/>
      <c r="R128" s="57">
        <f>Table11[[#This Row],[Muslim]]*0.3+Table11[[#This Row],[Left]]*0.21+Table11[[#This Row],[Reforms]]*0.2</f>
        <v>7.5949400000000002</v>
      </c>
      <c r="T128" s="7">
        <v>54.1</v>
      </c>
      <c r="U128" s="8">
        <v>16.8</v>
      </c>
      <c r="V128" s="10">
        <v>5.6</v>
      </c>
      <c r="W128" s="9">
        <v>9.6</v>
      </c>
      <c r="X128" s="11">
        <v>10.1</v>
      </c>
      <c r="Y128" s="13">
        <v>3.8</v>
      </c>
      <c r="Z128" s="12">
        <v>0</v>
      </c>
      <c r="AA128" s="14">
        <v>0</v>
      </c>
      <c r="AB128">
        <f t="shared" ca="1" si="1"/>
        <v>2.3804058403263495E-2</v>
      </c>
      <c r="AC128">
        <v>38122</v>
      </c>
      <c r="AD128" s="17">
        <v>38.052970000000002</v>
      </c>
      <c r="AE128" s="18">
        <v>11.281599999999999</v>
      </c>
      <c r="AF128" s="19">
        <v>10.1</v>
      </c>
      <c r="AG128" s="20">
        <v>9.5604300000000002</v>
      </c>
      <c r="AH128" s="21">
        <v>30.510999999999999</v>
      </c>
      <c r="AI128" s="22">
        <v>0.493999999999999</v>
      </c>
      <c r="AJ128" s="23">
        <v>0</v>
      </c>
      <c r="AK128" s="24">
        <v>0</v>
      </c>
      <c r="AL128" s="2" t="s">
        <v>336</v>
      </c>
      <c r="AM128" s="17">
        <f>Table11[[#This Row],[Column3]]-Table11[[#This Row],[Labour]]</f>
        <v>-16.047029999999999</v>
      </c>
      <c r="AN128" s="18">
        <f>Table11[[#This Row],[Column4]]-Table11[[#This Row],[Conservative]]</f>
        <v>-5.5184000000000015</v>
      </c>
      <c r="AO128" s="19">
        <f>Table11[[#This Row],[Column5]]-Table11[[#This Row],[Reform]]</f>
        <v>4.5</v>
      </c>
      <c r="AP128" s="20">
        <f>Table11[[#This Row],[Column6]]-Table11[[#This Row],[LibDem]]</f>
        <v>-3.9569999999999439E-2</v>
      </c>
      <c r="AQ128" s="21">
        <f>Table11[[#This Row],[Column7]]-Table11[[#This Row],[Green]]</f>
        <v>20.411000000000001</v>
      </c>
      <c r="AR128" s="22">
        <f>Table11[[#This Row],[Column8]]-Table11[[#This Row],[Oth]]</f>
        <v>-3.3060000000000009</v>
      </c>
      <c r="AS128" s="23">
        <f>Table11[[#This Row],[Column9]]-Table11[[#This Row],[SNP]]</f>
        <v>0</v>
      </c>
      <c r="AT128" s="24">
        <f>Table11[[#This Row],[Column10]]-Table11[[#This Row],[PD]]</f>
        <v>0</v>
      </c>
      <c r="AU128" s="24">
        <f>MAX(Table11[[#This Row],[Column3]:[Column10]])-LARGE(Table11[[#This Row],[Column3]:[Column10]],2)</f>
        <v>7.5419700000000027</v>
      </c>
      <c r="AV128">
        <f>Table11[[#This Row],[Column3]]*Table11[[#This Row],[Column2]]</f>
        <v>1450655.3223400002</v>
      </c>
      <c r="AW128" s="25">
        <f>TRUNC(Table11[[#This Row],[Column3]]*Table11[[#This Row],[Column28]]/100)</f>
        <v>14506</v>
      </c>
      <c r="AX128" s="26">
        <f>TRUNC(Table11[[#This Row],[Column4]]*Table11[[#This Row],[Column29]]/100)</f>
        <v>4300</v>
      </c>
      <c r="AY128" s="27">
        <f>TRUNC(Table11[[#This Row],[Column5]]*Table11[[#This Row],[Column30]]/100)</f>
        <v>3850</v>
      </c>
      <c r="AZ128" s="28">
        <f>TRUNC(Table11[[#This Row],[Column6]]*Table11[[#This Row],[Column31]]/100)</f>
        <v>3644</v>
      </c>
      <c r="BA128" s="29">
        <f>TRUNC(Table11[[#This Row],[Column7]]*Table11[[#This Row],[Column312]]/100)</f>
        <v>11631</v>
      </c>
      <c r="BB128" s="30">
        <f>TRUNC(Table11[[#This Row],[Column8]]*Table11[[#This Row],[Column313]]/100)</f>
        <v>188</v>
      </c>
      <c r="BC128" s="31">
        <f>TRUNC(Table11[[#This Row],[Column9]]*Table11[[#This Row],[Column314]]/100)</f>
        <v>0</v>
      </c>
      <c r="BD128" s="32">
        <f>TRUNC(Table11[[#This Row],[Column10]]*Table11[[#This Row],[Column30]]/100)</f>
        <v>0</v>
      </c>
      <c r="BE128">
        <f>Table11[[#This Row],[Column2]]</f>
        <v>38122</v>
      </c>
      <c r="BF128">
        <f>Table11[[#This Row],[Column28]]</f>
        <v>38122</v>
      </c>
      <c r="BG128">
        <f>Table11[[#This Row],[Column29]]</f>
        <v>38122</v>
      </c>
      <c r="BH128">
        <f>Table11[[#This Row],[Column30]]</f>
        <v>38122</v>
      </c>
      <c r="BI128">
        <f>Table11[[#This Row],[Column31]]</f>
        <v>38122</v>
      </c>
      <c r="BJ128">
        <f>Table11[[#This Row],[Column312]]</f>
        <v>38122</v>
      </c>
      <c r="BK128">
        <f>Table11[[#This Row],[Column313]]</f>
        <v>38122</v>
      </c>
      <c r="BL128">
        <f>Table11[[#This Row],[Column314]]</f>
        <v>38122</v>
      </c>
      <c r="BM128">
        <f>Table11[[#This Row],[Column315]]</f>
        <v>38122</v>
      </c>
      <c r="BN128">
        <f>Table11[[#This Row],[Column31]]</f>
        <v>38122</v>
      </c>
      <c r="BO128">
        <f>Table11[[#This Row],[Column312]]</f>
        <v>38122</v>
      </c>
    </row>
    <row r="129" spans="1:67" ht="28.8" customHeight="1">
      <c r="A129" s="4" t="s">
        <v>566</v>
      </c>
      <c r="B129" s="5" t="s">
        <v>567</v>
      </c>
      <c r="C129" s="5" t="s">
        <v>52</v>
      </c>
      <c r="D129" s="56" t="s">
        <v>1055</v>
      </c>
      <c r="E129">
        <v>0</v>
      </c>
      <c r="F129">
        <v>14.635</v>
      </c>
      <c r="G129">
        <v>11.411</v>
      </c>
      <c r="H129">
        <v>27.071000000000002</v>
      </c>
      <c r="I129">
        <v>15.112</v>
      </c>
      <c r="J129">
        <v>15.510999999999999</v>
      </c>
      <c r="K129">
        <v>2.8530000000000002</v>
      </c>
      <c r="L129">
        <v>13.407</v>
      </c>
      <c r="M129" s="7">
        <f>Table11[[#This Row],[Progressives]]*0.67+Table11[[#This Row],[Muslim]]*0.64+Table11[[#This Row],[Left]]*0.35+Table11[[#This Row],[Average]]*0.52+Table11[[#This Row],[Reforms]]*0.2</f>
        <v>42.037459999999996</v>
      </c>
      <c r="N129" s="58">
        <f>Table11[[#This Row],[Average]]*0.34+Table11[[#This Row],[Liberal]]*0.45+Table11[[#This Row],[Blues]]+Table11[[#This Row],[Reforms]]*0.6</f>
        <v>23.015230000000003</v>
      </c>
      <c r="O129" s="9">
        <f>Table11[[#This Row],[Liberal]]*0.55+Table11[[#This Row],[Progressives]]*0.07+Table11[[#This Row],[Average]]*0.14</f>
        <v>12.541700000000002</v>
      </c>
      <c r="P129" s="11">
        <f>Table11[[#This Row],[Muslim]]*0.06+Table11[[#This Row],[Left]]*0.44+Table11[[#This Row],[Progressives]]*0.26</f>
        <v>12.9374</v>
      </c>
      <c r="Q129" s="59"/>
      <c r="R129" s="57">
        <f>Table11[[#This Row],[Muslim]]*0.3+Table11[[#This Row],[Left]]*0.21+Table11[[#This Row],[Reforms]]*0.2</f>
        <v>9.4682099999999991</v>
      </c>
      <c r="T129" s="7">
        <v>42.6</v>
      </c>
      <c r="U129" s="8">
        <v>17.8</v>
      </c>
      <c r="V129" s="10">
        <v>24.2</v>
      </c>
      <c r="W129" s="9">
        <v>2.7</v>
      </c>
      <c r="X129" s="11">
        <v>10.8</v>
      </c>
      <c r="Y129" s="13">
        <v>1.9</v>
      </c>
      <c r="Z129" s="12">
        <v>0</v>
      </c>
      <c r="AA129" s="14">
        <v>0</v>
      </c>
      <c r="AB129">
        <f t="shared" ca="1" si="1"/>
        <v>1.4020131744251763E-2</v>
      </c>
      <c r="AC129">
        <v>38867</v>
      </c>
      <c r="AD129" s="17">
        <v>27.557199999999899</v>
      </c>
      <c r="AE129" s="18">
        <v>13.96208</v>
      </c>
      <c r="AF129" s="19">
        <v>29.31992</v>
      </c>
      <c r="AG129" s="20">
        <v>6.0587999999999997</v>
      </c>
      <c r="AH129" s="21">
        <v>22.815999999999999</v>
      </c>
      <c r="AI129" s="22">
        <v>0.28599999999999998</v>
      </c>
      <c r="AJ129" s="23">
        <v>0</v>
      </c>
      <c r="AK129" s="24">
        <v>0</v>
      </c>
      <c r="AL129" s="4" t="s">
        <v>566</v>
      </c>
      <c r="AM129" s="17">
        <f>Table11[[#This Row],[Column3]]-Table11[[#This Row],[Labour]]</f>
        <v>-15.042800000000103</v>
      </c>
      <c r="AN129" s="18">
        <f>Table11[[#This Row],[Column4]]-Table11[[#This Row],[Conservative]]</f>
        <v>-3.8379200000000004</v>
      </c>
      <c r="AO129" s="19">
        <f>Table11[[#This Row],[Column5]]-Table11[[#This Row],[Reform]]</f>
        <v>5.1199200000000005</v>
      </c>
      <c r="AP129" s="20">
        <f>Table11[[#This Row],[Column6]]-Table11[[#This Row],[LibDem]]</f>
        <v>3.3587999999999996</v>
      </c>
      <c r="AQ129" s="21">
        <f>Table11[[#This Row],[Column7]]-Table11[[#This Row],[Green]]</f>
        <v>12.015999999999998</v>
      </c>
      <c r="AR129" s="22">
        <f>Table11[[#This Row],[Column8]]-Table11[[#This Row],[Oth]]</f>
        <v>-1.6139999999999999</v>
      </c>
      <c r="AS129" s="23">
        <f>Table11[[#This Row],[Column9]]-Table11[[#This Row],[SNP]]</f>
        <v>0</v>
      </c>
      <c r="AT129" s="24">
        <f>Table11[[#This Row],[Column10]]-Table11[[#This Row],[PD]]</f>
        <v>0</v>
      </c>
      <c r="AU129" s="24">
        <f>MAX(Table11[[#This Row],[Column3]:[Column10]])-LARGE(Table11[[#This Row],[Column3]:[Column10]],2)</f>
        <v>1.7627200000001011</v>
      </c>
      <c r="AV129">
        <f>Table11[[#This Row],[Column3]]*Table11[[#This Row],[Column2]]</f>
        <v>1071065.6923999961</v>
      </c>
      <c r="AW129" s="25">
        <f>TRUNC(Table11[[#This Row],[Column3]]*Table11[[#This Row],[Column28]]/100)</f>
        <v>10710</v>
      </c>
      <c r="AX129" s="26">
        <f>TRUNC(Table11[[#This Row],[Column4]]*Table11[[#This Row],[Column29]]/100)</f>
        <v>5426</v>
      </c>
      <c r="AY129" s="27">
        <f>TRUNC(Table11[[#This Row],[Column5]]*Table11[[#This Row],[Column30]]/100)</f>
        <v>11395</v>
      </c>
      <c r="AZ129" s="28">
        <f>TRUNC(Table11[[#This Row],[Column6]]*Table11[[#This Row],[Column31]]/100)</f>
        <v>2354</v>
      </c>
      <c r="BA129" s="29">
        <f>TRUNC(Table11[[#This Row],[Column7]]*Table11[[#This Row],[Column312]]/100)</f>
        <v>8867</v>
      </c>
      <c r="BB129" s="30">
        <f>TRUNC(Table11[[#This Row],[Column8]]*Table11[[#This Row],[Column313]]/100)</f>
        <v>111</v>
      </c>
      <c r="BC129" s="31">
        <f>TRUNC(Table11[[#This Row],[Column9]]*Table11[[#This Row],[Column314]]/100)</f>
        <v>0</v>
      </c>
      <c r="BD129" s="32">
        <f>TRUNC(Table11[[#This Row],[Column10]]*Table11[[#This Row],[Column30]]/100)</f>
        <v>0</v>
      </c>
      <c r="BE129">
        <f>Table11[[#This Row],[Column2]]</f>
        <v>38867</v>
      </c>
      <c r="BF129">
        <f>Table11[[#This Row],[Column28]]</f>
        <v>38867</v>
      </c>
      <c r="BG129">
        <f>Table11[[#This Row],[Column29]]</f>
        <v>38867</v>
      </c>
      <c r="BH129">
        <f>Table11[[#This Row],[Column30]]</f>
        <v>38867</v>
      </c>
      <c r="BI129">
        <f>Table11[[#This Row],[Column31]]</f>
        <v>38867</v>
      </c>
      <c r="BJ129">
        <f>Table11[[#This Row],[Column312]]</f>
        <v>38867</v>
      </c>
      <c r="BK129">
        <f>Table11[[#This Row],[Column313]]</f>
        <v>38867</v>
      </c>
      <c r="BL129">
        <f>Table11[[#This Row],[Column314]]</f>
        <v>38867</v>
      </c>
      <c r="BM129">
        <f>Table11[[#This Row],[Column315]]</f>
        <v>38867</v>
      </c>
      <c r="BN129">
        <f>Table11[[#This Row],[Column31]]</f>
        <v>38867</v>
      </c>
      <c r="BO129">
        <f>Table11[[#This Row],[Column312]]</f>
        <v>38867</v>
      </c>
    </row>
    <row r="130" spans="1:67" ht="28.8" customHeight="1">
      <c r="A130" s="4" t="s">
        <v>82</v>
      </c>
      <c r="B130" s="5" t="s">
        <v>83</v>
      </c>
      <c r="C130" s="5" t="s">
        <v>52</v>
      </c>
      <c r="D130" s="56" t="s">
        <v>1056</v>
      </c>
      <c r="E130" s="16">
        <v>0</v>
      </c>
      <c r="F130">
        <v>7.5750000000000002</v>
      </c>
      <c r="G130">
        <v>10.577999999999999</v>
      </c>
      <c r="H130">
        <v>45.372</v>
      </c>
      <c r="I130">
        <v>5.9089999999999998</v>
      </c>
      <c r="J130">
        <v>18.303999999999998</v>
      </c>
      <c r="K130">
        <v>4.9779999999999998</v>
      </c>
      <c r="L130">
        <v>7.2839999999999998</v>
      </c>
      <c r="M130" s="7">
        <f>Table11[[#This Row],[Progressives]]*0.67+Table11[[#This Row],[Muslim]]*0.64+Table11[[#This Row],[Left]]*0.35+Table11[[#This Row],[Average]]*0.52+Table11[[#This Row],[Reforms]]*0.2</f>
        <v>43.479020000000006</v>
      </c>
      <c r="N130" s="58">
        <f>Table11[[#This Row],[Average]]*0.34+Table11[[#This Row],[Liberal]]*0.45+Table11[[#This Row],[Blues]]+Table11[[#This Row],[Reforms]]*0.6</f>
        <v>19.594259999999998</v>
      </c>
      <c r="O130" s="9">
        <f>Table11[[#This Row],[Liberal]]*0.55+Table11[[#This Row],[Progressives]]*0.07+Table11[[#This Row],[Average]]*0.14</f>
        <v>14.070500000000001</v>
      </c>
      <c r="P130" s="11">
        <f>Table11[[#This Row],[Muslim]]*0.06+Table11[[#This Row],[Left]]*0.44+Table11[[#This Row],[Progressives]]*0.26</f>
        <v>16.905540000000002</v>
      </c>
      <c r="Q130" s="59"/>
      <c r="R130" s="57">
        <f>Table11[[#This Row],[Muslim]]*0.3+Table11[[#This Row],[Left]]*0.21+Table11[[#This Row],[Reforms]]*0.2</f>
        <v>5.9506800000000002</v>
      </c>
      <c r="T130" s="7">
        <v>60.3</v>
      </c>
      <c r="U130" s="8">
        <v>8.5</v>
      </c>
      <c r="V130" s="10">
        <v>4</v>
      </c>
      <c r="W130" s="9">
        <v>7.7</v>
      </c>
      <c r="X130" s="11">
        <v>18.899999999999999</v>
      </c>
      <c r="Y130" s="13">
        <v>0.7</v>
      </c>
      <c r="Z130" s="12">
        <v>0</v>
      </c>
      <c r="AA130" s="14">
        <v>0</v>
      </c>
      <c r="AB130">
        <f t="shared" ref="AB130:AB193" ca="1" si="2">RAND()</f>
        <v>0.70338283267101875</v>
      </c>
      <c r="AC130">
        <v>45378</v>
      </c>
      <c r="AD130" s="17">
        <v>39.78454</v>
      </c>
      <c r="AE130" s="18">
        <v>4.7977600000000002</v>
      </c>
      <c r="AF130" s="19">
        <v>11.12</v>
      </c>
      <c r="AG130" s="20">
        <v>10.0197</v>
      </c>
      <c r="AH130" s="21">
        <v>34.007599999999996</v>
      </c>
      <c r="AI130" s="22">
        <v>0.27039999999999997</v>
      </c>
      <c r="AJ130" s="23">
        <v>0</v>
      </c>
      <c r="AK130" s="24">
        <v>0</v>
      </c>
      <c r="AL130" s="4" t="s">
        <v>82</v>
      </c>
      <c r="AM130" s="17">
        <f>Table11[[#This Row],[Column3]]-Table11[[#This Row],[Labour]]</f>
        <v>-20.515459999999997</v>
      </c>
      <c r="AN130" s="18">
        <f>Table11[[#This Row],[Column4]]-Table11[[#This Row],[Conservative]]</f>
        <v>-3.7022399999999998</v>
      </c>
      <c r="AO130" s="19">
        <f>Table11[[#This Row],[Column5]]-Table11[[#This Row],[Reform]]</f>
        <v>7.1199999999999992</v>
      </c>
      <c r="AP130" s="20">
        <f>Table11[[#This Row],[Column6]]-Table11[[#This Row],[LibDem]]</f>
        <v>2.3197000000000001</v>
      </c>
      <c r="AQ130" s="21">
        <f>Table11[[#This Row],[Column7]]-Table11[[#This Row],[Green]]</f>
        <v>15.107599999999998</v>
      </c>
      <c r="AR130" s="22">
        <f>Table11[[#This Row],[Column8]]-Table11[[#This Row],[Oth]]</f>
        <v>-0.42959999999999998</v>
      </c>
      <c r="AS130" s="23">
        <f>Table11[[#This Row],[Column9]]-Table11[[#This Row],[SNP]]</f>
        <v>0</v>
      </c>
      <c r="AT130" s="24">
        <f>Table11[[#This Row],[Column10]]-Table11[[#This Row],[PD]]</f>
        <v>0</v>
      </c>
      <c r="AU130" s="24">
        <f>MAX(Table11[[#This Row],[Column3]:[Column10]])-LARGE(Table11[[#This Row],[Column3]:[Column10]],2)</f>
        <v>5.7769400000000033</v>
      </c>
      <c r="AV130">
        <f>Table11[[#This Row],[Column3]]*Table11[[#This Row],[Column2]]</f>
        <v>1805342.8561199999</v>
      </c>
      <c r="AW130" s="25">
        <f>TRUNC(Table11[[#This Row],[Column3]]*Table11[[#This Row],[Column28]]/100)</f>
        <v>18053</v>
      </c>
      <c r="AX130" s="26">
        <f>TRUNC(Table11[[#This Row],[Column4]]*Table11[[#This Row],[Column29]]/100)</f>
        <v>2177</v>
      </c>
      <c r="AY130" s="27">
        <f>TRUNC(Table11[[#This Row],[Column5]]*Table11[[#This Row],[Column30]]/100)</f>
        <v>5046</v>
      </c>
      <c r="AZ130" s="28">
        <f>TRUNC(Table11[[#This Row],[Column6]]*Table11[[#This Row],[Column31]]/100)</f>
        <v>4546</v>
      </c>
      <c r="BA130" s="29">
        <f>TRUNC(Table11[[#This Row],[Column7]]*Table11[[#This Row],[Column312]]/100)</f>
        <v>15431</v>
      </c>
      <c r="BB130" s="30">
        <f>TRUNC(Table11[[#This Row],[Column8]]*Table11[[#This Row],[Column313]]/100)</f>
        <v>122</v>
      </c>
      <c r="BC130" s="31">
        <f>TRUNC(Table11[[#This Row],[Column9]]*Table11[[#This Row],[Column314]]/100)</f>
        <v>0</v>
      </c>
      <c r="BD130" s="32">
        <f>TRUNC(Table11[[#This Row],[Column10]]*Table11[[#This Row],[Column30]]/100)</f>
        <v>0</v>
      </c>
      <c r="BE130">
        <f>Table11[[#This Row],[Column2]]</f>
        <v>45378</v>
      </c>
      <c r="BF130">
        <f>Table11[[#This Row],[Column28]]</f>
        <v>45378</v>
      </c>
      <c r="BG130">
        <f>Table11[[#This Row],[Column29]]</f>
        <v>45378</v>
      </c>
      <c r="BH130">
        <f>Table11[[#This Row],[Column30]]</f>
        <v>45378</v>
      </c>
      <c r="BI130">
        <f>Table11[[#This Row],[Column31]]</f>
        <v>45378</v>
      </c>
      <c r="BJ130">
        <f>Table11[[#This Row],[Column312]]</f>
        <v>45378</v>
      </c>
      <c r="BK130">
        <f>Table11[[#This Row],[Column313]]</f>
        <v>45378</v>
      </c>
      <c r="BL130">
        <f>Table11[[#This Row],[Column314]]</f>
        <v>45378</v>
      </c>
      <c r="BM130">
        <f>Table11[[#This Row],[Column315]]</f>
        <v>45378</v>
      </c>
      <c r="BN130">
        <f>Table11[[#This Row],[Column31]]</f>
        <v>45378</v>
      </c>
      <c r="BO130">
        <f>Table11[[#This Row],[Column312]]</f>
        <v>45378</v>
      </c>
    </row>
    <row r="131" spans="1:67" ht="43.2" customHeight="1">
      <c r="A131" s="4" t="s">
        <v>69</v>
      </c>
      <c r="B131" s="5" t="s">
        <v>70</v>
      </c>
      <c r="C131" s="5" t="s">
        <v>52</v>
      </c>
      <c r="D131" s="56" t="s">
        <v>1057</v>
      </c>
      <c r="E131">
        <v>0</v>
      </c>
      <c r="F131">
        <v>16.638999999999999</v>
      </c>
      <c r="G131">
        <v>12.489000000000001</v>
      </c>
      <c r="H131">
        <v>38.395000000000003</v>
      </c>
      <c r="I131">
        <v>0.67500000000000004</v>
      </c>
      <c r="J131">
        <v>18.047999999999998</v>
      </c>
      <c r="K131">
        <v>8.5139999999999993</v>
      </c>
      <c r="L131">
        <v>5.2409999999999997</v>
      </c>
      <c r="M131" s="7">
        <f>Table11[[#This Row],[Progressives]]*0.67+Table11[[#This Row],[Muslim]]*0.64+Table11[[#This Row],[Left]]*0.35+Table11[[#This Row],[Average]]*0.52+Table11[[#This Row],[Reforms]]*0.2</f>
        <v>42.143960000000007</v>
      </c>
      <c r="N131" s="58">
        <f>Table11[[#This Row],[Average]]*0.34+Table11[[#This Row],[Liberal]]*0.45+Table11[[#This Row],[Blues]]+Table11[[#This Row],[Reforms]]*0.6</f>
        <v>20.009699999999999</v>
      </c>
      <c r="O131" s="9">
        <f>Table11[[#This Row],[Liberal]]*0.55+Table11[[#This Row],[Progressives]]*0.07+Table11[[#This Row],[Average]]*0.14</f>
        <v>12.708549999999999</v>
      </c>
      <c r="P131" s="11">
        <f>Table11[[#This Row],[Muslim]]*0.06+Table11[[#This Row],[Left]]*0.44+Table11[[#This Row],[Progressives]]*0.26</f>
        <v>16.476200000000002</v>
      </c>
      <c r="Q131" s="59"/>
      <c r="R131" s="57">
        <f>Table11[[#This Row],[Muslim]]*0.3+Table11[[#This Row],[Left]]*0.21+Table11[[#This Row],[Reforms]]*0.2</f>
        <v>8.6625899999999998</v>
      </c>
      <c r="T131" s="7">
        <v>46.8</v>
      </c>
      <c r="U131" s="8">
        <v>17.5</v>
      </c>
      <c r="V131" s="10">
        <v>6.5</v>
      </c>
      <c r="W131" s="9">
        <v>12.7</v>
      </c>
      <c r="X131" s="11">
        <v>11.4</v>
      </c>
      <c r="Y131" s="13">
        <v>5.2</v>
      </c>
      <c r="Z131" s="12">
        <v>0</v>
      </c>
      <c r="AA131" s="14">
        <v>0</v>
      </c>
      <c r="AB131">
        <f t="shared" ca="1" si="2"/>
        <v>2.8357245650426632E-3</v>
      </c>
      <c r="AC131">
        <v>47769</v>
      </c>
      <c r="AD131" s="17">
        <v>32.23507</v>
      </c>
      <c r="AE131" s="18">
        <v>14.532319999999901</v>
      </c>
      <c r="AF131" s="19">
        <v>10.74</v>
      </c>
      <c r="AG131" s="20">
        <v>11.56761</v>
      </c>
      <c r="AH131" s="21">
        <v>30.1008</v>
      </c>
      <c r="AI131" s="22">
        <v>0.82420000000000004</v>
      </c>
      <c r="AJ131" s="23">
        <v>0</v>
      </c>
      <c r="AK131" s="24">
        <v>0</v>
      </c>
      <c r="AL131" s="4" t="s">
        <v>69</v>
      </c>
      <c r="AM131" s="17">
        <f>Table11[[#This Row],[Column3]]-Table11[[#This Row],[Labour]]</f>
        <v>-14.564929999999997</v>
      </c>
      <c r="AN131" s="18">
        <f>Table11[[#This Row],[Column4]]-Table11[[#This Row],[Conservative]]</f>
        <v>-2.9676800000000991</v>
      </c>
      <c r="AO131" s="19">
        <f>Table11[[#This Row],[Column5]]-Table11[[#This Row],[Reform]]</f>
        <v>4.24</v>
      </c>
      <c r="AP131" s="20">
        <f>Table11[[#This Row],[Column6]]-Table11[[#This Row],[LibDem]]</f>
        <v>-1.1323899999999991</v>
      </c>
      <c r="AQ131" s="21">
        <f>Table11[[#This Row],[Column7]]-Table11[[#This Row],[Green]]</f>
        <v>18.700800000000001</v>
      </c>
      <c r="AR131" s="22">
        <f>Table11[[#This Row],[Column8]]-Table11[[#This Row],[Oth]]</f>
        <v>-4.3757999999999999</v>
      </c>
      <c r="AS131" s="23">
        <f>Table11[[#This Row],[Column9]]-Table11[[#This Row],[SNP]]</f>
        <v>0</v>
      </c>
      <c r="AT131" s="24">
        <f>Table11[[#This Row],[Column10]]-Table11[[#This Row],[PD]]</f>
        <v>0</v>
      </c>
      <c r="AU131" s="24">
        <f>MAX(Table11[[#This Row],[Column3]:[Column10]])-LARGE(Table11[[#This Row],[Column3]:[Column10]],2)</f>
        <v>2.1342700000000008</v>
      </c>
      <c r="AV131">
        <f>Table11[[#This Row],[Column3]]*Table11[[#This Row],[Column2]]</f>
        <v>1539837.05883</v>
      </c>
      <c r="AW131" s="25">
        <f>TRUNC(Table11[[#This Row],[Column3]]*Table11[[#This Row],[Column28]]/100)</f>
        <v>15398</v>
      </c>
      <c r="AX131" s="26">
        <f>TRUNC(Table11[[#This Row],[Column4]]*Table11[[#This Row],[Column29]]/100)</f>
        <v>6941</v>
      </c>
      <c r="AY131" s="27">
        <f>TRUNC(Table11[[#This Row],[Column5]]*Table11[[#This Row],[Column30]]/100)</f>
        <v>5130</v>
      </c>
      <c r="AZ131" s="28">
        <f>TRUNC(Table11[[#This Row],[Column6]]*Table11[[#This Row],[Column31]]/100)</f>
        <v>5525</v>
      </c>
      <c r="BA131" s="29">
        <f>TRUNC(Table11[[#This Row],[Column7]]*Table11[[#This Row],[Column312]]/100)</f>
        <v>14378</v>
      </c>
      <c r="BB131" s="30">
        <f>TRUNC(Table11[[#This Row],[Column8]]*Table11[[#This Row],[Column313]]/100)</f>
        <v>393</v>
      </c>
      <c r="BC131" s="31">
        <f>TRUNC(Table11[[#This Row],[Column9]]*Table11[[#This Row],[Column314]]/100)</f>
        <v>0</v>
      </c>
      <c r="BD131" s="32">
        <f>TRUNC(Table11[[#This Row],[Column10]]*Table11[[#This Row],[Column30]]/100)</f>
        <v>0</v>
      </c>
      <c r="BE131">
        <f>Table11[[#This Row],[Column2]]</f>
        <v>47769</v>
      </c>
      <c r="BF131">
        <f>Table11[[#This Row],[Column28]]</f>
        <v>47769</v>
      </c>
      <c r="BG131">
        <f>Table11[[#This Row],[Column29]]</f>
        <v>47769</v>
      </c>
      <c r="BH131">
        <f>Table11[[#This Row],[Column30]]</f>
        <v>47769</v>
      </c>
      <c r="BI131">
        <f>Table11[[#This Row],[Column31]]</f>
        <v>47769</v>
      </c>
      <c r="BJ131">
        <f>Table11[[#This Row],[Column312]]</f>
        <v>47769</v>
      </c>
      <c r="BK131">
        <f>Table11[[#This Row],[Column313]]</f>
        <v>47769</v>
      </c>
      <c r="BL131">
        <f>Table11[[#This Row],[Column314]]</f>
        <v>47769</v>
      </c>
      <c r="BM131">
        <f>Table11[[#This Row],[Column315]]</f>
        <v>47769</v>
      </c>
      <c r="BN131">
        <f>Table11[[#This Row],[Column31]]</f>
        <v>47769</v>
      </c>
      <c r="BO131">
        <f>Table11[[#This Row],[Column312]]</f>
        <v>47769</v>
      </c>
    </row>
    <row r="132" spans="1:67" ht="28.8" customHeight="1">
      <c r="A132" s="2" t="s">
        <v>221</v>
      </c>
      <c r="B132" s="3" t="s">
        <v>222</v>
      </c>
      <c r="C132" s="3" t="s">
        <v>52</v>
      </c>
      <c r="D132" s="50" t="s">
        <v>1058</v>
      </c>
      <c r="E132" s="16">
        <v>0</v>
      </c>
      <c r="F132">
        <v>20.347000000000001</v>
      </c>
      <c r="G132">
        <v>11.974</v>
      </c>
      <c r="H132">
        <v>32.302</v>
      </c>
      <c r="I132">
        <v>2.4590000000000001</v>
      </c>
      <c r="J132">
        <v>16.385000000000002</v>
      </c>
      <c r="K132">
        <v>11.003</v>
      </c>
      <c r="L132">
        <v>5.5279999999999996</v>
      </c>
      <c r="M132" s="7">
        <f>Table11[[#This Row],[Progressives]]*0.67+Table11[[#This Row],[Muslim]]*0.64+Table11[[#This Row],[Left]]*0.35+Table11[[#This Row],[Average]]*0.52+Table11[[#This Row],[Reforms]]*0.2</f>
        <v>41.239600000000003</v>
      </c>
      <c r="N132" s="58">
        <f>Table11[[#This Row],[Average]]*0.34+Table11[[#This Row],[Liberal]]*0.45+Table11[[#This Row],[Blues]]+Table11[[#This Row],[Reforms]]*0.6</f>
        <v>22.529110000000003</v>
      </c>
      <c r="O132" s="9">
        <f>Table11[[#This Row],[Liberal]]*0.55+Table11[[#This Row],[Progressives]]*0.07+Table11[[#This Row],[Average]]*0.14</f>
        <v>11.617150000000001</v>
      </c>
      <c r="P132" s="11">
        <f>Table11[[#This Row],[Muslim]]*0.06+Table11[[#This Row],[Left]]*0.44+Table11[[#This Row],[Progressives]]*0.26</f>
        <v>14.887899999999998</v>
      </c>
      <c r="Q132" s="59"/>
      <c r="R132" s="57">
        <f>Table11[[#This Row],[Muslim]]*0.3+Table11[[#This Row],[Left]]*0.21+Table11[[#This Row],[Reforms]]*0.2</f>
        <v>9.7242399999999982</v>
      </c>
      <c r="T132" s="7">
        <v>47.8</v>
      </c>
      <c r="U132" s="8">
        <v>18.8</v>
      </c>
      <c r="V132" s="10">
        <v>9.1</v>
      </c>
      <c r="W132" s="9">
        <v>5.9</v>
      </c>
      <c r="X132" s="11">
        <v>9.4</v>
      </c>
      <c r="Y132" s="13">
        <v>9</v>
      </c>
      <c r="Z132" s="12">
        <v>0</v>
      </c>
      <c r="AA132" s="14">
        <v>0</v>
      </c>
      <c r="AB132">
        <f t="shared" ca="1" si="2"/>
        <v>0.90383807342236544</v>
      </c>
      <c r="AC132">
        <v>43232</v>
      </c>
      <c r="AD132" s="17">
        <v>31.757290000000001</v>
      </c>
      <c r="AE132" s="18">
        <v>13.622400000000001</v>
      </c>
      <c r="AF132" s="19">
        <v>14.4</v>
      </c>
      <c r="AG132" s="20">
        <v>6.03531</v>
      </c>
      <c r="AH132" s="21">
        <v>32.882399999999997</v>
      </c>
      <c r="AI132" s="22">
        <v>1.3026</v>
      </c>
      <c r="AJ132" s="23">
        <v>0</v>
      </c>
      <c r="AK132" s="24">
        <v>0</v>
      </c>
      <c r="AL132" s="2" t="s">
        <v>221</v>
      </c>
      <c r="AM132" s="17">
        <f>Table11[[#This Row],[Column3]]-Table11[[#This Row],[Labour]]</f>
        <v>-16.042709999999996</v>
      </c>
      <c r="AN132" s="18">
        <f>Table11[[#This Row],[Column4]]-Table11[[#This Row],[Conservative]]</f>
        <v>-5.1776</v>
      </c>
      <c r="AO132" s="19">
        <f>Table11[[#This Row],[Column5]]-Table11[[#This Row],[Reform]]</f>
        <v>5.3000000000000007</v>
      </c>
      <c r="AP132" s="20">
        <f>Table11[[#This Row],[Column6]]-Table11[[#This Row],[LibDem]]</f>
        <v>0.1353099999999996</v>
      </c>
      <c r="AQ132" s="21">
        <f>Table11[[#This Row],[Column7]]-Table11[[#This Row],[Green]]</f>
        <v>23.482399999999998</v>
      </c>
      <c r="AR132" s="22">
        <f>Table11[[#This Row],[Column8]]-Table11[[#This Row],[Oth]]</f>
        <v>-7.6974</v>
      </c>
      <c r="AS132" s="23">
        <f>Table11[[#This Row],[Column9]]-Table11[[#This Row],[SNP]]</f>
        <v>0</v>
      </c>
      <c r="AT132" s="24">
        <f>Table11[[#This Row],[Column10]]-Table11[[#This Row],[PD]]</f>
        <v>0</v>
      </c>
      <c r="AU132" s="24">
        <f>MAX(Table11[[#This Row],[Column3]:[Column10]])-LARGE(Table11[[#This Row],[Column3]:[Column10]],2)</f>
        <v>1.1251099999999958</v>
      </c>
      <c r="AV132">
        <f>Table11[[#This Row],[Column3]]*Table11[[#This Row],[Column2]]</f>
        <v>1372931.1612800001</v>
      </c>
      <c r="AW132" s="25">
        <f>TRUNC(Table11[[#This Row],[Column3]]*Table11[[#This Row],[Column28]]/100)</f>
        <v>13729</v>
      </c>
      <c r="AX132" s="26">
        <f>TRUNC(Table11[[#This Row],[Column4]]*Table11[[#This Row],[Column29]]/100)</f>
        <v>5889</v>
      </c>
      <c r="AY132" s="27">
        <f>TRUNC(Table11[[#This Row],[Column5]]*Table11[[#This Row],[Column30]]/100)</f>
        <v>6225</v>
      </c>
      <c r="AZ132" s="28">
        <f>TRUNC(Table11[[#This Row],[Column6]]*Table11[[#This Row],[Column31]]/100)</f>
        <v>2609</v>
      </c>
      <c r="BA132" s="29">
        <f>TRUNC(Table11[[#This Row],[Column7]]*Table11[[#This Row],[Column312]]/100)</f>
        <v>14215</v>
      </c>
      <c r="BB132" s="30">
        <f>TRUNC(Table11[[#This Row],[Column8]]*Table11[[#This Row],[Column313]]/100)</f>
        <v>563</v>
      </c>
      <c r="BC132" s="31">
        <f>TRUNC(Table11[[#This Row],[Column9]]*Table11[[#This Row],[Column314]]/100)</f>
        <v>0</v>
      </c>
      <c r="BD132" s="32">
        <f>TRUNC(Table11[[#This Row],[Column10]]*Table11[[#This Row],[Column30]]/100)</f>
        <v>0</v>
      </c>
      <c r="BE132">
        <f>Table11[[#This Row],[Column2]]</f>
        <v>43232</v>
      </c>
      <c r="BF132">
        <f>Table11[[#This Row],[Column28]]</f>
        <v>43232</v>
      </c>
      <c r="BG132">
        <f>Table11[[#This Row],[Column29]]</f>
        <v>43232</v>
      </c>
      <c r="BH132">
        <f>Table11[[#This Row],[Column30]]</f>
        <v>43232</v>
      </c>
      <c r="BI132">
        <f>Table11[[#This Row],[Column31]]</f>
        <v>43232</v>
      </c>
      <c r="BJ132">
        <f>Table11[[#This Row],[Column312]]</f>
        <v>43232</v>
      </c>
      <c r="BK132">
        <f>Table11[[#This Row],[Column313]]</f>
        <v>43232</v>
      </c>
      <c r="BL132">
        <f>Table11[[#This Row],[Column314]]</f>
        <v>43232</v>
      </c>
      <c r="BM132">
        <f>Table11[[#This Row],[Column315]]</f>
        <v>43232</v>
      </c>
      <c r="BN132">
        <f>Table11[[#This Row],[Column31]]</f>
        <v>43232</v>
      </c>
      <c r="BO132">
        <f>Table11[[#This Row],[Column312]]</f>
        <v>43232</v>
      </c>
    </row>
    <row r="133" spans="1:67" ht="28.8" customHeight="1">
      <c r="A133" s="2" t="s">
        <v>223</v>
      </c>
      <c r="B133" s="3" t="s">
        <v>222</v>
      </c>
      <c r="C133" s="3" t="s">
        <v>52</v>
      </c>
      <c r="D133" s="50" t="s">
        <v>1059</v>
      </c>
      <c r="E133" s="16">
        <v>0</v>
      </c>
      <c r="F133">
        <v>19.317</v>
      </c>
      <c r="G133">
        <v>13.178000000000001</v>
      </c>
      <c r="H133">
        <v>40.902000000000001</v>
      </c>
      <c r="I133">
        <v>0</v>
      </c>
      <c r="J133">
        <v>10.289</v>
      </c>
      <c r="K133">
        <v>11.388</v>
      </c>
      <c r="L133">
        <v>4.9260000000000002</v>
      </c>
      <c r="M133" s="7">
        <f>Table11[[#This Row],[Progressives]]*0.67+Table11[[#This Row],[Muslim]]*0.64+Table11[[#This Row],[Left]]*0.35+Table11[[#This Row],[Average]]*0.52+Table11[[#This Row],[Reforms]]*0.2</f>
        <v>45.364719999999998</v>
      </c>
      <c r="N133" s="58">
        <f>Table11[[#This Row],[Average]]*0.34+Table11[[#This Row],[Liberal]]*0.45+Table11[[#This Row],[Blues]]+Table11[[#This Row],[Reforms]]*0.6</f>
        <v>18.973649999999999</v>
      </c>
      <c r="O133" s="9">
        <f>Table11[[#This Row],[Liberal]]*0.55+Table11[[#This Row],[Progressives]]*0.07+Table11[[#This Row],[Average]]*0.14</f>
        <v>8.5220900000000004</v>
      </c>
      <c r="P133" s="11">
        <f>Table11[[#This Row],[Muslim]]*0.06+Table11[[#This Row],[Left]]*0.44+Table11[[#This Row],[Progressives]]*0.26</f>
        <v>17.59186</v>
      </c>
      <c r="Q133" s="59"/>
      <c r="R133" s="57">
        <f>Table11[[#This Row],[Muslim]]*0.3+Table11[[#This Row],[Left]]*0.21+Table11[[#This Row],[Reforms]]*0.2</f>
        <v>9.5476800000000015</v>
      </c>
      <c r="T133" s="7">
        <v>49.1</v>
      </c>
      <c r="U133" s="8">
        <v>15.4</v>
      </c>
      <c r="V133" s="10">
        <v>5.5</v>
      </c>
      <c r="W133" s="9">
        <v>6</v>
      </c>
      <c r="X133" s="11">
        <v>9.3000000000000007</v>
      </c>
      <c r="Y133" s="13">
        <v>14.6</v>
      </c>
      <c r="Z133" s="12">
        <v>0</v>
      </c>
      <c r="AA133" s="14">
        <v>0</v>
      </c>
      <c r="AB133">
        <f t="shared" ca="1" si="2"/>
        <v>0.89580020177983755</v>
      </c>
      <c r="AC133">
        <v>46816</v>
      </c>
      <c r="AD133" s="17">
        <v>33.296329999999998</v>
      </c>
      <c r="AE133" s="18">
        <v>11.28688</v>
      </c>
      <c r="AF133" s="19">
        <v>9.64</v>
      </c>
      <c r="AG133" s="20">
        <v>6.5277899999999898</v>
      </c>
      <c r="AH133" s="21">
        <v>37.201599999999999</v>
      </c>
      <c r="AI133" s="22">
        <v>1.9474</v>
      </c>
      <c r="AJ133" s="23">
        <v>0</v>
      </c>
      <c r="AK133" s="24">
        <v>0</v>
      </c>
      <c r="AL133" s="2" t="s">
        <v>223</v>
      </c>
      <c r="AM133" s="17">
        <f>Table11[[#This Row],[Column3]]-Table11[[#This Row],[Labour]]</f>
        <v>-15.803670000000004</v>
      </c>
      <c r="AN133" s="18">
        <f>Table11[[#This Row],[Column4]]-Table11[[#This Row],[Conservative]]</f>
        <v>-4.1131200000000003</v>
      </c>
      <c r="AO133" s="19">
        <f>Table11[[#This Row],[Column5]]-Table11[[#This Row],[Reform]]</f>
        <v>4.1400000000000006</v>
      </c>
      <c r="AP133" s="20">
        <f>Table11[[#This Row],[Column6]]-Table11[[#This Row],[LibDem]]</f>
        <v>0.52778999999998977</v>
      </c>
      <c r="AQ133" s="21">
        <f>Table11[[#This Row],[Column7]]-Table11[[#This Row],[Green]]</f>
        <v>27.901599999999998</v>
      </c>
      <c r="AR133" s="22">
        <f>Table11[[#This Row],[Column8]]-Table11[[#This Row],[Oth]]</f>
        <v>-12.6526</v>
      </c>
      <c r="AS133" s="23">
        <f>Table11[[#This Row],[Column9]]-Table11[[#This Row],[SNP]]</f>
        <v>0</v>
      </c>
      <c r="AT133" s="24">
        <f>Table11[[#This Row],[Column10]]-Table11[[#This Row],[PD]]</f>
        <v>0</v>
      </c>
      <c r="AU133" s="24">
        <f>MAX(Table11[[#This Row],[Column3]:[Column10]])-LARGE(Table11[[#This Row],[Column3]:[Column10]],2)</f>
        <v>3.9052700000000016</v>
      </c>
      <c r="AV133">
        <f>Table11[[#This Row],[Column3]]*Table11[[#This Row],[Column2]]</f>
        <v>1558800.9852799999</v>
      </c>
      <c r="AW133" s="25">
        <f>TRUNC(Table11[[#This Row],[Column3]]*Table11[[#This Row],[Column28]]/100)</f>
        <v>15588</v>
      </c>
      <c r="AX133" s="26">
        <f>TRUNC(Table11[[#This Row],[Column4]]*Table11[[#This Row],[Column29]]/100)</f>
        <v>5284</v>
      </c>
      <c r="AY133" s="27">
        <f>TRUNC(Table11[[#This Row],[Column5]]*Table11[[#This Row],[Column30]]/100)</f>
        <v>4513</v>
      </c>
      <c r="AZ133" s="28">
        <f>TRUNC(Table11[[#This Row],[Column6]]*Table11[[#This Row],[Column31]]/100)</f>
        <v>3056</v>
      </c>
      <c r="BA133" s="29">
        <f>TRUNC(Table11[[#This Row],[Column7]]*Table11[[#This Row],[Column312]]/100)</f>
        <v>17416</v>
      </c>
      <c r="BB133" s="30">
        <f>TRUNC(Table11[[#This Row],[Column8]]*Table11[[#This Row],[Column313]]/100)</f>
        <v>911</v>
      </c>
      <c r="BC133" s="31">
        <f>TRUNC(Table11[[#This Row],[Column9]]*Table11[[#This Row],[Column314]]/100)</f>
        <v>0</v>
      </c>
      <c r="BD133" s="32">
        <f>TRUNC(Table11[[#This Row],[Column10]]*Table11[[#This Row],[Column30]]/100)</f>
        <v>0</v>
      </c>
      <c r="BE133">
        <f>Table11[[#This Row],[Column2]]</f>
        <v>46816</v>
      </c>
      <c r="BF133">
        <f>Table11[[#This Row],[Column28]]</f>
        <v>46816</v>
      </c>
      <c r="BG133">
        <f>Table11[[#This Row],[Column29]]</f>
        <v>46816</v>
      </c>
      <c r="BH133">
        <f>Table11[[#This Row],[Column30]]</f>
        <v>46816</v>
      </c>
      <c r="BI133">
        <f>Table11[[#This Row],[Column31]]</f>
        <v>46816</v>
      </c>
      <c r="BJ133">
        <f>Table11[[#This Row],[Column312]]</f>
        <v>46816</v>
      </c>
      <c r="BK133">
        <f>Table11[[#This Row],[Column313]]</f>
        <v>46816</v>
      </c>
      <c r="BL133">
        <f>Table11[[#This Row],[Column314]]</f>
        <v>46816</v>
      </c>
      <c r="BM133">
        <f>Table11[[#This Row],[Column315]]</f>
        <v>46816</v>
      </c>
      <c r="BN133">
        <f>Table11[[#This Row],[Column31]]</f>
        <v>46816</v>
      </c>
      <c r="BO133">
        <f>Table11[[#This Row],[Column312]]</f>
        <v>46816</v>
      </c>
    </row>
    <row r="134" spans="1:67" ht="28.8" customHeight="1">
      <c r="A134" s="2" t="s">
        <v>226</v>
      </c>
      <c r="B134" s="3" t="s">
        <v>227</v>
      </c>
      <c r="C134" s="3" t="s">
        <v>52</v>
      </c>
      <c r="D134" s="50" t="s">
        <v>1060</v>
      </c>
      <c r="E134">
        <v>0</v>
      </c>
      <c r="F134">
        <v>47.137</v>
      </c>
      <c r="G134">
        <v>16.577999999999999</v>
      </c>
      <c r="H134">
        <v>20.274000000000001</v>
      </c>
      <c r="I134">
        <v>0</v>
      </c>
      <c r="J134">
        <v>2.8010000000000002</v>
      </c>
      <c r="K134">
        <v>10.837999999999999</v>
      </c>
      <c r="L134">
        <v>2.371</v>
      </c>
      <c r="M134" s="7">
        <f>Table11[[#This Row],[Progressives]]*0.67+Table11[[#This Row],[Muslim]]*0.64+Table11[[#This Row],[Left]]*0.35+Table11[[#This Row],[Average]]*0.52+Table11[[#This Row],[Reforms]]*0.2</f>
        <v>50.027760000000008</v>
      </c>
      <c r="N134" s="58">
        <f>Table11[[#This Row],[Average]]*0.34+Table11[[#This Row],[Liberal]]*0.45+Table11[[#This Row],[Blues]]+Table11[[#This Row],[Reforms]]*0.6</f>
        <v>13.521049999999999</v>
      </c>
      <c r="O134" s="9">
        <f>Table11[[#This Row],[Liberal]]*0.55+Table11[[#This Row],[Progressives]]*0.07+Table11[[#This Row],[Average]]*0.14</f>
        <v>2.9597300000000004</v>
      </c>
      <c r="P134" s="11">
        <f>Table11[[#This Row],[Muslim]]*0.06+Table11[[#This Row],[Left]]*0.44+Table11[[#This Row],[Progressives]]*0.26</f>
        <v>15.393780000000001</v>
      </c>
      <c r="Q134" s="59"/>
      <c r="R134" s="57">
        <f>Table11[[#This Row],[Muslim]]*0.3+Table11[[#This Row],[Left]]*0.21+Table11[[#This Row],[Reforms]]*0.2</f>
        <v>18.096679999999999</v>
      </c>
      <c r="T134" s="7">
        <v>51.6</v>
      </c>
      <c r="U134" s="8">
        <v>10.199999999999999</v>
      </c>
      <c r="V134" s="10">
        <v>3.5</v>
      </c>
      <c r="W134" s="9">
        <v>3.2</v>
      </c>
      <c r="X134" s="11">
        <v>11.2</v>
      </c>
      <c r="Y134" s="13">
        <v>20.2</v>
      </c>
      <c r="Z134" s="12">
        <v>0</v>
      </c>
      <c r="AA134" s="14">
        <v>0</v>
      </c>
      <c r="AB134">
        <f t="shared" ca="1" si="2"/>
        <v>0.18094344236983617</v>
      </c>
      <c r="AC134">
        <v>37892</v>
      </c>
      <c r="AD134" s="17">
        <v>28.25225</v>
      </c>
      <c r="AE134" s="18">
        <v>9.5920000000000005</v>
      </c>
      <c r="AF134" s="19">
        <v>6.8</v>
      </c>
      <c r="AG134" s="20">
        <v>3.3007499999999999</v>
      </c>
      <c r="AH134" s="21">
        <v>27.055</v>
      </c>
      <c r="AI134" s="22">
        <v>24.9</v>
      </c>
      <c r="AJ134" s="23">
        <v>0</v>
      </c>
      <c r="AK134" s="24">
        <v>0</v>
      </c>
      <c r="AL134" s="2" t="s">
        <v>226</v>
      </c>
      <c r="AM134" s="17">
        <f>Table11[[#This Row],[Column3]]-Table11[[#This Row],[Labour]]</f>
        <v>-23.347750000000001</v>
      </c>
      <c r="AN134" s="18">
        <f>Table11[[#This Row],[Column4]]-Table11[[#This Row],[Conservative]]</f>
        <v>-0.60799999999999876</v>
      </c>
      <c r="AO134" s="19">
        <f>Table11[[#This Row],[Column5]]-Table11[[#This Row],[Reform]]</f>
        <v>3.3</v>
      </c>
      <c r="AP134" s="20">
        <f>Table11[[#This Row],[Column6]]-Table11[[#This Row],[LibDem]]</f>
        <v>0.10074999999999967</v>
      </c>
      <c r="AQ134" s="21">
        <f>Table11[[#This Row],[Column7]]-Table11[[#This Row],[Green]]</f>
        <v>15.855</v>
      </c>
      <c r="AR134" s="22">
        <f>Table11[[#This Row],[Column8]]-Table11[[#This Row],[Oth]]</f>
        <v>4.6999999999999993</v>
      </c>
      <c r="AS134" s="23">
        <f>Table11[[#This Row],[Column9]]-Table11[[#This Row],[SNP]]</f>
        <v>0</v>
      </c>
      <c r="AT134" s="24">
        <f>Table11[[#This Row],[Column10]]-Table11[[#This Row],[PD]]</f>
        <v>0</v>
      </c>
      <c r="AU134" s="24">
        <f>MAX(Table11[[#This Row],[Column3]:[Column10]])-LARGE(Table11[[#This Row],[Column3]:[Column10]],2)</f>
        <v>1.1972500000000004</v>
      </c>
      <c r="AV134">
        <f>Table11[[#This Row],[Column3]]*Table11[[#This Row],[Column2]]</f>
        <v>1070534.257</v>
      </c>
      <c r="AW134" s="25">
        <f>TRUNC(Table11[[#This Row],[Column3]]*Table11[[#This Row],[Column28]]/100)</f>
        <v>10705</v>
      </c>
      <c r="AX134" s="26">
        <f>TRUNC(Table11[[#This Row],[Column4]]*Table11[[#This Row],[Column29]]/100)</f>
        <v>3634</v>
      </c>
      <c r="AY134" s="27">
        <f>TRUNC(Table11[[#This Row],[Column5]]*Table11[[#This Row],[Column30]]/100)</f>
        <v>2576</v>
      </c>
      <c r="AZ134" s="28">
        <f>TRUNC(Table11[[#This Row],[Column6]]*Table11[[#This Row],[Column31]]/100)</f>
        <v>1250</v>
      </c>
      <c r="BA134" s="29">
        <f>TRUNC(Table11[[#This Row],[Column7]]*Table11[[#This Row],[Column312]]/100)</f>
        <v>10251</v>
      </c>
      <c r="BB134" s="30">
        <f>TRUNC(Table11[[#This Row],[Column8]]*Table11[[#This Row],[Column313]]/100)</f>
        <v>9435</v>
      </c>
      <c r="BC134" s="31">
        <f>TRUNC(Table11[[#This Row],[Column9]]*Table11[[#This Row],[Column314]]/100)</f>
        <v>0</v>
      </c>
      <c r="BD134" s="32">
        <f>TRUNC(Table11[[#This Row],[Column10]]*Table11[[#This Row],[Column30]]/100)</f>
        <v>0</v>
      </c>
      <c r="BE134">
        <f>Table11[[#This Row],[Column2]]</f>
        <v>37892</v>
      </c>
      <c r="BF134">
        <f>Table11[[#This Row],[Column28]]</f>
        <v>37892</v>
      </c>
      <c r="BG134">
        <f>Table11[[#This Row],[Column29]]</f>
        <v>37892</v>
      </c>
      <c r="BH134">
        <f>Table11[[#This Row],[Column30]]</f>
        <v>37892</v>
      </c>
      <c r="BI134">
        <f>Table11[[#This Row],[Column31]]</f>
        <v>37892</v>
      </c>
      <c r="BJ134">
        <f>Table11[[#This Row],[Column312]]</f>
        <v>37892</v>
      </c>
      <c r="BK134">
        <f>Table11[[#This Row],[Column313]]</f>
        <v>37892</v>
      </c>
      <c r="BL134">
        <f>Table11[[#This Row],[Column314]]</f>
        <v>37892</v>
      </c>
      <c r="BM134">
        <f>Table11[[#This Row],[Column315]]</f>
        <v>37892</v>
      </c>
      <c r="BN134">
        <f>Table11[[#This Row],[Column31]]</f>
        <v>37892</v>
      </c>
      <c r="BO134">
        <f>Table11[[#This Row],[Column312]]</f>
        <v>37892</v>
      </c>
    </row>
    <row r="135" spans="1:67" ht="28.8" customHeight="1">
      <c r="A135" s="4" t="s">
        <v>238</v>
      </c>
      <c r="B135" s="5" t="s">
        <v>95</v>
      </c>
      <c r="C135" s="5" t="s">
        <v>52</v>
      </c>
      <c r="D135" s="56" t="s">
        <v>1061</v>
      </c>
      <c r="E135" s="16">
        <v>0</v>
      </c>
      <c r="F135">
        <v>22.823</v>
      </c>
      <c r="G135">
        <v>11.473000000000001</v>
      </c>
      <c r="H135">
        <v>40</v>
      </c>
      <c r="I135">
        <v>1.776</v>
      </c>
      <c r="J135">
        <v>12.375</v>
      </c>
      <c r="K135">
        <v>4.9660000000000002</v>
      </c>
      <c r="L135">
        <v>6.5869999999999997</v>
      </c>
      <c r="M135" s="7">
        <f>Table11[[#This Row],[Progressives]]*0.67+Table11[[#This Row],[Muslim]]*0.64+Table11[[#This Row],[Left]]*0.35+Table11[[#This Row],[Average]]*0.52+Table11[[#This Row],[Reforms]]*0.2</f>
        <v>47.66319</v>
      </c>
      <c r="N135" s="58">
        <f>Table11[[#This Row],[Average]]*0.34+Table11[[#This Row],[Liberal]]*0.45+Table11[[#This Row],[Blues]]+Table11[[#This Row],[Reforms]]*0.6</f>
        <v>15.09079</v>
      </c>
      <c r="O135" s="9">
        <f>Table11[[#This Row],[Liberal]]*0.55+Table11[[#This Row],[Progressives]]*0.07+Table11[[#This Row],[Average]]*0.14</f>
        <v>9.854890000000001</v>
      </c>
      <c r="P135" s="11">
        <f>Table11[[#This Row],[Muslim]]*0.06+Table11[[#This Row],[Left]]*0.44+Table11[[#This Row],[Progressives]]*0.26</f>
        <v>16.817500000000003</v>
      </c>
      <c r="Q135" s="59"/>
      <c r="R135" s="57">
        <f>Table11[[#This Row],[Muslim]]*0.3+Table11[[#This Row],[Left]]*0.21+Table11[[#This Row],[Reforms]]*0.2</f>
        <v>10.573630000000001</v>
      </c>
      <c r="T135" s="7">
        <v>50</v>
      </c>
      <c r="U135" s="8">
        <v>19.2</v>
      </c>
      <c r="V135" s="10">
        <v>8.5</v>
      </c>
      <c r="W135" s="9">
        <v>6.6</v>
      </c>
      <c r="X135" s="11">
        <v>9</v>
      </c>
      <c r="Y135" s="13">
        <v>6.7</v>
      </c>
      <c r="Z135" s="12">
        <v>0</v>
      </c>
      <c r="AA135" s="14">
        <v>0</v>
      </c>
      <c r="AB135">
        <f t="shared" ca="1" si="2"/>
        <v>0.69690440595322045</v>
      </c>
      <c r="AC135">
        <v>41045</v>
      </c>
      <c r="AD135" s="17">
        <v>33.395110000000003</v>
      </c>
      <c r="AE135" s="18">
        <v>10.95776</v>
      </c>
      <c r="AF135" s="19">
        <v>15.82</v>
      </c>
      <c r="AG135" s="20">
        <v>6.9441300000000004</v>
      </c>
      <c r="AH135" s="21">
        <v>31.8794</v>
      </c>
      <c r="AI135" s="22">
        <v>1.0035999999999901</v>
      </c>
      <c r="AJ135" s="23">
        <v>0</v>
      </c>
      <c r="AK135" s="24">
        <v>0</v>
      </c>
      <c r="AL135" s="4" t="s">
        <v>238</v>
      </c>
      <c r="AM135" s="17">
        <f>Table11[[#This Row],[Column3]]-Table11[[#This Row],[Labour]]</f>
        <v>-16.604889999999997</v>
      </c>
      <c r="AN135" s="18">
        <f>Table11[[#This Row],[Column4]]-Table11[[#This Row],[Conservative]]</f>
        <v>-8.2422399999999989</v>
      </c>
      <c r="AO135" s="19">
        <f>Table11[[#This Row],[Column5]]-Table11[[#This Row],[Reform]]</f>
        <v>7.32</v>
      </c>
      <c r="AP135" s="20">
        <f>Table11[[#This Row],[Column6]]-Table11[[#This Row],[LibDem]]</f>
        <v>0.34413000000000071</v>
      </c>
      <c r="AQ135" s="21">
        <f>Table11[[#This Row],[Column7]]-Table11[[#This Row],[Green]]</f>
        <v>22.8794</v>
      </c>
      <c r="AR135" s="22">
        <f>Table11[[#This Row],[Column8]]-Table11[[#This Row],[Oth]]</f>
        <v>-5.6964000000000103</v>
      </c>
      <c r="AS135" s="23">
        <f>Table11[[#This Row],[Column9]]-Table11[[#This Row],[SNP]]</f>
        <v>0</v>
      </c>
      <c r="AT135" s="24">
        <f>Table11[[#This Row],[Column10]]-Table11[[#This Row],[PD]]</f>
        <v>0</v>
      </c>
      <c r="AU135" s="24">
        <f>MAX(Table11[[#This Row],[Column3]:[Column10]])-LARGE(Table11[[#This Row],[Column3]:[Column10]],2)</f>
        <v>1.5157100000000021</v>
      </c>
      <c r="AV135">
        <f>Table11[[#This Row],[Column3]]*Table11[[#This Row],[Column2]]</f>
        <v>1370702.2899500001</v>
      </c>
      <c r="AW135" s="25">
        <f>TRUNC(Table11[[#This Row],[Column3]]*Table11[[#This Row],[Column28]]/100)</f>
        <v>13707</v>
      </c>
      <c r="AX135" s="26">
        <f>TRUNC(Table11[[#This Row],[Column4]]*Table11[[#This Row],[Column29]]/100)</f>
        <v>4497</v>
      </c>
      <c r="AY135" s="27">
        <f>TRUNC(Table11[[#This Row],[Column5]]*Table11[[#This Row],[Column30]]/100)</f>
        <v>6493</v>
      </c>
      <c r="AZ135" s="28">
        <f>TRUNC(Table11[[#This Row],[Column6]]*Table11[[#This Row],[Column31]]/100)</f>
        <v>2850</v>
      </c>
      <c r="BA135" s="29">
        <f>TRUNC(Table11[[#This Row],[Column7]]*Table11[[#This Row],[Column312]]/100)</f>
        <v>13084</v>
      </c>
      <c r="BB135" s="30">
        <f>TRUNC(Table11[[#This Row],[Column8]]*Table11[[#This Row],[Column313]]/100)</f>
        <v>411</v>
      </c>
      <c r="BC135" s="31">
        <f>TRUNC(Table11[[#This Row],[Column9]]*Table11[[#This Row],[Column314]]/100)</f>
        <v>0</v>
      </c>
      <c r="BD135" s="32">
        <f>TRUNC(Table11[[#This Row],[Column10]]*Table11[[#This Row],[Column30]]/100)</f>
        <v>0</v>
      </c>
      <c r="BE135">
        <f>Table11[[#This Row],[Column2]]</f>
        <v>41045</v>
      </c>
      <c r="BF135">
        <f>Table11[[#This Row],[Column28]]</f>
        <v>41045</v>
      </c>
      <c r="BG135">
        <f>Table11[[#This Row],[Column29]]</f>
        <v>41045</v>
      </c>
      <c r="BH135">
        <f>Table11[[#This Row],[Column30]]</f>
        <v>41045</v>
      </c>
      <c r="BI135">
        <f>Table11[[#This Row],[Column31]]</f>
        <v>41045</v>
      </c>
      <c r="BJ135">
        <f>Table11[[#This Row],[Column312]]</f>
        <v>41045</v>
      </c>
      <c r="BK135">
        <f>Table11[[#This Row],[Column313]]</f>
        <v>41045</v>
      </c>
      <c r="BL135">
        <f>Table11[[#This Row],[Column314]]</f>
        <v>41045</v>
      </c>
      <c r="BM135">
        <f>Table11[[#This Row],[Column315]]</f>
        <v>41045</v>
      </c>
      <c r="BN135">
        <f>Table11[[#This Row],[Column31]]</f>
        <v>41045</v>
      </c>
      <c r="BO135">
        <f>Table11[[#This Row],[Column312]]</f>
        <v>41045</v>
      </c>
    </row>
    <row r="136" spans="1:67" ht="28.8" customHeight="1">
      <c r="A136" s="2" t="s">
        <v>239</v>
      </c>
      <c r="B136" s="3" t="s">
        <v>240</v>
      </c>
      <c r="C136" s="3" t="s">
        <v>52</v>
      </c>
      <c r="D136" s="50" t="s">
        <v>1062</v>
      </c>
      <c r="E136" s="16">
        <v>0</v>
      </c>
      <c r="F136">
        <v>5.4749999999999996</v>
      </c>
      <c r="G136">
        <v>9.8529999999999998</v>
      </c>
      <c r="H136">
        <v>21.559000000000001</v>
      </c>
      <c r="I136">
        <v>21.768999999999998</v>
      </c>
      <c r="J136">
        <v>24.994</v>
      </c>
      <c r="K136">
        <v>3.8279999999999998</v>
      </c>
      <c r="L136">
        <v>12.522</v>
      </c>
      <c r="M136" s="7">
        <f>Table11[[#This Row],[Progressives]]*0.67+Table11[[#This Row],[Muslim]]*0.64+Table11[[#This Row],[Left]]*0.35+Table11[[#This Row],[Average]]*0.52+Table11[[#This Row],[Reforms]]*0.2</f>
        <v>35.221360000000004</v>
      </c>
      <c r="N136" s="58">
        <f>Table11[[#This Row],[Average]]*0.34+Table11[[#This Row],[Liberal]]*0.45+Table11[[#This Row],[Blues]]+Table11[[#This Row],[Reforms]]*0.6</f>
        <v>29.989960000000004</v>
      </c>
      <c r="O136" s="9">
        <f>Table11[[#This Row],[Liberal]]*0.55+Table11[[#This Row],[Progressives]]*0.07+Table11[[#This Row],[Average]]*0.14</f>
        <v>18.30349</v>
      </c>
      <c r="P136" s="11">
        <f>Table11[[#This Row],[Muslim]]*0.06+Table11[[#This Row],[Left]]*0.44+Table11[[#This Row],[Progressives]]*0.26</f>
        <v>10.269160000000001</v>
      </c>
      <c r="Q136" s="59"/>
      <c r="R136" s="57">
        <f>Table11[[#This Row],[Muslim]]*0.3+Table11[[#This Row],[Left]]*0.21+Table11[[#This Row],[Reforms]]*0.2</f>
        <v>6.2160299999999999</v>
      </c>
      <c r="T136" s="7">
        <v>44</v>
      </c>
      <c r="U136" s="8">
        <v>25.5</v>
      </c>
      <c r="V136" s="10">
        <v>16.3</v>
      </c>
      <c r="W136" s="9">
        <v>5.3</v>
      </c>
      <c r="X136" s="11">
        <v>6.8</v>
      </c>
      <c r="Y136" s="13">
        <v>2</v>
      </c>
      <c r="Z136" s="12">
        <v>0</v>
      </c>
      <c r="AA136" s="14">
        <v>0</v>
      </c>
      <c r="AB136">
        <f t="shared" ca="1" si="2"/>
        <v>0.19540861785213204</v>
      </c>
      <c r="AC136">
        <v>45566</v>
      </c>
      <c r="AD136" s="17">
        <v>28.308999999999902</v>
      </c>
      <c r="AE136" s="18">
        <v>24.649139999999999</v>
      </c>
      <c r="AF136" s="19">
        <v>22.491</v>
      </c>
      <c r="AG136" s="20">
        <v>7.1328599999999902</v>
      </c>
      <c r="AH136" s="21">
        <v>17.058</v>
      </c>
      <c r="AI136" s="22">
        <v>0.26</v>
      </c>
      <c r="AJ136" s="23">
        <v>0</v>
      </c>
      <c r="AK136" s="24">
        <v>0</v>
      </c>
      <c r="AL136" s="2" t="s">
        <v>239</v>
      </c>
      <c r="AM136" s="17">
        <f>Table11[[#This Row],[Column3]]-Table11[[#This Row],[Labour]]</f>
        <v>-15.691000000000098</v>
      </c>
      <c r="AN136" s="18">
        <f>Table11[[#This Row],[Column4]]-Table11[[#This Row],[Conservative]]</f>
        <v>-0.85086000000000084</v>
      </c>
      <c r="AO136" s="19">
        <f>Table11[[#This Row],[Column5]]-Table11[[#This Row],[Reform]]</f>
        <v>6.1909999999999989</v>
      </c>
      <c r="AP136" s="20">
        <f>Table11[[#This Row],[Column6]]-Table11[[#This Row],[LibDem]]</f>
        <v>1.8328599999999904</v>
      </c>
      <c r="AQ136" s="21">
        <f>Table11[[#This Row],[Column7]]-Table11[[#This Row],[Green]]</f>
        <v>10.257999999999999</v>
      </c>
      <c r="AR136" s="22">
        <f>Table11[[#This Row],[Column8]]-Table11[[#This Row],[Oth]]</f>
        <v>-1.74</v>
      </c>
      <c r="AS136" s="23">
        <f>Table11[[#This Row],[Column9]]-Table11[[#This Row],[SNP]]</f>
        <v>0</v>
      </c>
      <c r="AT136" s="24">
        <f>Table11[[#This Row],[Column10]]-Table11[[#This Row],[PD]]</f>
        <v>0</v>
      </c>
      <c r="AU136" s="24">
        <f>MAX(Table11[[#This Row],[Column3]:[Column10]])-LARGE(Table11[[#This Row],[Column3]:[Column10]],2)</f>
        <v>3.6598599999999024</v>
      </c>
      <c r="AV136">
        <f>Table11[[#This Row],[Column3]]*Table11[[#This Row],[Column2]]</f>
        <v>1289927.8939999954</v>
      </c>
      <c r="AW136" s="25">
        <f>TRUNC(Table11[[#This Row],[Column3]]*Table11[[#This Row],[Column28]]/100)</f>
        <v>12899</v>
      </c>
      <c r="AX136" s="26">
        <f>TRUNC(Table11[[#This Row],[Column4]]*Table11[[#This Row],[Column29]]/100)</f>
        <v>11231</v>
      </c>
      <c r="AY136" s="27">
        <f>TRUNC(Table11[[#This Row],[Column5]]*Table11[[#This Row],[Column30]]/100)</f>
        <v>10248</v>
      </c>
      <c r="AZ136" s="28">
        <f>TRUNC(Table11[[#This Row],[Column6]]*Table11[[#This Row],[Column31]]/100)</f>
        <v>3250</v>
      </c>
      <c r="BA136" s="29">
        <f>TRUNC(Table11[[#This Row],[Column7]]*Table11[[#This Row],[Column312]]/100)</f>
        <v>7772</v>
      </c>
      <c r="BB136" s="30">
        <f>TRUNC(Table11[[#This Row],[Column8]]*Table11[[#This Row],[Column313]]/100)</f>
        <v>118</v>
      </c>
      <c r="BC136" s="31">
        <f>TRUNC(Table11[[#This Row],[Column9]]*Table11[[#This Row],[Column314]]/100)</f>
        <v>0</v>
      </c>
      <c r="BD136" s="32">
        <f>TRUNC(Table11[[#This Row],[Column10]]*Table11[[#This Row],[Column30]]/100)</f>
        <v>0</v>
      </c>
      <c r="BE136">
        <f>Table11[[#This Row],[Column2]]</f>
        <v>45566</v>
      </c>
      <c r="BF136">
        <f>Table11[[#This Row],[Column28]]</f>
        <v>45566</v>
      </c>
      <c r="BG136">
        <f>Table11[[#This Row],[Column29]]</f>
        <v>45566</v>
      </c>
      <c r="BH136">
        <f>Table11[[#This Row],[Column30]]</f>
        <v>45566</v>
      </c>
      <c r="BI136">
        <f>Table11[[#This Row],[Column31]]</f>
        <v>45566</v>
      </c>
      <c r="BJ136">
        <f>Table11[[#This Row],[Column312]]</f>
        <v>45566</v>
      </c>
      <c r="BK136">
        <f>Table11[[#This Row],[Column313]]</f>
        <v>45566</v>
      </c>
      <c r="BL136">
        <f>Table11[[#This Row],[Column314]]</f>
        <v>45566</v>
      </c>
      <c r="BM136">
        <f>Table11[[#This Row],[Column315]]</f>
        <v>45566</v>
      </c>
      <c r="BN136">
        <f>Table11[[#This Row],[Column31]]</f>
        <v>45566</v>
      </c>
      <c r="BO136">
        <f>Table11[[#This Row],[Column312]]</f>
        <v>45566</v>
      </c>
    </row>
    <row r="137" spans="1:67" ht="28.8" customHeight="1">
      <c r="A137" s="4" t="s">
        <v>94</v>
      </c>
      <c r="B137" s="5" t="s">
        <v>95</v>
      </c>
      <c r="C137" s="5" t="s">
        <v>52</v>
      </c>
      <c r="D137" s="56" t="s">
        <v>1063</v>
      </c>
      <c r="E137">
        <v>0</v>
      </c>
      <c r="F137">
        <v>17.72</v>
      </c>
      <c r="G137">
        <v>11.773999999999999</v>
      </c>
      <c r="H137">
        <v>36.198999999999998</v>
      </c>
      <c r="I137">
        <v>3.948</v>
      </c>
      <c r="J137">
        <v>14.881</v>
      </c>
      <c r="K137">
        <v>6.1429999999999998</v>
      </c>
      <c r="L137">
        <v>9.3350000000000009</v>
      </c>
      <c r="M137" s="7">
        <f>Table11[[#This Row],[Progressives]]*0.67+Table11[[#This Row],[Muslim]]*0.64+Table11[[#This Row],[Left]]*0.35+Table11[[#This Row],[Average]]*0.52+Table11[[#This Row],[Reforms]]*0.2</f>
        <v>43.634989999999995</v>
      </c>
      <c r="N137" s="58">
        <f>Table11[[#This Row],[Average]]*0.34+Table11[[#This Row],[Liberal]]*0.45+Table11[[#This Row],[Blues]]+Table11[[#This Row],[Reforms]]*0.6</f>
        <v>19.782769999999999</v>
      </c>
      <c r="O137" s="9">
        <f>Table11[[#This Row],[Liberal]]*0.55+Table11[[#This Row],[Progressives]]*0.07+Table11[[#This Row],[Average]]*0.14</f>
        <v>11.271200000000002</v>
      </c>
      <c r="P137" s="11">
        <f>Table11[[#This Row],[Muslim]]*0.06+Table11[[#This Row],[Left]]*0.44+Table11[[#This Row],[Progressives]]*0.26</f>
        <v>15.6555</v>
      </c>
      <c r="Q137" s="59"/>
      <c r="R137" s="57">
        <f>Table11[[#This Row],[Muslim]]*0.3+Table11[[#This Row],[Left]]*0.21+Table11[[#This Row],[Reforms]]*0.2</f>
        <v>9.6555400000000002</v>
      </c>
      <c r="T137" s="7">
        <v>49.1</v>
      </c>
      <c r="U137" s="8">
        <v>19.8</v>
      </c>
      <c r="V137" s="10">
        <v>11.8</v>
      </c>
      <c r="W137" s="9">
        <v>5.8</v>
      </c>
      <c r="X137" s="11">
        <v>8.5</v>
      </c>
      <c r="Y137" s="13">
        <v>4.9000000000000004</v>
      </c>
      <c r="Z137" s="12">
        <v>0</v>
      </c>
      <c r="AA137" s="14">
        <v>0</v>
      </c>
      <c r="AB137">
        <f t="shared" ca="1" si="2"/>
        <v>0.48322618182121091</v>
      </c>
      <c r="AC137">
        <v>43492</v>
      </c>
      <c r="AD137" s="17">
        <v>33.661180000000002</v>
      </c>
      <c r="AE137" s="18">
        <v>13.65232</v>
      </c>
      <c r="AF137" s="19">
        <v>18.04</v>
      </c>
      <c r="AG137" s="20">
        <v>6.5205000000000002</v>
      </c>
      <c r="AH137" s="21">
        <v>27.388999999999999</v>
      </c>
      <c r="AI137" s="22">
        <v>0.63700000000000001</v>
      </c>
      <c r="AJ137" s="23">
        <v>0</v>
      </c>
      <c r="AK137" s="24">
        <v>0</v>
      </c>
      <c r="AL137" s="4" t="s">
        <v>94</v>
      </c>
      <c r="AM137" s="17">
        <f>Table11[[#This Row],[Column3]]-Table11[[#This Row],[Labour]]</f>
        <v>-15.43882</v>
      </c>
      <c r="AN137" s="18">
        <f>Table11[[#This Row],[Column4]]-Table11[[#This Row],[Conservative]]</f>
        <v>-6.1476800000000011</v>
      </c>
      <c r="AO137" s="19">
        <f>Table11[[#This Row],[Column5]]-Table11[[#This Row],[Reform]]</f>
        <v>6.2399999999999984</v>
      </c>
      <c r="AP137" s="20">
        <f>Table11[[#This Row],[Column6]]-Table11[[#This Row],[LibDem]]</f>
        <v>0.72050000000000036</v>
      </c>
      <c r="AQ137" s="21">
        <f>Table11[[#This Row],[Column7]]-Table11[[#This Row],[Green]]</f>
        <v>18.888999999999999</v>
      </c>
      <c r="AR137" s="22">
        <f>Table11[[#This Row],[Column8]]-Table11[[#This Row],[Oth]]</f>
        <v>-4.2629999999999999</v>
      </c>
      <c r="AS137" s="23">
        <f>Table11[[#This Row],[Column9]]-Table11[[#This Row],[SNP]]</f>
        <v>0</v>
      </c>
      <c r="AT137" s="24">
        <f>Table11[[#This Row],[Column10]]-Table11[[#This Row],[PD]]</f>
        <v>0</v>
      </c>
      <c r="AU137" s="24">
        <f>MAX(Table11[[#This Row],[Column3]:[Column10]])-LARGE(Table11[[#This Row],[Column3]:[Column10]],2)</f>
        <v>6.2721800000000023</v>
      </c>
      <c r="AV137">
        <f>Table11[[#This Row],[Column3]]*Table11[[#This Row],[Column2]]</f>
        <v>1463992.0405600001</v>
      </c>
      <c r="AW137" s="25">
        <f>TRUNC(Table11[[#This Row],[Column3]]*Table11[[#This Row],[Column28]]/100)</f>
        <v>14639</v>
      </c>
      <c r="AX137" s="26">
        <f>TRUNC(Table11[[#This Row],[Column4]]*Table11[[#This Row],[Column29]]/100)</f>
        <v>5937</v>
      </c>
      <c r="AY137" s="27">
        <f>TRUNC(Table11[[#This Row],[Column5]]*Table11[[#This Row],[Column30]]/100)</f>
        <v>7845</v>
      </c>
      <c r="AZ137" s="28">
        <f>TRUNC(Table11[[#This Row],[Column6]]*Table11[[#This Row],[Column31]]/100)</f>
        <v>2835</v>
      </c>
      <c r="BA137" s="29">
        <f>TRUNC(Table11[[#This Row],[Column7]]*Table11[[#This Row],[Column312]]/100)</f>
        <v>11912</v>
      </c>
      <c r="BB137" s="30">
        <f>TRUNC(Table11[[#This Row],[Column8]]*Table11[[#This Row],[Column313]]/100)</f>
        <v>277</v>
      </c>
      <c r="BC137" s="31">
        <f>TRUNC(Table11[[#This Row],[Column9]]*Table11[[#This Row],[Column314]]/100)</f>
        <v>0</v>
      </c>
      <c r="BD137" s="32">
        <f>TRUNC(Table11[[#This Row],[Column10]]*Table11[[#This Row],[Column30]]/100)</f>
        <v>0</v>
      </c>
      <c r="BE137">
        <f>Table11[[#This Row],[Column2]]</f>
        <v>43492</v>
      </c>
      <c r="BF137">
        <f>Table11[[#This Row],[Column28]]</f>
        <v>43492</v>
      </c>
      <c r="BG137">
        <f>Table11[[#This Row],[Column29]]</f>
        <v>43492</v>
      </c>
      <c r="BH137">
        <f>Table11[[#This Row],[Column30]]</f>
        <v>43492</v>
      </c>
      <c r="BI137">
        <f>Table11[[#This Row],[Column31]]</f>
        <v>43492</v>
      </c>
      <c r="BJ137">
        <f>Table11[[#This Row],[Column312]]</f>
        <v>43492</v>
      </c>
      <c r="BK137">
        <f>Table11[[#This Row],[Column313]]</f>
        <v>43492</v>
      </c>
      <c r="BL137">
        <f>Table11[[#This Row],[Column314]]</f>
        <v>43492</v>
      </c>
      <c r="BM137">
        <f>Table11[[#This Row],[Column315]]</f>
        <v>43492</v>
      </c>
      <c r="BN137">
        <f>Table11[[#This Row],[Column31]]</f>
        <v>43492</v>
      </c>
      <c r="BO137">
        <f>Table11[[#This Row],[Column312]]</f>
        <v>43492</v>
      </c>
    </row>
    <row r="138" spans="1:67" ht="28.8" customHeight="1">
      <c r="A138" s="4" t="s">
        <v>597</v>
      </c>
      <c r="B138" s="5" t="s">
        <v>598</v>
      </c>
      <c r="C138" s="5" t="s">
        <v>52</v>
      </c>
      <c r="D138" s="56" t="s">
        <v>1064</v>
      </c>
      <c r="E138" s="16">
        <v>0</v>
      </c>
      <c r="F138">
        <v>8.782</v>
      </c>
      <c r="G138">
        <v>11.794</v>
      </c>
      <c r="H138">
        <v>45.061</v>
      </c>
      <c r="I138">
        <v>7.3079999999999998</v>
      </c>
      <c r="J138">
        <v>12.771000000000001</v>
      </c>
      <c r="K138">
        <v>4.5140000000000002</v>
      </c>
      <c r="L138">
        <v>9.77</v>
      </c>
      <c r="M138" s="7">
        <f>Table11[[#This Row],[Progressives]]*0.67+Table11[[#This Row],[Muslim]]*0.64+Table11[[#This Row],[Left]]*0.35+Table11[[#This Row],[Average]]*0.52+Table11[[#This Row],[Reforms]]*0.2</f>
        <v>45.69341</v>
      </c>
      <c r="N138" s="58">
        <f>Table11[[#This Row],[Average]]*0.34+Table11[[#This Row],[Liberal]]*0.45+Table11[[#This Row],[Blues]]+Table11[[#This Row],[Reforms]]*0.6</f>
        <v>18.607669999999999</v>
      </c>
      <c r="O138" s="9">
        <f>Table11[[#This Row],[Liberal]]*0.55+Table11[[#This Row],[Progressives]]*0.07+Table11[[#This Row],[Average]]*0.14</f>
        <v>11.201440000000002</v>
      </c>
      <c r="P138" s="11">
        <f>Table11[[#This Row],[Muslim]]*0.06+Table11[[#This Row],[Left]]*0.44+Table11[[#This Row],[Progressives]]*0.26</f>
        <v>17.43214</v>
      </c>
      <c r="Q138" s="59"/>
      <c r="R138" s="57">
        <f>Table11[[#This Row],[Muslim]]*0.3+Table11[[#This Row],[Left]]*0.21+Table11[[#This Row],[Reforms]]*0.2</f>
        <v>7.06534</v>
      </c>
      <c r="T138" s="7">
        <v>55.1</v>
      </c>
      <c r="U138" s="8">
        <v>13.8</v>
      </c>
      <c r="V138" s="10">
        <v>14.7</v>
      </c>
      <c r="W138" s="9">
        <v>4.5999999999999996</v>
      </c>
      <c r="X138" s="11">
        <v>8.6</v>
      </c>
      <c r="Y138" s="13">
        <v>3.1</v>
      </c>
      <c r="Z138" s="12">
        <v>0</v>
      </c>
      <c r="AA138" s="14">
        <v>0</v>
      </c>
      <c r="AB138">
        <f t="shared" ca="1" si="2"/>
        <v>0.69572924016413551</v>
      </c>
      <c r="AC138">
        <v>40379</v>
      </c>
      <c r="AD138" s="17">
        <v>37.504929999999902</v>
      </c>
      <c r="AE138" s="18">
        <v>12.385120000000001</v>
      </c>
      <c r="AF138" s="19">
        <v>15.34</v>
      </c>
      <c r="AG138" s="20">
        <v>7.52895</v>
      </c>
      <c r="AH138" s="21">
        <v>26.738</v>
      </c>
      <c r="AI138" s="22">
        <v>0.40300000000000002</v>
      </c>
      <c r="AJ138" s="23">
        <v>0</v>
      </c>
      <c r="AK138" s="24">
        <v>0</v>
      </c>
      <c r="AL138" s="4" t="s">
        <v>597</v>
      </c>
      <c r="AM138" s="17">
        <f>Table11[[#This Row],[Column3]]-Table11[[#This Row],[Labour]]</f>
        <v>-17.595070000000099</v>
      </c>
      <c r="AN138" s="18">
        <f>Table11[[#This Row],[Column4]]-Table11[[#This Row],[Conservative]]</f>
        <v>-1.4148800000000001</v>
      </c>
      <c r="AO138" s="19">
        <f>Table11[[#This Row],[Column5]]-Table11[[#This Row],[Reform]]</f>
        <v>0.64000000000000057</v>
      </c>
      <c r="AP138" s="20">
        <f>Table11[[#This Row],[Column6]]-Table11[[#This Row],[LibDem]]</f>
        <v>2.9289500000000004</v>
      </c>
      <c r="AQ138" s="21">
        <f>Table11[[#This Row],[Column7]]-Table11[[#This Row],[Green]]</f>
        <v>18.137999999999998</v>
      </c>
      <c r="AR138" s="22">
        <f>Table11[[#This Row],[Column8]]-Table11[[#This Row],[Oth]]</f>
        <v>-2.6970000000000001</v>
      </c>
      <c r="AS138" s="23">
        <f>Table11[[#This Row],[Column9]]-Table11[[#This Row],[SNP]]</f>
        <v>0</v>
      </c>
      <c r="AT138" s="24">
        <f>Table11[[#This Row],[Column10]]-Table11[[#This Row],[PD]]</f>
        <v>0</v>
      </c>
      <c r="AU138" s="24">
        <f>MAX(Table11[[#This Row],[Column3]:[Column10]])-LARGE(Table11[[#This Row],[Column3]:[Column10]],2)</f>
        <v>10.766929999999903</v>
      </c>
      <c r="AV138">
        <f>Table11[[#This Row],[Column3]]*Table11[[#This Row],[Column2]]</f>
        <v>1514411.5684699961</v>
      </c>
      <c r="AW138" s="25">
        <f>TRUNC(Table11[[#This Row],[Column3]]*Table11[[#This Row],[Column28]]/100)</f>
        <v>15144</v>
      </c>
      <c r="AX138" s="26">
        <f>TRUNC(Table11[[#This Row],[Column4]]*Table11[[#This Row],[Column29]]/100)</f>
        <v>5000</v>
      </c>
      <c r="AY138" s="27">
        <f>TRUNC(Table11[[#This Row],[Column5]]*Table11[[#This Row],[Column30]]/100)</f>
        <v>6194</v>
      </c>
      <c r="AZ138" s="28">
        <f>TRUNC(Table11[[#This Row],[Column6]]*Table11[[#This Row],[Column31]]/100)</f>
        <v>3040</v>
      </c>
      <c r="BA138" s="29">
        <f>TRUNC(Table11[[#This Row],[Column7]]*Table11[[#This Row],[Column312]]/100)</f>
        <v>10796</v>
      </c>
      <c r="BB138" s="30">
        <f>TRUNC(Table11[[#This Row],[Column8]]*Table11[[#This Row],[Column313]]/100)</f>
        <v>162</v>
      </c>
      <c r="BC138" s="31">
        <f>TRUNC(Table11[[#This Row],[Column9]]*Table11[[#This Row],[Column314]]/100)</f>
        <v>0</v>
      </c>
      <c r="BD138" s="32">
        <f>TRUNC(Table11[[#This Row],[Column10]]*Table11[[#This Row],[Column30]]/100)</f>
        <v>0</v>
      </c>
      <c r="BE138">
        <f>Table11[[#This Row],[Column2]]</f>
        <v>40379</v>
      </c>
      <c r="BF138">
        <f>Table11[[#This Row],[Column28]]</f>
        <v>40379</v>
      </c>
      <c r="BG138">
        <f>Table11[[#This Row],[Column29]]</f>
        <v>40379</v>
      </c>
      <c r="BH138">
        <f>Table11[[#This Row],[Column30]]</f>
        <v>40379</v>
      </c>
      <c r="BI138">
        <f>Table11[[#This Row],[Column31]]</f>
        <v>40379</v>
      </c>
      <c r="BJ138">
        <f>Table11[[#This Row],[Column312]]</f>
        <v>40379</v>
      </c>
      <c r="BK138">
        <f>Table11[[#This Row],[Column313]]</f>
        <v>40379</v>
      </c>
      <c r="BL138">
        <f>Table11[[#This Row],[Column314]]</f>
        <v>40379</v>
      </c>
      <c r="BM138">
        <f>Table11[[#This Row],[Column315]]</f>
        <v>40379</v>
      </c>
      <c r="BN138">
        <f>Table11[[#This Row],[Column31]]</f>
        <v>40379</v>
      </c>
      <c r="BO138">
        <f>Table11[[#This Row],[Column312]]</f>
        <v>40379</v>
      </c>
    </row>
    <row r="139" spans="1:67" ht="28.8" customHeight="1">
      <c r="A139" s="2" t="s">
        <v>243</v>
      </c>
      <c r="B139" s="3" t="s">
        <v>244</v>
      </c>
      <c r="C139" s="3" t="s">
        <v>52</v>
      </c>
      <c r="D139" s="50" t="s">
        <v>1065</v>
      </c>
      <c r="E139" s="16">
        <v>0</v>
      </c>
      <c r="F139">
        <v>17.788</v>
      </c>
      <c r="G139">
        <v>12.15</v>
      </c>
      <c r="H139">
        <v>31.936</v>
      </c>
      <c r="I139">
        <v>6.38</v>
      </c>
      <c r="J139">
        <v>12.515000000000001</v>
      </c>
      <c r="K139">
        <v>11.471</v>
      </c>
      <c r="L139">
        <v>7.76</v>
      </c>
      <c r="M139" s="7">
        <f>Table11[[#This Row],[Progressives]]*0.67+Table11[[#This Row],[Muslim]]*0.64+Table11[[#This Row],[Left]]*0.35+Table11[[#This Row],[Average]]*0.52+Table11[[#This Row],[Reforms]]*0.2</f>
        <v>41.90354</v>
      </c>
      <c r="N139" s="58">
        <f>Table11[[#This Row],[Average]]*0.34+Table11[[#This Row],[Liberal]]*0.45+Table11[[#This Row],[Blues]]+Table11[[#This Row],[Reforms]]*0.6</f>
        <v>23.927949999999999</v>
      </c>
      <c r="O139" s="9">
        <f>Table11[[#This Row],[Liberal]]*0.55+Table11[[#This Row],[Progressives]]*0.07+Table11[[#This Row],[Average]]*0.14</f>
        <v>10.011970000000002</v>
      </c>
      <c r="P139" s="11">
        <f>Table11[[#This Row],[Muslim]]*0.06+Table11[[#This Row],[Left]]*0.44+Table11[[#This Row],[Progressives]]*0.26</f>
        <v>14.71664</v>
      </c>
      <c r="Q139" s="59"/>
      <c r="R139" s="57">
        <f>Table11[[#This Row],[Muslim]]*0.3+Table11[[#This Row],[Left]]*0.21+Table11[[#This Row],[Reforms]]*0.2</f>
        <v>9.4398999999999997</v>
      </c>
      <c r="T139" s="7">
        <v>41.5</v>
      </c>
      <c r="U139" s="8">
        <v>21.1</v>
      </c>
      <c r="V139" s="10">
        <v>13.2</v>
      </c>
      <c r="W139" s="9">
        <v>4.7</v>
      </c>
      <c r="X139" s="11">
        <v>6.5</v>
      </c>
      <c r="Y139" s="13">
        <v>13</v>
      </c>
      <c r="Z139" s="12">
        <v>0</v>
      </c>
      <c r="AA139" s="14">
        <v>0</v>
      </c>
      <c r="AB139">
        <f t="shared" ca="1" si="2"/>
        <v>0.64058297389048846</v>
      </c>
      <c r="AC139">
        <v>38887</v>
      </c>
      <c r="AD139" s="17">
        <v>36.374000000000002</v>
      </c>
      <c r="AE139" s="18">
        <v>23.281839999999999</v>
      </c>
      <c r="AF139" s="19">
        <v>15.2658</v>
      </c>
      <c r="AG139" s="20">
        <v>6.1203599999999998</v>
      </c>
      <c r="AH139" s="21">
        <v>17.268000000000001</v>
      </c>
      <c r="AI139" s="22">
        <v>1.68999999999999</v>
      </c>
      <c r="AJ139" s="23">
        <v>0</v>
      </c>
      <c r="AK139" s="24">
        <v>0</v>
      </c>
      <c r="AL139" s="2" t="s">
        <v>243</v>
      </c>
      <c r="AM139" s="17">
        <f>Table11[[#This Row],[Column3]]-Table11[[#This Row],[Labour]]</f>
        <v>-5.1259999999999977</v>
      </c>
      <c r="AN139" s="18">
        <f>Table11[[#This Row],[Column4]]-Table11[[#This Row],[Conservative]]</f>
        <v>2.1818399999999976</v>
      </c>
      <c r="AO139" s="19">
        <f>Table11[[#This Row],[Column5]]-Table11[[#This Row],[Reform]]</f>
        <v>2.0658000000000012</v>
      </c>
      <c r="AP139" s="20">
        <f>Table11[[#This Row],[Column6]]-Table11[[#This Row],[LibDem]]</f>
        <v>1.4203599999999996</v>
      </c>
      <c r="AQ139" s="21">
        <f>Table11[[#This Row],[Column7]]-Table11[[#This Row],[Green]]</f>
        <v>10.768000000000001</v>
      </c>
      <c r="AR139" s="22">
        <f>Table11[[#This Row],[Column8]]-Table11[[#This Row],[Oth]]</f>
        <v>-11.310000000000009</v>
      </c>
      <c r="AS139" s="23">
        <f>Table11[[#This Row],[Column9]]-Table11[[#This Row],[SNP]]</f>
        <v>0</v>
      </c>
      <c r="AT139" s="24">
        <f>Table11[[#This Row],[Column10]]-Table11[[#This Row],[PD]]</f>
        <v>0</v>
      </c>
      <c r="AU139" s="24">
        <f>MAX(Table11[[#This Row],[Column3]:[Column10]])-LARGE(Table11[[#This Row],[Column3]:[Column10]],2)</f>
        <v>13.092160000000003</v>
      </c>
      <c r="AV139">
        <f>Table11[[#This Row],[Column3]]*Table11[[#This Row],[Column2]]</f>
        <v>1414475.7380000001</v>
      </c>
      <c r="AW139" s="25">
        <f>TRUNC(Table11[[#This Row],[Column3]]*Table11[[#This Row],[Column28]]/100)</f>
        <v>14144</v>
      </c>
      <c r="AX139" s="26">
        <f>TRUNC(Table11[[#This Row],[Column4]]*Table11[[#This Row],[Column29]]/100)</f>
        <v>9053</v>
      </c>
      <c r="AY139" s="27">
        <f>TRUNC(Table11[[#This Row],[Column5]]*Table11[[#This Row],[Column30]]/100)</f>
        <v>5936</v>
      </c>
      <c r="AZ139" s="28">
        <f>TRUNC(Table11[[#This Row],[Column6]]*Table11[[#This Row],[Column31]]/100)</f>
        <v>2380</v>
      </c>
      <c r="BA139" s="29">
        <f>TRUNC(Table11[[#This Row],[Column7]]*Table11[[#This Row],[Column312]]/100)</f>
        <v>6715</v>
      </c>
      <c r="BB139" s="30">
        <f>TRUNC(Table11[[#This Row],[Column8]]*Table11[[#This Row],[Column313]]/100)</f>
        <v>657</v>
      </c>
      <c r="BC139" s="31">
        <f>TRUNC(Table11[[#This Row],[Column9]]*Table11[[#This Row],[Column314]]/100)</f>
        <v>0</v>
      </c>
      <c r="BD139" s="32">
        <f>TRUNC(Table11[[#This Row],[Column10]]*Table11[[#This Row],[Column30]]/100)</f>
        <v>0</v>
      </c>
      <c r="BE139">
        <f>Table11[[#This Row],[Column2]]</f>
        <v>38887</v>
      </c>
      <c r="BF139">
        <f>Table11[[#This Row],[Column28]]</f>
        <v>38887</v>
      </c>
      <c r="BG139">
        <f>Table11[[#This Row],[Column29]]</f>
        <v>38887</v>
      </c>
      <c r="BH139">
        <f>Table11[[#This Row],[Column30]]</f>
        <v>38887</v>
      </c>
      <c r="BI139">
        <f>Table11[[#This Row],[Column31]]</f>
        <v>38887</v>
      </c>
      <c r="BJ139">
        <f>Table11[[#This Row],[Column312]]</f>
        <v>38887</v>
      </c>
      <c r="BK139">
        <f>Table11[[#This Row],[Column313]]</f>
        <v>38887</v>
      </c>
      <c r="BL139">
        <f>Table11[[#This Row],[Column314]]</f>
        <v>38887</v>
      </c>
      <c r="BM139">
        <f>Table11[[#This Row],[Column315]]</f>
        <v>38887</v>
      </c>
      <c r="BN139">
        <f>Table11[[#This Row],[Column31]]</f>
        <v>38887</v>
      </c>
      <c r="BO139">
        <f>Table11[[#This Row],[Column312]]</f>
        <v>38887</v>
      </c>
    </row>
    <row r="140" spans="1:67" ht="43.2" customHeight="1">
      <c r="A140" s="2" t="s">
        <v>59</v>
      </c>
      <c r="B140" s="3" t="s">
        <v>60</v>
      </c>
      <c r="C140" s="3" t="s">
        <v>52</v>
      </c>
      <c r="D140" s="50" t="s">
        <v>1066</v>
      </c>
      <c r="E140" s="16">
        <v>0</v>
      </c>
      <c r="F140">
        <v>10.925000000000001</v>
      </c>
      <c r="G140">
        <v>9.3460000000000001</v>
      </c>
      <c r="H140">
        <v>22.763999999999999</v>
      </c>
      <c r="I140">
        <v>0</v>
      </c>
      <c r="J140">
        <v>15.262</v>
      </c>
      <c r="K140">
        <v>36.043999999999997</v>
      </c>
      <c r="L140">
        <v>5.6589999999999998</v>
      </c>
      <c r="M140" s="7">
        <f>Table11[[#This Row],[Progressives]]*0.67+Table11[[#This Row],[Muslim]]*0.64+Table11[[#This Row],[Left]]*0.35+Table11[[#This Row],[Average]]*0.52+Table11[[#This Row],[Reforms]]*0.2</f>
        <v>26.64678</v>
      </c>
      <c r="N140" s="58">
        <f>Table11[[#This Row],[Average]]*0.34+Table11[[#This Row],[Liberal]]*0.45+Table11[[#This Row],[Blues]]+Table11[[#This Row],[Reforms]]*0.6</f>
        <v>46.307299999999998</v>
      </c>
      <c r="O140" s="9">
        <f>Table11[[#This Row],[Liberal]]*0.55+Table11[[#This Row],[Progressives]]*0.07+Table11[[#This Row],[Average]]*0.14</f>
        <v>9.9875800000000012</v>
      </c>
      <c r="P140" s="11">
        <f>Table11[[#This Row],[Muslim]]*0.06+Table11[[#This Row],[Left]]*0.44+Table11[[#This Row],[Progressives]]*0.26</f>
        <v>10.68638</v>
      </c>
      <c r="Q140" s="59"/>
      <c r="R140" s="57">
        <f>Table11[[#This Row],[Muslim]]*0.3+Table11[[#This Row],[Left]]*0.21+Table11[[#This Row],[Reforms]]*0.2</f>
        <v>6.3719600000000005</v>
      </c>
      <c r="T140" s="7">
        <v>44.3</v>
      </c>
      <c r="U140" s="8">
        <v>35.1</v>
      </c>
      <c r="V140" s="10">
        <v>5.3</v>
      </c>
      <c r="W140" s="9">
        <v>6.8</v>
      </c>
      <c r="X140" s="11">
        <v>6.3</v>
      </c>
      <c r="Y140" s="13">
        <v>2.2000000000000002</v>
      </c>
      <c r="Z140" s="12">
        <v>0</v>
      </c>
      <c r="AA140" s="14">
        <v>0</v>
      </c>
      <c r="AB140">
        <f t="shared" ca="1" si="2"/>
        <v>6.4020228600650375E-2</v>
      </c>
      <c r="AC140">
        <v>49289</v>
      </c>
      <c r="AD140" s="17">
        <v>28.182200000000002</v>
      </c>
      <c r="AE140" s="18">
        <v>31.601109999999998</v>
      </c>
      <c r="AF140" s="19">
        <v>14.493600000000001</v>
      </c>
      <c r="AG140" s="20">
        <v>5.7582899999999997</v>
      </c>
      <c r="AH140" s="21">
        <v>19.489000000000001</v>
      </c>
      <c r="AI140" s="22">
        <v>0.4758</v>
      </c>
      <c r="AJ140" s="23">
        <v>0</v>
      </c>
      <c r="AK140" s="24">
        <v>0</v>
      </c>
      <c r="AL140" s="2" t="s">
        <v>59</v>
      </c>
      <c r="AM140" s="17">
        <f>Table11[[#This Row],[Column3]]-Table11[[#This Row],[Labour]]</f>
        <v>-16.117799999999995</v>
      </c>
      <c r="AN140" s="18">
        <f>Table11[[#This Row],[Column4]]-Table11[[#This Row],[Conservative]]</f>
        <v>-3.4988900000000029</v>
      </c>
      <c r="AO140" s="19">
        <f>Table11[[#This Row],[Column5]]-Table11[[#This Row],[Reform]]</f>
        <v>9.1936</v>
      </c>
      <c r="AP140" s="20">
        <f>Table11[[#This Row],[Column6]]-Table11[[#This Row],[LibDem]]</f>
        <v>-1.0417100000000001</v>
      </c>
      <c r="AQ140" s="21">
        <f>Table11[[#This Row],[Column7]]-Table11[[#This Row],[Green]]</f>
        <v>13.189</v>
      </c>
      <c r="AR140" s="22">
        <f>Table11[[#This Row],[Column8]]-Table11[[#This Row],[Oth]]</f>
        <v>-1.7242000000000002</v>
      </c>
      <c r="AS140" s="23">
        <f>Table11[[#This Row],[Column9]]-Table11[[#This Row],[SNP]]</f>
        <v>0</v>
      </c>
      <c r="AT140" s="24">
        <f>Table11[[#This Row],[Column10]]-Table11[[#This Row],[PD]]</f>
        <v>0</v>
      </c>
      <c r="AU140" s="24">
        <f>MAX(Table11[[#This Row],[Column3]:[Column10]])-LARGE(Table11[[#This Row],[Column3]:[Column10]],2)</f>
        <v>3.4189099999999968</v>
      </c>
      <c r="AV140">
        <f>Table11[[#This Row],[Column3]]*Table11[[#This Row],[Column2]]</f>
        <v>1389072.4558000001</v>
      </c>
      <c r="AW140" s="25">
        <f>TRUNC(Table11[[#This Row],[Column3]]*Table11[[#This Row],[Column28]]/100)</f>
        <v>13890</v>
      </c>
      <c r="AX140" s="26">
        <f>TRUNC(Table11[[#This Row],[Column4]]*Table11[[#This Row],[Column29]]/100)</f>
        <v>15575</v>
      </c>
      <c r="AY140" s="27">
        <f>TRUNC(Table11[[#This Row],[Column5]]*Table11[[#This Row],[Column30]]/100)</f>
        <v>7143</v>
      </c>
      <c r="AZ140" s="28">
        <f>TRUNC(Table11[[#This Row],[Column6]]*Table11[[#This Row],[Column31]]/100)</f>
        <v>2838</v>
      </c>
      <c r="BA140" s="29">
        <f>TRUNC(Table11[[#This Row],[Column7]]*Table11[[#This Row],[Column312]]/100)</f>
        <v>9605</v>
      </c>
      <c r="BB140" s="30">
        <f>TRUNC(Table11[[#This Row],[Column8]]*Table11[[#This Row],[Column313]]/100)</f>
        <v>234</v>
      </c>
      <c r="BC140" s="31">
        <f>TRUNC(Table11[[#This Row],[Column9]]*Table11[[#This Row],[Column314]]/100)</f>
        <v>0</v>
      </c>
      <c r="BD140" s="32">
        <f>TRUNC(Table11[[#This Row],[Column10]]*Table11[[#This Row],[Column30]]/100)</f>
        <v>0</v>
      </c>
      <c r="BE140">
        <f>Table11[[#This Row],[Column2]]</f>
        <v>49289</v>
      </c>
      <c r="BF140">
        <f>Table11[[#This Row],[Column28]]</f>
        <v>49289</v>
      </c>
      <c r="BG140">
        <f>Table11[[#This Row],[Column29]]</f>
        <v>49289</v>
      </c>
      <c r="BH140">
        <f>Table11[[#This Row],[Column30]]</f>
        <v>49289</v>
      </c>
      <c r="BI140">
        <f>Table11[[#This Row],[Column31]]</f>
        <v>49289</v>
      </c>
      <c r="BJ140">
        <f>Table11[[#This Row],[Column312]]</f>
        <v>49289</v>
      </c>
      <c r="BK140">
        <f>Table11[[#This Row],[Column313]]</f>
        <v>49289</v>
      </c>
      <c r="BL140">
        <f>Table11[[#This Row],[Column314]]</f>
        <v>49289</v>
      </c>
      <c r="BM140">
        <f>Table11[[#This Row],[Column315]]</f>
        <v>49289</v>
      </c>
      <c r="BN140">
        <f>Table11[[#This Row],[Column31]]</f>
        <v>49289</v>
      </c>
      <c r="BO140">
        <f>Table11[[#This Row],[Column312]]</f>
        <v>49289</v>
      </c>
    </row>
    <row r="141" spans="1:67" ht="28.8" customHeight="1">
      <c r="A141" s="2" t="s">
        <v>150</v>
      </c>
      <c r="B141" s="3" t="s">
        <v>151</v>
      </c>
      <c r="C141" s="3" t="s">
        <v>52</v>
      </c>
      <c r="D141" s="50" t="s">
        <v>1067</v>
      </c>
      <c r="E141" s="16">
        <v>0</v>
      </c>
      <c r="F141">
        <v>9.0909999999999993</v>
      </c>
      <c r="G141">
        <v>11.13</v>
      </c>
      <c r="H141">
        <v>44.161000000000001</v>
      </c>
      <c r="I141">
        <v>5.6340000000000003</v>
      </c>
      <c r="J141">
        <v>16.922000000000001</v>
      </c>
      <c r="K141">
        <v>6.16</v>
      </c>
      <c r="L141">
        <v>6.9020000000000001</v>
      </c>
      <c r="M141" s="7">
        <f>Table11[[#This Row],[Progressives]]*0.67+Table11[[#This Row],[Muslim]]*0.64+Table11[[#This Row],[Left]]*0.35+Table11[[#This Row],[Average]]*0.52+Table11[[#This Row],[Reforms]]*0.2</f>
        <v>43.611689999999996</v>
      </c>
      <c r="N141" s="58">
        <f>Table11[[#This Row],[Average]]*0.34+Table11[[#This Row],[Liberal]]*0.45+Table11[[#This Row],[Blues]]+Table11[[#This Row],[Reforms]]*0.6</f>
        <v>19.831659999999999</v>
      </c>
      <c r="O141" s="9">
        <f>Table11[[#This Row],[Liberal]]*0.55+Table11[[#This Row],[Progressives]]*0.07+Table11[[#This Row],[Average]]*0.14</f>
        <v>13.187130000000002</v>
      </c>
      <c r="P141" s="11">
        <f>Table11[[#This Row],[Muslim]]*0.06+Table11[[#This Row],[Left]]*0.44+Table11[[#This Row],[Progressives]]*0.26</f>
        <v>16.924520000000001</v>
      </c>
      <c r="Q141" s="59"/>
      <c r="R141" s="57">
        <f>Table11[[#This Row],[Muslim]]*0.3+Table11[[#This Row],[Left]]*0.21+Table11[[#This Row],[Reforms]]*0.2</f>
        <v>6.4449999999999994</v>
      </c>
      <c r="T141" s="7">
        <v>56.2</v>
      </c>
      <c r="U141" s="8">
        <v>11.4</v>
      </c>
      <c r="V141" s="10">
        <v>7.7</v>
      </c>
      <c r="W141" s="9">
        <v>9</v>
      </c>
      <c r="X141" s="11">
        <v>13.2</v>
      </c>
      <c r="Y141" s="13">
        <v>2.5</v>
      </c>
      <c r="Z141" s="12">
        <v>0</v>
      </c>
      <c r="AA141" s="14">
        <v>0</v>
      </c>
      <c r="AB141">
        <f t="shared" ca="1" si="2"/>
        <v>0.68791293653921926</v>
      </c>
      <c r="AC141">
        <v>42719</v>
      </c>
      <c r="AD141" s="17">
        <v>38.62623</v>
      </c>
      <c r="AE141" s="18">
        <v>8.6292799999999996</v>
      </c>
      <c r="AF141" s="19">
        <v>10.76</v>
      </c>
      <c r="AG141" s="20">
        <v>9.9054900000000004</v>
      </c>
      <c r="AH141" s="21">
        <v>31.748799999999999</v>
      </c>
      <c r="AI141" s="22">
        <v>0.33019999999999999</v>
      </c>
      <c r="AJ141" s="23">
        <v>0</v>
      </c>
      <c r="AK141" s="24">
        <v>0</v>
      </c>
      <c r="AL141" s="2" t="s">
        <v>150</v>
      </c>
      <c r="AM141" s="17">
        <f>Table11[[#This Row],[Column3]]-Table11[[#This Row],[Labour]]</f>
        <v>-17.573770000000003</v>
      </c>
      <c r="AN141" s="18">
        <f>Table11[[#This Row],[Column4]]-Table11[[#This Row],[Conservative]]</f>
        <v>-2.7707200000000007</v>
      </c>
      <c r="AO141" s="19">
        <f>Table11[[#This Row],[Column5]]-Table11[[#This Row],[Reform]]</f>
        <v>3.0599999999999996</v>
      </c>
      <c r="AP141" s="20">
        <f>Table11[[#This Row],[Column6]]-Table11[[#This Row],[LibDem]]</f>
        <v>0.90549000000000035</v>
      </c>
      <c r="AQ141" s="21">
        <f>Table11[[#This Row],[Column7]]-Table11[[#This Row],[Green]]</f>
        <v>18.5488</v>
      </c>
      <c r="AR141" s="22">
        <f>Table11[[#This Row],[Column8]]-Table11[[#This Row],[Oth]]</f>
        <v>-2.1698</v>
      </c>
      <c r="AS141" s="23">
        <f>Table11[[#This Row],[Column9]]-Table11[[#This Row],[SNP]]</f>
        <v>0</v>
      </c>
      <c r="AT141" s="24">
        <f>Table11[[#This Row],[Column10]]-Table11[[#This Row],[PD]]</f>
        <v>0</v>
      </c>
      <c r="AU141" s="24">
        <f>MAX(Table11[[#This Row],[Column3]:[Column10]])-LARGE(Table11[[#This Row],[Column3]:[Column10]],2)</f>
        <v>6.8774300000000004</v>
      </c>
      <c r="AV141">
        <f>Table11[[#This Row],[Column3]]*Table11[[#This Row],[Column2]]</f>
        <v>1650073.91937</v>
      </c>
      <c r="AW141" s="25">
        <f>TRUNC(Table11[[#This Row],[Column3]]*Table11[[#This Row],[Column28]]/100)</f>
        <v>16500</v>
      </c>
      <c r="AX141" s="26">
        <f>TRUNC(Table11[[#This Row],[Column4]]*Table11[[#This Row],[Column29]]/100)</f>
        <v>3686</v>
      </c>
      <c r="AY141" s="27">
        <f>TRUNC(Table11[[#This Row],[Column5]]*Table11[[#This Row],[Column30]]/100)</f>
        <v>4596</v>
      </c>
      <c r="AZ141" s="28">
        <f>TRUNC(Table11[[#This Row],[Column6]]*Table11[[#This Row],[Column31]]/100)</f>
        <v>4231</v>
      </c>
      <c r="BA141" s="29">
        <f>TRUNC(Table11[[#This Row],[Column7]]*Table11[[#This Row],[Column312]]/100)</f>
        <v>13562</v>
      </c>
      <c r="BB141" s="30">
        <f>TRUNC(Table11[[#This Row],[Column8]]*Table11[[#This Row],[Column313]]/100)</f>
        <v>141</v>
      </c>
      <c r="BC141" s="31">
        <f>TRUNC(Table11[[#This Row],[Column9]]*Table11[[#This Row],[Column314]]/100)</f>
        <v>0</v>
      </c>
      <c r="BD141" s="32">
        <f>TRUNC(Table11[[#This Row],[Column10]]*Table11[[#This Row],[Column30]]/100)</f>
        <v>0</v>
      </c>
      <c r="BE141">
        <f>Table11[[#This Row],[Column2]]</f>
        <v>42719</v>
      </c>
      <c r="BF141">
        <f>Table11[[#This Row],[Column28]]</f>
        <v>42719</v>
      </c>
      <c r="BG141">
        <f>Table11[[#This Row],[Column29]]</f>
        <v>42719</v>
      </c>
      <c r="BH141">
        <f>Table11[[#This Row],[Column30]]</f>
        <v>42719</v>
      </c>
      <c r="BI141">
        <f>Table11[[#This Row],[Column31]]</f>
        <v>42719</v>
      </c>
      <c r="BJ141">
        <f>Table11[[#This Row],[Column312]]</f>
        <v>42719</v>
      </c>
      <c r="BK141">
        <f>Table11[[#This Row],[Column313]]</f>
        <v>42719</v>
      </c>
      <c r="BL141">
        <f>Table11[[#This Row],[Column314]]</f>
        <v>42719</v>
      </c>
      <c r="BM141">
        <f>Table11[[#This Row],[Column315]]</f>
        <v>42719</v>
      </c>
      <c r="BN141">
        <f>Table11[[#This Row],[Column31]]</f>
        <v>42719</v>
      </c>
      <c r="BO141">
        <f>Table11[[#This Row],[Column312]]</f>
        <v>42719</v>
      </c>
    </row>
    <row r="142" spans="1:67" ht="43.2" customHeight="1">
      <c r="A142" s="4" t="s">
        <v>180</v>
      </c>
      <c r="B142" s="5" t="s">
        <v>127</v>
      </c>
      <c r="C142" s="5" t="s">
        <v>52</v>
      </c>
      <c r="D142" s="56" t="s">
        <v>1068</v>
      </c>
      <c r="E142" s="16">
        <v>0</v>
      </c>
      <c r="F142">
        <v>13.467000000000001</v>
      </c>
      <c r="G142">
        <v>12.38</v>
      </c>
      <c r="H142">
        <v>40.347999999999999</v>
      </c>
      <c r="I142">
        <v>0</v>
      </c>
      <c r="J142">
        <v>12.231999999999999</v>
      </c>
      <c r="K142">
        <v>14.396000000000001</v>
      </c>
      <c r="L142">
        <v>7.1779999999999999</v>
      </c>
      <c r="M142" s="7">
        <f>Table11[[#This Row],[Progressives]]*0.67+Table11[[#This Row],[Muslim]]*0.64+Table11[[#This Row],[Left]]*0.35+Table11[[#This Row],[Average]]*0.52+Table11[[#This Row],[Reforms]]*0.2</f>
        <v>41.420639999999999</v>
      </c>
      <c r="N142" s="58">
        <f>Table11[[#This Row],[Average]]*0.34+Table11[[#This Row],[Liberal]]*0.45+Table11[[#This Row],[Blues]]+Table11[[#This Row],[Reforms]]*0.6</f>
        <v>24.2072</v>
      </c>
      <c r="O142" s="9">
        <f>Table11[[#This Row],[Liberal]]*0.55+Table11[[#This Row],[Progressives]]*0.07+Table11[[#This Row],[Average]]*0.14</f>
        <v>9.5519599999999993</v>
      </c>
      <c r="P142" s="11">
        <f>Table11[[#This Row],[Muslim]]*0.06+Table11[[#This Row],[Left]]*0.44+Table11[[#This Row],[Progressives]]*0.26</f>
        <v>16.745699999999999</v>
      </c>
      <c r="Q142" s="59"/>
      <c r="R142" s="57">
        <f>Table11[[#This Row],[Muslim]]*0.3+Table11[[#This Row],[Left]]*0.21+Table11[[#This Row],[Reforms]]*0.2</f>
        <v>8.0754999999999999</v>
      </c>
      <c r="T142" s="7">
        <v>59.5</v>
      </c>
      <c r="U142" s="8">
        <v>8.4</v>
      </c>
      <c r="V142" s="10">
        <v>3.1</v>
      </c>
      <c r="W142" s="9">
        <v>3.8</v>
      </c>
      <c r="X142" s="11">
        <v>22.6</v>
      </c>
      <c r="Y142" s="13">
        <v>2.5</v>
      </c>
      <c r="Z142" s="12">
        <v>0</v>
      </c>
      <c r="AA142" s="14">
        <v>0</v>
      </c>
      <c r="AB142">
        <f t="shared" ca="1" si="2"/>
        <v>0.67128673759893731</v>
      </c>
      <c r="AC142">
        <v>40959</v>
      </c>
      <c r="AD142" s="17">
        <v>31.554210000000001</v>
      </c>
      <c r="AE142" s="18">
        <v>13.583679999999999</v>
      </c>
      <c r="AF142" s="19">
        <v>13.36</v>
      </c>
      <c r="AG142" s="20">
        <v>4.7231100000000001</v>
      </c>
      <c r="AH142" s="21">
        <v>36.067999999999998</v>
      </c>
      <c r="AI142" s="22">
        <v>0.61099999999999899</v>
      </c>
      <c r="AJ142" s="23">
        <v>0</v>
      </c>
      <c r="AK142" s="24">
        <v>0</v>
      </c>
      <c r="AL142" s="4" t="s">
        <v>180</v>
      </c>
      <c r="AM142" s="17">
        <f>Table11[[#This Row],[Column3]]-Table11[[#This Row],[Labour]]</f>
        <v>-27.945789999999999</v>
      </c>
      <c r="AN142" s="18">
        <f>Table11[[#This Row],[Column4]]-Table11[[#This Row],[Conservative]]</f>
        <v>5.183679999999999</v>
      </c>
      <c r="AO142" s="19">
        <f>Table11[[#This Row],[Column5]]-Table11[[#This Row],[Reform]]</f>
        <v>10.26</v>
      </c>
      <c r="AP142" s="20">
        <f>Table11[[#This Row],[Column6]]-Table11[[#This Row],[LibDem]]</f>
        <v>0.92311000000000032</v>
      </c>
      <c r="AQ142" s="21">
        <f>Table11[[#This Row],[Column7]]-Table11[[#This Row],[Green]]</f>
        <v>13.467999999999996</v>
      </c>
      <c r="AR142" s="22">
        <f>Table11[[#This Row],[Column8]]-Table11[[#This Row],[Oth]]</f>
        <v>-1.8890000000000011</v>
      </c>
      <c r="AS142" s="23">
        <f>Table11[[#This Row],[Column9]]-Table11[[#This Row],[SNP]]</f>
        <v>0</v>
      </c>
      <c r="AT142" s="24">
        <f>Table11[[#This Row],[Column10]]-Table11[[#This Row],[PD]]</f>
        <v>0</v>
      </c>
      <c r="AU142" s="24">
        <f>MAX(Table11[[#This Row],[Column3]:[Column10]])-LARGE(Table11[[#This Row],[Column3]:[Column10]],2)</f>
        <v>4.5137899999999966</v>
      </c>
      <c r="AV142">
        <f>Table11[[#This Row],[Column3]]*Table11[[#This Row],[Column2]]</f>
        <v>1292428.88739</v>
      </c>
      <c r="AW142" s="25">
        <f>TRUNC(Table11[[#This Row],[Column3]]*Table11[[#This Row],[Column28]]/100)</f>
        <v>12924</v>
      </c>
      <c r="AX142" s="26">
        <f>TRUNC(Table11[[#This Row],[Column4]]*Table11[[#This Row],[Column29]]/100)</f>
        <v>5563</v>
      </c>
      <c r="AY142" s="27">
        <f>TRUNC(Table11[[#This Row],[Column5]]*Table11[[#This Row],[Column30]]/100)</f>
        <v>5472</v>
      </c>
      <c r="AZ142" s="28">
        <f>TRUNC(Table11[[#This Row],[Column6]]*Table11[[#This Row],[Column31]]/100)</f>
        <v>1934</v>
      </c>
      <c r="BA142" s="29">
        <f>TRUNC(Table11[[#This Row],[Column7]]*Table11[[#This Row],[Column312]]/100)</f>
        <v>14773</v>
      </c>
      <c r="BB142" s="30">
        <f>TRUNC(Table11[[#This Row],[Column8]]*Table11[[#This Row],[Column313]]/100)</f>
        <v>250</v>
      </c>
      <c r="BC142" s="31">
        <f>TRUNC(Table11[[#This Row],[Column9]]*Table11[[#This Row],[Column314]]/100)</f>
        <v>0</v>
      </c>
      <c r="BD142" s="32">
        <f>TRUNC(Table11[[#This Row],[Column10]]*Table11[[#This Row],[Column30]]/100)</f>
        <v>0</v>
      </c>
      <c r="BE142">
        <f>Table11[[#This Row],[Column2]]</f>
        <v>40959</v>
      </c>
      <c r="BF142">
        <f>Table11[[#This Row],[Column28]]</f>
        <v>40959</v>
      </c>
      <c r="BG142">
        <f>Table11[[#This Row],[Column29]]</f>
        <v>40959</v>
      </c>
      <c r="BH142">
        <f>Table11[[#This Row],[Column30]]</f>
        <v>40959</v>
      </c>
      <c r="BI142">
        <f>Table11[[#This Row],[Column31]]</f>
        <v>40959</v>
      </c>
      <c r="BJ142">
        <f>Table11[[#This Row],[Column312]]</f>
        <v>40959</v>
      </c>
      <c r="BK142">
        <f>Table11[[#This Row],[Column313]]</f>
        <v>40959</v>
      </c>
      <c r="BL142">
        <f>Table11[[#This Row],[Column314]]</f>
        <v>40959</v>
      </c>
      <c r="BM142">
        <f>Table11[[#This Row],[Column315]]</f>
        <v>40959</v>
      </c>
      <c r="BN142">
        <f>Table11[[#This Row],[Column31]]</f>
        <v>40959</v>
      </c>
      <c r="BO142">
        <f>Table11[[#This Row],[Column312]]</f>
        <v>40959</v>
      </c>
    </row>
    <row r="143" spans="1:67" ht="43.2" customHeight="1">
      <c r="A143" s="2" t="s">
        <v>126</v>
      </c>
      <c r="B143" s="3" t="s">
        <v>127</v>
      </c>
      <c r="C143" s="3" t="s">
        <v>52</v>
      </c>
      <c r="D143" s="50" t="s">
        <v>1069</v>
      </c>
      <c r="E143" s="16">
        <v>0</v>
      </c>
      <c r="F143">
        <v>13.333</v>
      </c>
      <c r="G143">
        <v>12.302</v>
      </c>
      <c r="H143">
        <v>50.832000000000001</v>
      </c>
      <c r="I143">
        <v>0</v>
      </c>
      <c r="J143">
        <v>13.808999999999999</v>
      </c>
      <c r="K143">
        <v>3.9689999999999999</v>
      </c>
      <c r="L143">
        <v>5.7539999999999996</v>
      </c>
      <c r="M143" s="7">
        <f>Table11[[#This Row],[Progressives]]*0.67+Table11[[#This Row],[Muslim]]*0.64+Table11[[#This Row],[Left]]*0.35+Table11[[#This Row],[Average]]*0.52+Table11[[#This Row],[Reforms]]*0.2</f>
        <v>48.047059999999995</v>
      </c>
      <c r="N143" s="58">
        <f>Table11[[#This Row],[Average]]*0.34+Table11[[#This Row],[Liberal]]*0.45+Table11[[#This Row],[Blues]]+Table11[[#This Row],[Reforms]]*0.6</f>
        <v>13.635449999999999</v>
      </c>
      <c r="O143" s="9">
        <f>Table11[[#This Row],[Liberal]]*0.55+Table11[[#This Row],[Progressives]]*0.07+Table11[[#This Row],[Average]]*0.14</f>
        <v>11.15319</v>
      </c>
      <c r="P143" s="11">
        <f>Table11[[#This Row],[Muslim]]*0.06+Table11[[#This Row],[Left]]*0.44+Table11[[#This Row],[Progressives]]*0.26</f>
        <v>19.429180000000002</v>
      </c>
      <c r="Q143" s="59"/>
      <c r="R143" s="57">
        <f>Table11[[#This Row],[Muslim]]*0.3+Table11[[#This Row],[Left]]*0.21+Table11[[#This Row],[Reforms]]*0.2</f>
        <v>7.7341199999999999</v>
      </c>
      <c r="T143" s="7">
        <v>59.3</v>
      </c>
      <c r="U143" s="8">
        <v>5</v>
      </c>
      <c r="V143" s="10">
        <v>3.8</v>
      </c>
      <c r="W143" s="9">
        <v>4.8</v>
      </c>
      <c r="X143" s="11">
        <v>23.9</v>
      </c>
      <c r="Y143" s="13">
        <v>3.2</v>
      </c>
      <c r="Z143" s="12">
        <v>0</v>
      </c>
      <c r="AA143" s="14">
        <v>0</v>
      </c>
      <c r="AB143">
        <f t="shared" ca="1" si="2"/>
        <v>0.81188433260886106</v>
      </c>
      <c r="AC143">
        <v>41701</v>
      </c>
      <c r="AD143" s="17">
        <v>37.217820000000003</v>
      </c>
      <c r="AE143" s="18">
        <v>4.3296000000000001</v>
      </c>
      <c r="AF143" s="19">
        <v>9.16</v>
      </c>
      <c r="AG143" s="20">
        <v>7.7905800000000003</v>
      </c>
      <c r="AH143" s="21">
        <v>40.731200000000001</v>
      </c>
      <c r="AI143" s="22">
        <v>0.67079999999999895</v>
      </c>
      <c r="AJ143" s="23">
        <v>0</v>
      </c>
      <c r="AK143" s="24">
        <v>0</v>
      </c>
      <c r="AL143" s="2" t="s">
        <v>126</v>
      </c>
      <c r="AM143" s="17">
        <f>Table11[[#This Row],[Column3]]-Table11[[#This Row],[Labour]]</f>
        <v>-22.082179999999994</v>
      </c>
      <c r="AN143" s="18">
        <f>Table11[[#This Row],[Column4]]-Table11[[#This Row],[Conservative]]</f>
        <v>-0.67039999999999988</v>
      </c>
      <c r="AO143" s="19">
        <f>Table11[[#This Row],[Column5]]-Table11[[#This Row],[Reform]]</f>
        <v>5.36</v>
      </c>
      <c r="AP143" s="20">
        <f>Table11[[#This Row],[Column6]]-Table11[[#This Row],[LibDem]]</f>
        <v>2.9905800000000005</v>
      </c>
      <c r="AQ143" s="21">
        <f>Table11[[#This Row],[Column7]]-Table11[[#This Row],[Green]]</f>
        <v>16.831200000000003</v>
      </c>
      <c r="AR143" s="22">
        <f>Table11[[#This Row],[Column8]]-Table11[[#This Row],[Oth]]</f>
        <v>-2.5292000000000012</v>
      </c>
      <c r="AS143" s="23">
        <f>Table11[[#This Row],[Column9]]-Table11[[#This Row],[SNP]]</f>
        <v>0</v>
      </c>
      <c r="AT143" s="24">
        <f>Table11[[#This Row],[Column10]]-Table11[[#This Row],[PD]]</f>
        <v>0</v>
      </c>
      <c r="AU143" s="24">
        <f>MAX(Table11[[#This Row],[Column3]:[Column10]])-LARGE(Table11[[#This Row],[Column3]:[Column10]],2)</f>
        <v>3.5133799999999979</v>
      </c>
      <c r="AV143">
        <f>Table11[[#This Row],[Column3]]*Table11[[#This Row],[Column2]]</f>
        <v>1552020.3118200002</v>
      </c>
      <c r="AW143" s="25">
        <f>TRUNC(Table11[[#This Row],[Column3]]*Table11[[#This Row],[Column28]]/100)</f>
        <v>15520</v>
      </c>
      <c r="AX143" s="26">
        <f>TRUNC(Table11[[#This Row],[Column4]]*Table11[[#This Row],[Column29]]/100)</f>
        <v>1805</v>
      </c>
      <c r="AY143" s="27">
        <f>TRUNC(Table11[[#This Row],[Column5]]*Table11[[#This Row],[Column30]]/100)</f>
        <v>3819</v>
      </c>
      <c r="AZ143" s="28">
        <f>TRUNC(Table11[[#This Row],[Column6]]*Table11[[#This Row],[Column31]]/100)</f>
        <v>3248</v>
      </c>
      <c r="BA143" s="29">
        <f>TRUNC(Table11[[#This Row],[Column7]]*Table11[[#This Row],[Column312]]/100)</f>
        <v>16985</v>
      </c>
      <c r="BB143" s="30">
        <f>TRUNC(Table11[[#This Row],[Column8]]*Table11[[#This Row],[Column313]]/100)</f>
        <v>279</v>
      </c>
      <c r="BC143" s="31">
        <f>TRUNC(Table11[[#This Row],[Column9]]*Table11[[#This Row],[Column314]]/100)</f>
        <v>0</v>
      </c>
      <c r="BD143" s="32">
        <f>TRUNC(Table11[[#This Row],[Column10]]*Table11[[#This Row],[Column30]]/100)</f>
        <v>0</v>
      </c>
      <c r="BE143">
        <f>Table11[[#This Row],[Column2]]</f>
        <v>41701</v>
      </c>
      <c r="BF143">
        <f>Table11[[#This Row],[Column28]]</f>
        <v>41701</v>
      </c>
      <c r="BG143">
        <f>Table11[[#This Row],[Column29]]</f>
        <v>41701</v>
      </c>
      <c r="BH143">
        <f>Table11[[#This Row],[Column30]]</f>
        <v>41701</v>
      </c>
      <c r="BI143">
        <f>Table11[[#This Row],[Column31]]</f>
        <v>41701</v>
      </c>
      <c r="BJ143">
        <f>Table11[[#This Row],[Column312]]</f>
        <v>41701</v>
      </c>
      <c r="BK143">
        <f>Table11[[#This Row],[Column313]]</f>
        <v>41701</v>
      </c>
      <c r="BL143">
        <f>Table11[[#This Row],[Column314]]</f>
        <v>41701</v>
      </c>
      <c r="BM143">
        <f>Table11[[#This Row],[Column315]]</f>
        <v>41701</v>
      </c>
      <c r="BN143">
        <f>Table11[[#This Row],[Column31]]</f>
        <v>41701</v>
      </c>
      <c r="BO143">
        <f>Table11[[#This Row],[Column312]]</f>
        <v>41701</v>
      </c>
    </row>
    <row r="144" spans="1:67" ht="28.8" customHeight="1">
      <c r="A144" s="2" t="s">
        <v>65</v>
      </c>
      <c r="B144" s="3" t="s">
        <v>66</v>
      </c>
      <c r="C144" s="3" t="s">
        <v>52</v>
      </c>
      <c r="D144" s="50" t="s">
        <v>1070</v>
      </c>
      <c r="E144">
        <v>0</v>
      </c>
      <c r="F144">
        <v>11.603</v>
      </c>
      <c r="G144">
        <v>11.961</v>
      </c>
      <c r="H144">
        <v>38.929000000000002</v>
      </c>
      <c r="I144">
        <v>1.032</v>
      </c>
      <c r="J144">
        <v>21.495999999999999</v>
      </c>
      <c r="K144">
        <v>9.0429999999999993</v>
      </c>
      <c r="L144">
        <v>5.9370000000000003</v>
      </c>
      <c r="M144" s="7">
        <f>Table11[[#This Row],[Progressives]]*0.67+Table11[[#This Row],[Muslim]]*0.64+Table11[[#This Row],[Left]]*0.35+Table11[[#This Row],[Average]]*0.52+Table11[[#This Row],[Reforms]]*0.2</f>
        <v>39.418739999999993</v>
      </c>
      <c r="N144" s="58">
        <f>Table11[[#This Row],[Average]]*0.34+Table11[[#This Row],[Liberal]]*0.45+Table11[[#This Row],[Blues]]+Table11[[#This Row],[Reforms]]*0.6</f>
        <v>22.629279999999998</v>
      </c>
      <c r="O144" s="9">
        <f>Table11[[#This Row],[Liberal]]*0.55+Table11[[#This Row],[Progressives]]*0.07+Table11[[#This Row],[Average]]*0.14</f>
        <v>14.692310000000001</v>
      </c>
      <c r="P144" s="11">
        <f>Table11[[#This Row],[Muslim]]*0.06+Table11[[#This Row],[Left]]*0.44+Table11[[#This Row],[Progressives]]*0.26</f>
        <v>16.080560000000002</v>
      </c>
      <c r="Q144" s="59"/>
      <c r="R144" s="57">
        <f>Table11[[#This Row],[Muslim]]*0.3+Table11[[#This Row],[Left]]*0.21+Table11[[#This Row],[Reforms]]*0.2</f>
        <v>7.18011</v>
      </c>
      <c r="T144" s="7">
        <v>52.3</v>
      </c>
      <c r="U144" s="8">
        <v>19.100000000000001</v>
      </c>
      <c r="V144" s="10">
        <v>6.4</v>
      </c>
      <c r="W144" s="9">
        <v>9.3000000000000007</v>
      </c>
      <c r="X144" s="11">
        <v>9.6999999999999993</v>
      </c>
      <c r="Y144" s="13">
        <v>3.2</v>
      </c>
      <c r="Z144" s="12">
        <v>0</v>
      </c>
      <c r="AA144" s="14">
        <v>0</v>
      </c>
      <c r="AB144">
        <f t="shared" ca="1" si="2"/>
        <v>0.90942720633881535</v>
      </c>
      <c r="AC144">
        <v>46021</v>
      </c>
      <c r="AD144" s="17">
        <v>33.300840000000001</v>
      </c>
      <c r="AE144" s="18">
        <v>15.820639999999999</v>
      </c>
      <c r="AF144" s="19">
        <v>10.68</v>
      </c>
      <c r="AG144" s="20">
        <v>9.4705200000000005</v>
      </c>
      <c r="AH144" s="21">
        <v>30.093599999999999</v>
      </c>
      <c r="AI144" s="22">
        <v>0.63439999999999996</v>
      </c>
      <c r="AJ144" s="23">
        <v>0</v>
      </c>
      <c r="AK144" s="24">
        <v>0</v>
      </c>
      <c r="AL144" s="2" t="s">
        <v>65</v>
      </c>
      <c r="AM144" s="17">
        <f>Table11[[#This Row],[Column3]]-Table11[[#This Row],[Labour]]</f>
        <v>-18.999159999999996</v>
      </c>
      <c r="AN144" s="18">
        <f>Table11[[#This Row],[Column4]]-Table11[[#This Row],[Conservative]]</f>
        <v>-3.2793600000000023</v>
      </c>
      <c r="AO144" s="19">
        <f>Table11[[#This Row],[Column5]]-Table11[[#This Row],[Reform]]</f>
        <v>4.2799999999999994</v>
      </c>
      <c r="AP144" s="20">
        <f>Table11[[#This Row],[Column6]]-Table11[[#This Row],[LibDem]]</f>
        <v>0.17051999999999978</v>
      </c>
      <c r="AQ144" s="21">
        <f>Table11[[#This Row],[Column7]]-Table11[[#This Row],[Green]]</f>
        <v>20.393599999999999</v>
      </c>
      <c r="AR144" s="22">
        <f>Table11[[#This Row],[Column8]]-Table11[[#This Row],[Oth]]</f>
        <v>-2.5656000000000003</v>
      </c>
      <c r="AS144" s="23">
        <f>Table11[[#This Row],[Column9]]-Table11[[#This Row],[SNP]]</f>
        <v>0</v>
      </c>
      <c r="AT144" s="24">
        <f>Table11[[#This Row],[Column10]]-Table11[[#This Row],[PD]]</f>
        <v>0</v>
      </c>
      <c r="AU144" s="24">
        <f>MAX(Table11[[#This Row],[Column3]:[Column10]])-LARGE(Table11[[#This Row],[Column3]:[Column10]],2)</f>
        <v>3.2072400000000023</v>
      </c>
      <c r="AV144">
        <f>Table11[[#This Row],[Column3]]*Table11[[#This Row],[Column2]]</f>
        <v>1532537.9576400002</v>
      </c>
      <c r="AW144" s="25">
        <f>TRUNC(Table11[[#This Row],[Column3]]*Table11[[#This Row],[Column28]]/100)</f>
        <v>15325</v>
      </c>
      <c r="AX144" s="26">
        <f>TRUNC(Table11[[#This Row],[Column4]]*Table11[[#This Row],[Column29]]/100)</f>
        <v>7280</v>
      </c>
      <c r="AY144" s="27">
        <f>TRUNC(Table11[[#This Row],[Column5]]*Table11[[#This Row],[Column30]]/100)</f>
        <v>4915</v>
      </c>
      <c r="AZ144" s="28">
        <f>TRUNC(Table11[[#This Row],[Column6]]*Table11[[#This Row],[Column31]]/100)</f>
        <v>4358</v>
      </c>
      <c r="BA144" s="29">
        <f>TRUNC(Table11[[#This Row],[Column7]]*Table11[[#This Row],[Column312]]/100)</f>
        <v>13849</v>
      </c>
      <c r="BB144" s="30">
        <f>TRUNC(Table11[[#This Row],[Column8]]*Table11[[#This Row],[Column313]]/100)</f>
        <v>291</v>
      </c>
      <c r="BC144" s="31">
        <f>TRUNC(Table11[[#This Row],[Column9]]*Table11[[#This Row],[Column314]]/100)</f>
        <v>0</v>
      </c>
      <c r="BD144" s="32">
        <f>TRUNC(Table11[[#This Row],[Column10]]*Table11[[#This Row],[Column30]]/100)</f>
        <v>0</v>
      </c>
      <c r="BE144">
        <f>Table11[[#This Row],[Column2]]</f>
        <v>46021</v>
      </c>
      <c r="BF144">
        <f>Table11[[#This Row],[Column28]]</f>
        <v>46021</v>
      </c>
      <c r="BG144">
        <f>Table11[[#This Row],[Column29]]</f>
        <v>46021</v>
      </c>
      <c r="BH144">
        <f>Table11[[#This Row],[Column30]]</f>
        <v>46021</v>
      </c>
      <c r="BI144">
        <f>Table11[[#This Row],[Column31]]</f>
        <v>46021</v>
      </c>
      <c r="BJ144">
        <f>Table11[[#This Row],[Column312]]</f>
        <v>46021</v>
      </c>
      <c r="BK144">
        <f>Table11[[#This Row],[Column313]]</f>
        <v>46021</v>
      </c>
      <c r="BL144">
        <f>Table11[[#This Row],[Column314]]</f>
        <v>46021</v>
      </c>
      <c r="BM144">
        <f>Table11[[#This Row],[Column315]]</f>
        <v>46021</v>
      </c>
      <c r="BN144">
        <f>Table11[[#This Row],[Column31]]</f>
        <v>46021</v>
      </c>
      <c r="BO144">
        <f>Table11[[#This Row],[Column312]]</f>
        <v>46021</v>
      </c>
    </row>
    <row r="145" spans="1:67" ht="43.2" customHeight="1">
      <c r="A145" s="4" t="s">
        <v>57</v>
      </c>
      <c r="B145" s="5" t="s">
        <v>58</v>
      </c>
      <c r="C145" s="5" t="s">
        <v>52</v>
      </c>
      <c r="D145" s="56" t="s">
        <v>1071</v>
      </c>
      <c r="E145" s="16">
        <v>0</v>
      </c>
      <c r="F145">
        <v>11.503</v>
      </c>
      <c r="G145">
        <v>11.002000000000001</v>
      </c>
      <c r="H145">
        <v>31.312999999999999</v>
      </c>
      <c r="I145">
        <v>0</v>
      </c>
      <c r="J145">
        <v>15.246</v>
      </c>
      <c r="K145">
        <v>26.341999999999999</v>
      </c>
      <c r="L145">
        <v>4.5940000000000003</v>
      </c>
      <c r="M145" s="7">
        <f>Table11[[#This Row],[Progressives]]*0.67+Table11[[#This Row],[Muslim]]*0.64+Table11[[#This Row],[Left]]*0.35+Table11[[#This Row],[Average]]*0.52+Table11[[#This Row],[Reforms]]*0.2</f>
        <v>33.111129999999996</v>
      </c>
      <c r="N145" s="58">
        <f>Table11[[#This Row],[Average]]*0.34+Table11[[#This Row],[Liberal]]*0.45+Table11[[#This Row],[Blues]]+Table11[[#This Row],[Reforms]]*0.6</f>
        <v>35.959099999999999</v>
      </c>
      <c r="O145" s="9">
        <f>Table11[[#This Row],[Liberal]]*0.55+Table11[[#This Row],[Progressives]]*0.07+Table11[[#This Row],[Average]]*0.14</f>
        <v>10.577210000000001</v>
      </c>
      <c r="P145" s="11">
        <f>Table11[[#This Row],[Muslim]]*0.06+Table11[[#This Row],[Left]]*0.44+Table11[[#This Row],[Progressives]]*0.26</f>
        <v>13.67244</v>
      </c>
      <c r="Q145" s="59"/>
      <c r="R145" s="57">
        <f>Table11[[#This Row],[Muslim]]*0.3+Table11[[#This Row],[Left]]*0.21+Table11[[#This Row],[Reforms]]*0.2</f>
        <v>6.6801199999999996</v>
      </c>
      <c r="T145" s="7">
        <v>48.3</v>
      </c>
      <c r="U145" s="8">
        <v>17.399999999999999</v>
      </c>
      <c r="V145" s="10">
        <v>6.1</v>
      </c>
      <c r="W145" s="9">
        <v>12.7</v>
      </c>
      <c r="X145" s="11">
        <v>13.7</v>
      </c>
      <c r="Y145" s="13">
        <v>1.9</v>
      </c>
      <c r="Z145" s="12">
        <v>0</v>
      </c>
      <c r="AA145" s="14">
        <v>0</v>
      </c>
      <c r="AB145">
        <f t="shared" ca="1" si="2"/>
        <v>0.35313755540769043</v>
      </c>
      <c r="AC145">
        <v>48550</v>
      </c>
      <c r="AD145" s="17">
        <v>26.103999999999999</v>
      </c>
      <c r="AE145" s="18">
        <v>23.326450000000001</v>
      </c>
      <c r="AF145" s="19">
        <v>9.3059999999999992</v>
      </c>
      <c r="AG145" s="20">
        <v>11.627549999999999</v>
      </c>
      <c r="AH145" s="21">
        <v>29.139399999999998</v>
      </c>
      <c r="AI145" s="22">
        <v>0.49659999999999899</v>
      </c>
      <c r="AJ145" s="23">
        <v>0</v>
      </c>
      <c r="AK145" s="24">
        <v>0</v>
      </c>
      <c r="AL145" s="4" t="s">
        <v>57</v>
      </c>
      <c r="AM145" s="17">
        <f>Table11[[#This Row],[Column3]]-Table11[[#This Row],[Labour]]</f>
        <v>-22.195999999999998</v>
      </c>
      <c r="AN145" s="18">
        <f>Table11[[#This Row],[Column4]]-Table11[[#This Row],[Conservative]]</f>
        <v>5.9264500000000027</v>
      </c>
      <c r="AO145" s="19">
        <f>Table11[[#This Row],[Column5]]-Table11[[#This Row],[Reform]]</f>
        <v>3.2059999999999995</v>
      </c>
      <c r="AP145" s="20">
        <f>Table11[[#This Row],[Column6]]-Table11[[#This Row],[LibDem]]</f>
        <v>-1.0724499999999999</v>
      </c>
      <c r="AQ145" s="21">
        <f>Table11[[#This Row],[Column7]]-Table11[[#This Row],[Green]]</f>
        <v>15.439399999999999</v>
      </c>
      <c r="AR145" s="22">
        <f>Table11[[#This Row],[Column8]]-Table11[[#This Row],[Oth]]</f>
        <v>-1.4034000000000009</v>
      </c>
      <c r="AS145" s="23">
        <f>Table11[[#This Row],[Column9]]-Table11[[#This Row],[SNP]]</f>
        <v>0</v>
      </c>
      <c r="AT145" s="24">
        <f>Table11[[#This Row],[Column10]]-Table11[[#This Row],[PD]]</f>
        <v>0</v>
      </c>
      <c r="AU145" s="24">
        <f>MAX(Table11[[#This Row],[Column3]:[Column10]])-LARGE(Table11[[#This Row],[Column3]:[Column10]],2)</f>
        <v>3.0353999999999992</v>
      </c>
      <c r="AV145">
        <f>Table11[[#This Row],[Column3]]*Table11[[#This Row],[Column2]]</f>
        <v>1267349.2</v>
      </c>
      <c r="AW145" s="25">
        <f>TRUNC(Table11[[#This Row],[Column3]]*Table11[[#This Row],[Column28]]/100)</f>
        <v>12673</v>
      </c>
      <c r="AX145" s="26">
        <f>TRUNC(Table11[[#This Row],[Column4]]*Table11[[#This Row],[Column29]]/100)</f>
        <v>11324</v>
      </c>
      <c r="AY145" s="27">
        <f>TRUNC(Table11[[#This Row],[Column5]]*Table11[[#This Row],[Column30]]/100)</f>
        <v>4518</v>
      </c>
      <c r="AZ145" s="28">
        <f>TRUNC(Table11[[#This Row],[Column6]]*Table11[[#This Row],[Column31]]/100)</f>
        <v>5645</v>
      </c>
      <c r="BA145" s="29">
        <f>TRUNC(Table11[[#This Row],[Column7]]*Table11[[#This Row],[Column312]]/100)</f>
        <v>14147</v>
      </c>
      <c r="BB145" s="30">
        <f>TRUNC(Table11[[#This Row],[Column8]]*Table11[[#This Row],[Column313]]/100)</f>
        <v>241</v>
      </c>
      <c r="BC145" s="31">
        <f>TRUNC(Table11[[#This Row],[Column9]]*Table11[[#This Row],[Column314]]/100)</f>
        <v>0</v>
      </c>
      <c r="BD145" s="32">
        <f>TRUNC(Table11[[#This Row],[Column10]]*Table11[[#This Row],[Column30]]/100)</f>
        <v>0</v>
      </c>
      <c r="BE145">
        <f>Table11[[#This Row],[Column2]]</f>
        <v>48550</v>
      </c>
      <c r="BF145">
        <f>Table11[[#This Row],[Column28]]</f>
        <v>48550</v>
      </c>
      <c r="BG145">
        <f>Table11[[#This Row],[Column29]]</f>
        <v>48550</v>
      </c>
      <c r="BH145">
        <f>Table11[[#This Row],[Column30]]</f>
        <v>48550</v>
      </c>
      <c r="BI145">
        <f>Table11[[#This Row],[Column31]]</f>
        <v>48550</v>
      </c>
      <c r="BJ145">
        <f>Table11[[#This Row],[Column312]]</f>
        <v>48550</v>
      </c>
      <c r="BK145">
        <f>Table11[[#This Row],[Column313]]</f>
        <v>48550</v>
      </c>
      <c r="BL145">
        <f>Table11[[#This Row],[Column314]]</f>
        <v>48550</v>
      </c>
      <c r="BM145">
        <f>Table11[[#This Row],[Column315]]</f>
        <v>48550</v>
      </c>
      <c r="BN145">
        <f>Table11[[#This Row],[Column31]]</f>
        <v>48550</v>
      </c>
      <c r="BO145">
        <f>Table11[[#This Row],[Column312]]</f>
        <v>48550</v>
      </c>
    </row>
    <row r="146" spans="1:67" ht="28.8" customHeight="1">
      <c r="A146" s="2" t="s">
        <v>99</v>
      </c>
      <c r="B146" s="3" t="s">
        <v>100</v>
      </c>
      <c r="C146" s="3" t="s">
        <v>52</v>
      </c>
      <c r="D146" s="50" t="s">
        <v>1072</v>
      </c>
      <c r="E146">
        <v>0</v>
      </c>
      <c r="F146">
        <v>15.090999999999999</v>
      </c>
      <c r="G146">
        <v>10.496</v>
      </c>
      <c r="H146">
        <v>19.428999999999998</v>
      </c>
      <c r="I146">
        <v>0</v>
      </c>
      <c r="J146">
        <v>15.499000000000001</v>
      </c>
      <c r="K146">
        <v>35.832999999999998</v>
      </c>
      <c r="L146">
        <v>3.6520000000000001</v>
      </c>
      <c r="M146" s="7">
        <f>Table11[[#This Row],[Progressives]]*0.67+Table11[[#This Row],[Muslim]]*0.64+Table11[[#This Row],[Left]]*0.35+Table11[[#This Row],[Average]]*0.52+Table11[[#This Row],[Reforms]]*0.2</f>
        <v>27.079669999999997</v>
      </c>
      <c r="N146" s="58">
        <f>Table11[[#This Row],[Average]]*0.34+Table11[[#This Row],[Liberal]]*0.45+Table11[[#This Row],[Blues]]+Table11[[#This Row],[Reforms]]*0.6</f>
        <v>44.998750000000001</v>
      </c>
      <c r="O146" s="9">
        <f>Table11[[#This Row],[Liberal]]*0.55+Table11[[#This Row],[Progressives]]*0.07+Table11[[#This Row],[Average]]*0.14</f>
        <v>9.8844800000000017</v>
      </c>
      <c r="P146" s="11">
        <f>Table11[[#This Row],[Muslim]]*0.06+Table11[[#This Row],[Left]]*0.44+Table11[[#This Row],[Progressives]]*0.26</f>
        <v>10.575240000000001</v>
      </c>
      <c r="Q146" s="59"/>
      <c r="R146" s="57">
        <f>Table11[[#This Row],[Muslim]]*0.3+Table11[[#This Row],[Left]]*0.21+Table11[[#This Row],[Reforms]]*0.2</f>
        <v>7.4618599999999997</v>
      </c>
      <c r="T146" s="7">
        <v>28.9</v>
      </c>
      <c r="U146" s="8">
        <v>53.3</v>
      </c>
      <c r="V146" s="10">
        <v>4.5999999999999996</v>
      </c>
      <c r="W146" s="9">
        <v>3.2</v>
      </c>
      <c r="X146" s="11">
        <v>4.2</v>
      </c>
      <c r="Y146" s="13">
        <v>5.9</v>
      </c>
      <c r="Z146" s="12">
        <v>0</v>
      </c>
      <c r="AA146" s="14">
        <v>0</v>
      </c>
      <c r="AB146">
        <f t="shared" ca="1" si="2"/>
        <v>0.91499972867886337</v>
      </c>
      <c r="AC146">
        <v>47777</v>
      </c>
      <c r="AD146" s="17">
        <v>16.79</v>
      </c>
      <c r="AE146" s="18">
        <v>47.432000000000002</v>
      </c>
      <c r="AF146" s="19">
        <v>14.824</v>
      </c>
      <c r="AG146" s="20">
        <v>4.6390000000000002</v>
      </c>
      <c r="AH146" s="21">
        <v>10.414999999999999</v>
      </c>
      <c r="AI146" s="22">
        <v>5.9</v>
      </c>
      <c r="AJ146" s="23">
        <v>0</v>
      </c>
      <c r="AK146" s="24">
        <v>0</v>
      </c>
      <c r="AL146" s="2" t="s">
        <v>99</v>
      </c>
      <c r="AM146" s="17">
        <f>Table11[[#This Row],[Column3]]-Table11[[#This Row],[Labour]]</f>
        <v>-12.11</v>
      </c>
      <c r="AN146" s="18">
        <f>Table11[[#This Row],[Column4]]-Table11[[#This Row],[Conservative]]</f>
        <v>-5.867999999999995</v>
      </c>
      <c r="AO146" s="19">
        <f>Table11[[#This Row],[Column5]]-Table11[[#This Row],[Reform]]</f>
        <v>10.224</v>
      </c>
      <c r="AP146" s="20">
        <f>Table11[[#This Row],[Column6]]-Table11[[#This Row],[LibDem]]</f>
        <v>1.4390000000000001</v>
      </c>
      <c r="AQ146" s="21">
        <f>Table11[[#This Row],[Column7]]-Table11[[#This Row],[Green]]</f>
        <v>6.214999999999999</v>
      </c>
      <c r="AR146" s="22">
        <f>Table11[[#This Row],[Column8]]-Table11[[#This Row],[Oth]]</f>
        <v>0</v>
      </c>
      <c r="AS146" s="23">
        <f>Table11[[#This Row],[Column9]]-Table11[[#This Row],[SNP]]</f>
        <v>0</v>
      </c>
      <c r="AT146" s="24">
        <f>Table11[[#This Row],[Column10]]-Table11[[#This Row],[PD]]</f>
        <v>0</v>
      </c>
      <c r="AU146" s="24">
        <f>MAX(Table11[[#This Row],[Column3]:[Column10]])-LARGE(Table11[[#This Row],[Column3]:[Column10]],2)</f>
        <v>30.642000000000003</v>
      </c>
      <c r="AV146">
        <f>Table11[[#This Row],[Column3]]*Table11[[#This Row],[Column2]]</f>
        <v>802175.83</v>
      </c>
      <c r="AW146" s="25">
        <f>TRUNC(Table11[[#This Row],[Column3]]*Table11[[#This Row],[Column28]]/100)</f>
        <v>8021</v>
      </c>
      <c r="AX146" s="26">
        <f>TRUNC(Table11[[#This Row],[Column4]]*Table11[[#This Row],[Column29]]/100)</f>
        <v>22661</v>
      </c>
      <c r="AY146" s="27">
        <f>TRUNC(Table11[[#This Row],[Column5]]*Table11[[#This Row],[Column30]]/100)</f>
        <v>7082</v>
      </c>
      <c r="AZ146" s="28">
        <f>TRUNC(Table11[[#This Row],[Column6]]*Table11[[#This Row],[Column31]]/100)</f>
        <v>2216</v>
      </c>
      <c r="BA146" s="29">
        <f>TRUNC(Table11[[#This Row],[Column7]]*Table11[[#This Row],[Column312]]/100)</f>
        <v>4975</v>
      </c>
      <c r="BB146" s="30">
        <f>TRUNC(Table11[[#This Row],[Column8]]*Table11[[#This Row],[Column313]]/100)</f>
        <v>2818</v>
      </c>
      <c r="BC146" s="31">
        <f>TRUNC(Table11[[#This Row],[Column9]]*Table11[[#This Row],[Column314]]/100)</f>
        <v>0</v>
      </c>
      <c r="BD146" s="32">
        <f>TRUNC(Table11[[#This Row],[Column10]]*Table11[[#This Row],[Column30]]/100)</f>
        <v>0</v>
      </c>
      <c r="BE146">
        <f>Table11[[#This Row],[Column2]]</f>
        <v>47777</v>
      </c>
      <c r="BF146">
        <f>Table11[[#This Row],[Column28]]</f>
        <v>47777</v>
      </c>
      <c r="BG146">
        <f>Table11[[#This Row],[Column29]]</f>
        <v>47777</v>
      </c>
      <c r="BH146">
        <f>Table11[[#This Row],[Column30]]</f>
        <v>47777</v>
      </c>
      <c r="BI146">
        <f>Table11[[#This Row],[Column31]]</f>
        <v>47777</v>
      </c>
      <c r="BJ146">
        <f>Table11[[#This Row],[Column312]]</f>
        <v>47777</v>
      </c>
      <c r="BK146">
        <f>Table11[[#This Row],[Column313]]</f>
        <v>47777</v>
      </c>
      <c r="BL146">
        <f>Table11[[#This Row],[Column314]]</f>
        <v>47777</v>
      </c>
      <c r="BM146">
        <f>Table11[[#This Row],[Column315]]</f>
        <v>47777</v>
      </c>
      <c r="BN146">
        <f>Table11[[#This Row],[Column31]]</f>
        <v>47777</v>
      </c>
      <c r="BO146">
        <f>Table11[[#This Row],[Column312]]</f>
        <v>47777</v>
      </c>
    </row>
    <row r="147" spans="1:67" ht="28.8" customHeight="1">
      <c r="A147" s="2" t="s">
        <v>101</v>
      </c>
      <c r="B147" s="3" t="s">
        <v>102</v>
      </c>
      <c r="C147" s="3" t="s">
        <v>52</v>
      </c>
      <c r="D147" s="50" t="s">
        <v>1073</v>
      </c>
      <c r="E147" s="16">
        <v>0</v>
      </c>
      <c r="F147">
        <v>17.774999999999999</v>
      </c>
      <c r="G147">
        <v>10.862</v>
      </c>
      <c r="H147">
        <v>24.161000000000001</v>
      </c>
      <c r="I147">
        <v>0</v>
      </c>
      <c r="J147">
        <v>15.319000000000001</v>
      </c>
      <c r="K147">
        <v>28.271999999999998</v>
      </c>
      <c r="L147">
        <v>3.6110000000000002</v>
      </c>
      <c r="M147" s="7">
        <f>Table11[[#This Row],[Progressives]]*0.67+Table11[[#This Row],[Muslim]]*0.64+Table11[[#This Row],[Left]]*0.35+Table11[[#This Row],[Average]]*0.52+Table11[[#This Row],[Reforms]]*0.2</f>
        <v>32.087769999999999</v>
      </c>
      <c r="N147" s="58">
        <f>Table11[[#This Row],[Average]]*0.34+Table11[[#This Row],[Liberal]]*0.45+Table11[[#This Row],[Blues]]+Table11[[#This Row],[Reforms]]*0.6</f>
        <v>37.332149999999999</v>
      </c>
      <c r="O147" s="9">
        <f>Table11[[#This Row],[Liberal]]*0.55+Table11[[#This Row],[Progressives]]*0.07+Table11[[#This Row],[Average]]*0.14</f>
        <v>10.116720000000001</v>
      </c>
      <c r="P147" s="11">
        <f>Table11[[#This Row],[Muslim]]*0.06+Table11[[#This Row],[Left]]*0.44+Table11[[#This Row],[Progressives]]*0.26</f>
        <v>12.12764</v>
      </c>
      <c r="Q147" s="59"/>
      <c r="R147" s="57">
        <f>Table11[[#This Row],[Muslim]]*0.3+Table11[[#This Row],[Left]]*0.21+Table11[[#This Row],[Reforms]]*0.2</f>
        <v>8.3357200000000002</v>
      </c>
      <c r="T147" s="7">
        <v>43.8</v>
      </c>
      <c r="U147" s="8">
        <v>29.2</v>
      </c>
      <c r="V147" s="10">
        <v>5.8</v>
      </c>
      <c r="W147" s="9">
        <v>5.3</v>
      </c>
      <c r="X147" s="11">
        <v>5.4</v>
      </c>
      <c r="Y147" s="13">
        <v>10.5</v>
      </c>
      <c r="Z147" s="12">
        <v>0</v>
      </c>
      <c r="AA147" s="14">
        <v>0</v>
      </c>
      <c r="AB147">
        <f t="shared" ca="1" si="2"/>
        <v>0.5194478899371513</v>
      </c>
      <c r="AC147">
        <v>45241</v>
      </c>
      <c r="AD147" s="17">
        <v>35.027799999999999</v>
      </c>
      <c r="AE147" s="18">
        <v>29.97185</v>
      </c>
      <c r="AF147" s="19">
        <v>11.4048</v>
      </c>
      <c r="AG147" s="20">
        <v>3.5923499999999899</v>
      </c>
      <c r="AH147" s="21">
        <v>18.451000000000001</v>
      </c>
      <c r="AI147" s="22">
        <v>1.55219999999999</v>
      </c>
      <c r="AJ147" s="23">
        <v>0</v>
      </c>
      <c r="AK147" s="24">
        <v>0</v>
      </c>
      <c r="AL147" s="2" t="s">
        <v>101</v>
      </c>
      <c r="AM147" s="17">
        <f>Table11[[#This Row],[Column3]]-Table11[[#This Row],[Labour]]</f>
        <v>-8.772199999999998</v>
      </c>
      <c r="AN147" s="18">
        <f>Table11[[#This Row],[Column4]]-Table11[[#This Row],[Conservative]]</f>
        <v>0.77185000000000059</v>
      </c>
      <c r="AO147" s="19">
        <f>Table11[[#This Row],[Column5]]-Table11[[#This Row],[Reform]]</f>
        <v>5.6048</v>
      </c>
      <c r="AP147" s="20">
        <f>Table11[[#This Row],[Column6]]-Table11[[#This Row],[LibDem]]</f>
        <v>-1.7076500000000099</v>
      </c>
      <c r="AQ147" s="21">
        <f>Table11[[#This Row],[Column7]]-Table11[[#This Row],[Green]]</f>
        <v>13.051</v>
      </c>
      <c r="AR147" s="22">
        <f>Table11[[#This Row],[Column8]]-Table11[[#This Row],[Oth]]</f>
        <v>-8.9478000000000097</v>
      </c>
      <c r="AS147" s="23">
        <f>Table11[[#This Row],[Column9]]-Table11[[#This Row],[SNP]]</f>
        <v>0</v>
      </c>
      <c r="AT147" s="24">
        <f>Table11[[#This Row],[Column10]]-Table11[[#This Row],[PD]]</f>
        <v>0</v>
      </c>
      <c r="AU147" s="24">
        <f>MAX(Table11[[#This Row],[Column3]:[Column10]])-LARGE(Table11[[#This Row],[Column3]:[Column10]],2)</f>
        <v>5.0559499999999993</v>
      </c>
      <c r="AV147">
        <f>Table11[[#This Row],[Column3]]*Table11[[#This Row],[Column2]]</f>
        <v>1584692.6998000001</v>
      </c>
      <c r="AW147" s="25">
        <f>TRUNC(Table11[[#This Row],[Column3]]*Table11[[#This Row],[Column28]]/100)</f>
        <v>15846</v>
      </c>
      <c r="AX147" s="26">
        <f>TRUNC(Table11[[#This Row],[Column4]]*Table11[[#This Row],[Column29]]/100)</f>
        <v>13559</v>
      </c>
      <c r="AY147" s="27">
        <f>TRUNC(Table11[[#This Row],[Column5]]*Table11[[#This Row],[Column30]]/100)</f>
        <v>5159</v>
      </c>
      <c r="AZ147" s="28">
        <f>TRUNC(Table11[[#This Row],[Column6]]*Table11[[#This Row],[Column31]]/100)</f>
        <v>1625</v>
      </c>
      <c r="BA147" s="29">
        <f>TRUNC(Table11[[#This Row],[Column7]]*Table11[[#This Row],[Column312]]/100)</f>
        <v>8347</v>
      </c>
      <c r="BB147" s="30">
        <f>TRUNC(Table11[[#This Row],[Column8]]*Table11[[#This Row],[Column313]]/100)</f>
        <v>702</v>
      </c>
      <c r="BC147" s="31">
        <f>TRUNC(Table11[[#This Row],[Column9]]*Table11[[#This Row],[Column314]]/100)</f>
        <v>0</v>
      </c>
      <c r="BD147" s="32">
        <f>TRUNC(Table11[[#This Row],[Column10]]*Table11[[#This Row],[Column30]]/100)</f>
        <v>0</v>
      </c>
      <c r="BE147">
        <f>Table11[[#This Row],[Column2]]</f>
        <v>45241</v>
      </c>
      <c r="BF147">
        <f>Table11[[#This Row],[Column28]]</f>
        <v>45241</v>
      </c>
      <c r="BG147">
        <f>Table11[[#This Row],[Column29]]</f>
        <v>45241</v>
      </c>
      <c r="BH147">
        <f>Table11[[#This Row],[Column30]]</f>
        <v>45241</v>
      </c>
      <c r="BI147">
        <f>Table11[[#This Row],[Column31]]</f>
        <v>45241</v>
      </c>
      <c r="BJ147">
        <f>Table11[[#This Row],[Column312]]</f>
        <v>45241</v>
      </c>
      <c r="BK147">
        <f>Table11[[#This Row],[Column313]]</f>
        <v>45241</v>
      </c>
      <c r="BL147">
        <f>Table11[[#This Row],[Column314]]</f>
        <v>45241</v>
      </c>
      <c r="BM147">
        <f>Table11[[#This Row],[Column315]]</f>
        <v>45241</v>
      </c>
      <c r="BN147">
        <f>Table11[[#This Row],[Column31]]</f>
        <v>45241</v>
      </c>
      <c r="BO147">
        <f>Table11[[#This Row],[Column312]]</f>
        <v>45241</v>
      </c>
    </row>
    <row r="148" spans="1:67" ht="43.2" customHeight="1">
      <c r="A148" s="2" t="s">
        <v>252</v>
      </c>
      <c r="B148" s="3" t="s">
        <v>253</v>
      </c>
      <c r="C148" s="3" t="s">
        <v>52</v>
      </c>
      <c r="D148" s="50" t="s">
        <v>1074</v>
      </c>
      <c r="E148">
        <v>0</v>
      </c>
      <c r="F148">
        <v>19.975000000000001</v>
      </c>
      <c r="G148">
        <v>13.956</v>
      </c>
      <c r="H148">
        <v>36.957999999999998</v>
      </c>
      <c r="I148">
        <v>0</v>
      </c>
      <c r="J148">
        <v>9.5860000000000003</v>
      </c>
      <c r="K148">
        <v>12.904</v>
      </c>
      <c r="L148">
        <v>6.6210000000000004</v>
      </c>
      <c r="M148" s="7">
        <f>Table11[[#This Row],[Progressives]]*0.67+Table11[[#This Row],[Muslim]]*0.64+Table11[[#This Row],[Left]]*0.35+Table11[[#This Row],[Average]]*0.52+Table11[[#This Row],[Reforms]]*0.2</f>
        <v>43.754659999999994</v>
      </c>
      <c r="N148" s="58">
        <f>Table11[[#This Row],[Average]]*0.34+Table11[[#This Row],[Liberal]]*0.45+Table11[[#This Row],[Blues]]+Table11[[#This Row],[Reforms]]*0.6</f>
        <v>21.190300000000001</v>
      </c>
      <c r="O148" s="9">
        <f>Table11[[#This Row],[Liberal]]*0.55+Table11[[#This Row],[Progressives]]*0.07+Table11[[#This Row],[Average]]*0.14</f>
        <v>7.8593600000000006</v>
      </c>
      <c r="P148" s="11">
        <f>Table11[[#This Row],[Muslim]]*0.06+Table11[[#This Row],[Left]]*0.44+Table11[[#This Row],[Progressives]]*0.26</f>
        <v>16.948219999999999</v>
      </c>
      <c r="Q148" s="59"/>
      <c r="R148" s="57">
        <f>Table11[[#This Row],[Muslim]]*0.3+Table11[[#This Row],[Left]]*0.21+Table11[[#This Row],[Reforms]]*0.2</f>
        <v>10.24746</v>
      </c>
      <c r="T148" s="7">
        <v>53.3</v>
      </c>
      <c r="U148" s="8">
        <v>21.9</v>
      </c>
      <c r="V148" s="10">
        <v>10.7</v>
      </c>
      <c r="W148" s="9">
        <v>3.4</v>
      </c>
      <c r="X148" s="11">
        <v>5.6</v>
      </c>
      <c r="Y148" s="13">
        <v>5.2</v>
      </c>
      <c r="Z148" s="12">
        <v>0</v>
      </c>
      <c r="AA148" s="14">
        <v>0</v>
      </c>
      <c r="AB148">
        <f t="shared" ca="1" si="2"/>
        <v>0.68566086483385791</v>
      </c>
      <c r="AC148">
        <v>38315</v>
      </c>
      <c r="AD148" s="17">
        <v>30.456</v>
      </c>
      <c r="AE148" s="18">
        <v>22.444559999999999</v>
      </c>
      <c r="AF148" s="19">
        <v>12.572999999999899</v>
      </c>
      <c r="AG148" s="20">
        <v>4.6364400000000003</v>
      </c>
      <c r="AH148" s="21">
        <v>28.954000000000001</v>
      </c>
      <c r="AI148" s="22">
        <v>0.93599999999999905</v>
      </c>
      <c r="AJ148" s="23">
        <v>0</v>
      </c>
      <c r="AK148" s="24">
        <v>0</v>
      </c>
      <c r="AL148" s="2" t="s">
        <v>252</v>
      </c>
      <c r="AM148" s="17">
        <f>Table11[[#This Row],[Column3]]-Table11[[#This Row],[Labour]]</f>
        <v>-22.843999999999998</v>
      </c>
      <c r="AN148" s="18">
        <f>Table11[[#This Row],[Column4]]-Table11[[#This Row],[Conservative]]</f>
        <v>0.5445600000000006</v>
      </c>
      <c r="AO148" s="19">
        <f>Table11[[#This Row],[Column5]]-Table11[[#This Row],[Reform]]</f>
        <v>1.8729999999998999</v>
      </c>
      <c r="AP148" s="20">
        <f>Table11[[#This Row],[Column6]]-Table11[[#This Row],[LibDem]]</f>
        <v>1.2364400000000004</v>
      </c>
      <c r="AQ148" s="21">
        <f>Table11[[#This Row],[Column7]]-Table11[[#This Row],[Green]]</f>
        <v>23.353999999999999</v>
      </c>
      <c r="AR148" s="22">
        <f>Table11[[#This Row],[Column8]]-Table11[[#This Row],[Oth]]</f>
        <v>-4.2640000000000011</v>
      </c>
      <c r="AS148" s="23">
        <f>Table11[[#This Row],[Column9]]-Table11[[#This Row],[SNP]]</f>
        <v>0</v>
      </c>
      <c r="AT148" s="24">
        <f>Table11[[#This Row],[Column10]]-Table11[[#This Row],[PD]]</f>
        <v>0</v>
      </c>
      <c r="AU148" s="24">
        <f>MAX(Table11[[#This Row],[Column3]:[Column10]])-LARGE(Table11[[#This Row],[Column3]:[Column10]],2)</f>
        <v>1.5019999999999989</v>
      </c>
      <c r="AV148">
        <f>Table11[[#This Row],[Column3]]*Table11[[#This Row],[Column2]]</f>
        <v>1166921.6399999999</v>
      </c>
      <c r="AW148" s="25">
        <f>TRUNC(Table11[[#This Row],[Column3]]*Table11[[#This Row],[Column28]]/100)</f>
        <v>11669</v>
      </c>
      <c r="AX148" s="26">
        <f>TRUNC(Table11[[#This Row],[Column4]]*Table11[[#This Row],[Column29]]/100)</f>
        <v>8599</v>
      </c>
      <c r="AY148" s="27">
        <f>TRUNC(Table11[[#This Row],[Column5]]*Table11[[#This Row],[Column30]]/100)</f>
        <v>4817</v>
      </c>
      <c r="AZ148" s="28">
        <f>TRUNC(Table11[[#This Row],[Column6]]*Table11[[#This Row],[Column31]]/100)</f>
        <v>1776</v>
      </c>
      <c r="BA148" s="29">
        <f>TRUNC(Table11[[#This Row],[Column7]]*Table11[[#This Row],[Column312]]/100)</f>
        <v>11093</v>
      </c>
      <c r="BB148" s="30">
        <f>TRUNC(Table11[[#This Row],[Column8]]*Table11[[#This Row],[Column313]]/100)</f>
        <v>358</v>
      </c>
      <c r="BC148" s="31">
        <f>TRUNC(Table11[[#This Row],[Column9]]*Table11[[#This Row],[Column314]]/100)</f>
        <v>0</v>
      </c>
      <c r="BD148" s="32">
        <f>TRUNC(Table11[[#This Row],[Column10]]*Table11[[#This Row],[Column30]]/100)</f>
        <v>0</v>
      </c>
      <c r="BE148">
        <f>Table11[[#This Row],[Column2]]</f>
        <v>38315</v>
      </c>
      <c r="BF148">
        <f>Table11[[#This Row],[Column28]]</f>
        <v>38315</v>
      </c>
      <c r="BG148">
        <f>Table11[[#This Row],[Column29]]</f>
        <v>38315</v>
      </c>
      <c r="BH148">
        <f>Table11[[#This Row],[Column30]]</f>
        <v>38315</v>
      </c>
      <c r="BI148">
        <f>Table11[[#This Row],[Column31]]</f>
        <v>38315</v>
      </c>
      <c r="BJ148">
        <f>Table11[[#This Row],[Column312]]</f>
        <v>38315</v>
      </c>
      <c r="BK148">
        <f>Table11[[#This Row],[Column313]]</f>
        <v>38315</v>
      </c>
      <c r="BL148">
        <f>Table11[[#This Row],[Column314]]</f>
        <v>38315</v>
      </c>
      <c r="BM148">
        <f>Table11[[#This Row],[Column315]]</f>
        <v>38315</v>
      </c>
      <c r="BN148">
        <f>Table11[[#This Row],[Column31]]</f>
        <v>38315</v>
      </c>
      <c r="BO148">
        <f>Table11[[#This Row],[Column312]]</f>
        <v>38315</v>
      </c>
    </row>
    <row r="149" spans="1:67" ht="43.2" customHeight="1">
      <c r="A149" s="4" t="s">
        <v>103</v>
      </c>
      <c r="B149" s="5" t="s">
        <v>60</v>
      </c>
      <c r="C149" s="5" t="s">
        <v>52</v>
      </c>
      <c r="D149" s="56" t="s">
        <v>1075</v>
      </c>
      <c r="E149">
        <v>0</v>
      </c>
      <c r="F149">
        <v>16.542000000000002</v>
      </c>
      <c r="G149">
        <v>11.542999999999999</v>
      </c>
      <c r="H149">
        <v>28.974</v>
      </c>
      <c r="I149">
        <v>0</v>
      </c>
      <c r="J149">
        <v>13.125</v>
      </c>
      <c r="K149">
        <v>24.44</v>
      </c>
      <c r="L149">
        <v>5.3760000000000003</v>
      </c>
      <c r="M149" s="7">
        <f>Table11[[#This Row],[Progressives]]*0.67+Table11[[#This Row],[Muslim]]*0.64+Table11[[#This Row],[Left]]*0.35+Table11[[#This Row],[Average]]*0.52+Table11[[#This Row],[Reforms]]*0.2</f>
        <v>35.114710000000002</v>
      </c>
      <c r="N149" s="58">
        <f>Table11[[#This Row],[Average]]*0.34+Table11[[#This Row],[Liberal]]*0.45+Table11[[#This Row],[Blues]]+Table11[[#This Row],[Reforms]]*0.6</f>
        <v>33.571849999999998</v>
      </c>
      <c r="O149" s="9">
        <f>Table11[[#This Row],[Liberal]]*0.55+Table11[[#This Row],[Progressives]]*0.07+Table11[[#This Row],[Average]]*0.14</f>
        <v>9.2469300000000008</v>
      </c>
      <c r="P149" s="11">
        <f>Table11[[#This Row],[Muslim]]*0.06+Table11[[#This Row],[Left]]*0.44+Table11[[#This Row],[Progressives]]*0.26</f>
        <v>13.60468</v>
      </c>
      <c r="Q149" s="59"/>
      <c r="R149" s="57">
        <f>Table11[[#This Row],[Muslim]]*0.3+Table11[[#This Row],[Left]]*0.21+Table11[[#This Row],[Reforms]]*0.2</f>
        <v>8.4618300000000009</v>
      </c>
      <c r="T149" s="7">
        <v>38.4</v>
      </c>
      <c r="U149" s="8">
        <v>38.4</v>
      </c>
      <c r="V149" s="10">
        <v>7.4</v>
      </c>
      <c r="W149" s="9">
        <v>4.8</v>
      </c>
      <c r="X149" s="11">
        <v>6.5</v>
      </c>
      <c r="Y149" s="13">
        <v>4.5999999999999996</v>
      </c>
      <c r="Z149" s="12">
        <v>0</v>
      </c>
      <c r="AA149" s="14">
        <v>0</v>
      </c>
      <c r="AB149">
        <f t="shared" ca="1" si="2"/>
        <v>0.37113205645254266</v>
      </c>
      <c r="AC149">
        <v>41256</v>
      </c>
      <c r="AD149" s="17">
        <v>27.279799999999899</v>
      </c>
      <c r="AE149" s="18">
        <v>35.111109999999996</v>
      </c>
      <c r="AF149" s="19">
        <v>14.2164</v>
      </c>
      <c r="AG149" s="20">
        <v>4.3974900000000003</v>
      </c>
      <c r="AH149" s="21">
        <v>18.379000000000001</v>
      </c>
      <c r="AI149" s="22">
        <v>0.61619999999999997</v>
      </c>
      <c r="AJ149" s="23">
        <v>0</v>
      </c>
      <c r="AK149" s="24">
        <v>0</v>
      </c>
      <c r="AL149" s="4" t="s">
        <v>103</v>
      </c>
      <c r="AM149" s="17">
        <f>Table11[[#This Row],[Column3]]-Table11[[#This Row],[Labour]]</f>
        <v>-11.1202000000001</v>
      </c>
      <c r="AN149" s="18">
        <f>Table11[[#This Row],[Column4]]-Table11[[#This Row],[Conservative]]</f>
        <v>-3.2888900000000021</v>
      </c>
      <c r="AO149" s="19">
        <f>Table11[[#This Row],[Column5]]-Table11[[#This Row],[Reform]]</f>
        <v>6.8163999999999998</v>
      </c>
      <c r="AP149" s="20">
        <f>Table11[[#This Row],[Column6]]-Table11[[#This Row],[LibDem]]</f>
        <v>-0.40250999999999948</v>
      </c>
      <c r="AQ149" s="21">
        <f>Table11[[#This Row],[Column7]]-Table11[[#This Row],[Green]]</f>
        <v>11.879000000000001</v>
      </c>
      <c r="AR149" s="22">
        <f>Table11[[#This Row],[Column8]]-Table11[[#This Row],[Oth]]</f>
        <v>-3.9837999999999996</v>
      </c>
      <c r="AS149" s="23">
        <f>Table11[[#This Row],[Column9]]-Table11[[#This Row],[SNP]]</f>
        <v>0</v>
      </c>
      <c r="AT149" s="24">
        <f>Table11[[#This Row],[Column10]]-Table11[[#This Row],[PD]]</f>
        <v>0</v>
      </c>
      <c r="AU149" s="24">
        <f>MAX(Table11[[#This Row],[Column3]:[Column10]])-LARGE(Table11[[#This Row],[Column3]:[Column10]],2)</f>
        <v>7.8313100000000979</v>
      </c>
      <c r="AV149">
        <f>Table11[[#This Row],[Column3]]*Table11[[#This Row],[Column2]]</f>
        <v>1125455.4287999959</v>
      </c>
      <c r="AW149" s="25">
        <f>TRUNC(Table11[[#This Row],[Column3]]*Table11[[#This Row],[Column28]]/100)</f>
        <v>11254</v>
      </c>
      <c r="AX149" s="26">
        <f>TRUNC(Table11[[#This Row],[Column4]]*Table11[[#This Row],[Column29]]/100)</f>
        <v>14485</v>
      </c>
      <c r="AY149" s="27">
        <f>TRUNC(Table11[[#This Row],[Column5]]*Table11[[#This Row],[Column30]]/100)</f>
        <v>5865</v>
      </c>
      <c r="AZ149" s="28">
        <f>TRUNC(Table11[[#This Row],[Column6]]*Table11[[#This Row],[Column31]]/100)</f>
        <v>1814</v>
      </c>
      <c r="BA149" s="29">
        <f>TRUNC(Table11[[#This Row],[Column7]]*Table11[[#This Row],[Column312]]/100)</f>
        <v>7582</v>
      </c>
      <c r="BB149" s="30">
        <f>TRUNC(Table11[[#This Row],[Column8]]*Table11[[#This Row],[Column313]]/100)</f>
        <v>254</v>
      </c>
      <c r="BC149" s="31">
        <f>TRUNC(Table11[[#This Row],[Column9]]*Table11[[#This Row],[Column314]]/100)</f>
        <v>0</v>
      </c>
      <c r="BD149" s="32">
        <f>TRUNC(Table11[[#This Row],[Column10]]*Table11[[#This Row],[Column30]]/100)</f>
        <v>0</v>
      </c>
      <c r="BE149">
        <f>Table11[[#This Row],[Column2]]</f>
        <v>41256</v>
      </c>
      <c r="BF149">
        <f>Table11[[#This Row],[Column28]]</f>
        <v>41256</v>
      </c>
      <c r="BG149">
        <f>Table11[[#This Row],[Column29]]</f>
        <v>41256</v>
      </c>
      <c r="BH149">
        <f>Table11[[#This Row],[Column30]]</f>
        <v>41256</v>
      </c>
      <c r="BI149">
        <f>Table11[[#This Row],[Column31]]</f>
        <v>41256</v>
      </c>
      <c r="BJ149">
        <f>Table11[[#This Row],[Column312]]</f>
        <v>41256</v>
      </c>
      <c r="BK149">
        <f>Table11[[#This Row],[Column313]]</f>
        <v>41256</v>
      </c>
      <c r="BL149">
        <f>Table11[[#This Row],[Column314]]</f>
        <v>41256</v>
      </c>
      <c r="BM149">
        <f>Table11[[#This Row],[Column315]]</f>
        <v>41256</v>
      </c>
      <c r="BN149">
        <f>Table11[[#This Row],[Column31]]</f>
        <v>41256</v>
      </c>
      <c r="BO149">
        <f>Table11[[#This Row],[Column312]]</f>
        <v>41256</v>
      </c>
    </row>
    <row r="150" spans="1:67" ht="43.2" customHeight="1">
      <c r="A150" s="4" t="s">
        <v>154</v>
      </c>
      <c r="B150" s="5" t="s">
        <v>155</v>
      </c>
      <c r="C150" s="5" t="s">
        <v>52</v>
      </c>
      <c r="D150" s="56" t="s">
        <v>1076</v>
      </c>
      <c r="E150" s="16">
        <v>0</v>
      </c>
      <c r="F150">
        <v>19.716000000000001</v>
      </c>
      <c r="G150">
        <v>25.385999999999999</v>
      </c>
      <c r="H150">
        <v>32.387</v>
      </c>
      <c r="I150">
        <v>0</v>
      </c>
      <c r="J150">
        <v>11.961</v>
      </c>
      <c r="K150">
        <v>5.4329999999999998</v>
      </c>
      <c r="L150">
        <v>5.117</v>
      </c>
      <c r="M150" s="7">
        <f>Table11[[#This Row],[Progressives]]*0.67+Table11[[#This Row],[Muslim]]*0.64+Table11[[#This Row],[Left]]*0.35+Table11[[#This Row],[Average]]*0.52+Table11[[#This Row],[Reforms]]*0.2</f>
        <v>44.226030000000009</v>
      </c>
      <c r="N150" s="58">
        <f>Table11[[#This Row],[Average]]*0.34+Table11[[#This Row],[Liberal]]*0.45+Table11[[#This Row],[Blues]]+Table11[[#This Row],[Reforms]]*0.6</f>
        <v>13.88565</v>
      </c>
      <c r="O150" s="9">
        <f>Table11[[#This Row],[Liberal]]*0.55+Table11[[#This Row],[Progressives]]*0.07+Table11[[#This Row],[Average]]*0.14</f>
        <v>8.8456400000000013</v>
      </c>
      <c r="P150" s="11">
        <f>Table11[[#This Row],[Muslim]]*0.06+Table11[[#This Row],[Left]]*0.44+Table11[[#This Row],[Progressives]]*0.26</f>
        <v>20.773419999999998</v>
      </c>
      <c r="Q150" s="59"/>
      <c r="R150" s="57">
        <f>Table11[[#This Row],[Muslim]]*0.3+Table11[[#This Row],[Left]]*0.21+Table11[[#This Row],[Reforms]]*0.2</f>
        <v>12.269260000000001</v>
      </c>
      <c r="T150" s="7">
        <v>48.9</v>
      </c>
      <c r="U150" s="8">
        <v>7.2</v>
      </c>
      <c r="V150" s="10">
        <v>6.1</v>
      </c>
      <c r="W150" s="9">
        <v>5.8</v>
      </c>
      <c r="X150" s="11">
        <v>10.4</v>
      </c>
      <c r="Y150" s="13">
        <v>21.5</v>
      </c>
      <c r="Z150" s="12">
        <v>0</v>
      </c>
      <c r="AA150" s="14">
        <v>0</v>
      </c>
      <c r="AB150">
        <f t="shared" ca="1" si="2"/>
        <v>0.67910615623140969</v>
      </c>
      <c r="AC150">
        <v>38602</v>
      </c>
      <c r="AD150" s="17">
        <v>26.687799999999999</v>
      </c>
      <c r="AE150" s="18">
        <v>6.6457599999999903</v>
      </c>
      <c r="AF150" s="19">
        <v>9.36</v>
      </c>
      <c r="AG150" s="20">
        <v>7.2284399999999902</v>
      </c>
      <c r="AH150" s="21">
        <v>29.917999999999999</v>
      </c>
      <c r="AI150" s="22">
        <v>20.059999999999999</v>
      </c>
      <c r="AJ150" s="23">
        <v>0</v>
      </c>
      <c r="AK150" s="24">
        <v>0</v>
      </c>
      <c r="AL150" s="4" t="s">
        <v>154</v>
      </c>
      <c r="AM150" s="17">
        <f>Table11[[#This Row],[Column3]]-Table11[[#This Row],[Labour]]</f>
        <v>-22.212199999999999</v>
      </c>
      <c r="AN150" s="18">
        <f>Table11[[#This Row],[Column4]]-Table11[[#This Row],[Conservative]]</f>
        <v>-0.55424000000000984</v>
      </c>
      <c r="AO150" s="19">
        <f>Table11[[#This Row],[Column5]]-Table11[[#This Row],[Reform]]</f>
        <v>3.26</v>
      </c>
      <c r="AP150" s="20">
        <f>Table11[[#This Row],[Column6]]-Table11[[#This Row],[LibDem]]</f>
        <v>1.4284399999999904</v>
      </c>
      <c r="AQ150" s="21">
        <f>Table11[[#This Row],[Column7]]-Table11[[#This Row],[Green]]</f>
        <v>19.518000000000001</v>
      </c>
      <c r="AR150" s="22">
        <f>Table11[[#This Row],[Column8]]-Table11[[#This Row],[Oth]]</f>
        <v>-1.4400000000000013</v>
      </c>
      <c r="AS150" s="23">
        <f>Table11[[#This Row],[Column9]]-Table11[[#This Row],[SNP]]</f>
        <v>0</v>
      </c>
      <c r="AT150" s="24">
        <f>Table11[[#This Row],[Column10]]-Table11[[#This Row],[PD]]</f>
        <v>0</v>
      </c>
      <c r="AU150" s="24">
        <f>MAX(Table11[[#This Row],[Column3]:[Column10]])-LARGE(Table11[[#This Row],[Column3]:[Column10]],2)</f>
        <v>3.2302</v>
      </c>
      <c r="AV150">
        <f>Table11[[#This Row],[Column3]]*Table11[[#This Row],[Column2]]</f>
        <v>1030202.4556</v>
      </c>
      <c r="AW150" s="25">
        <f>TRUNC(Table11[[#This Row],[Column3]]*Table11[[#This Row],[Column28]]/100)</f>
        <v>10302</v>
      </c>
      <c r="AX150" s="26">
        <f>TRUNC(Table11[[#This Row],[Column4]]*Table11[[#This Row],[Column29]]/100)</f>
        <v>2565</v>
      </c>
      <c r="AY150" s="27">
        <f>TRUNC(Table11[[#This Row],[Column5]]*Table11[[#This Row],[Column30]]/100)</f>
        <v>3613</v>
      </c>
      <c r="AZ150" s="28">
        <f>TRUNC(Table11[[#This Row],[Column6]]*Table11[[#This Row],[Column31]]/100)</f>
        <v>2790</v>
      </c>
      <c r="BA150" s="29">
        <f>TRUNC(Table11[[#This Row],[Column7]]*Table11[[#This Row],[Column312]]/100)</f>
        <v>11548</v>
      </c>
      <c r="BB150" s="30">
        <f>TRUNC(Table11[[#This Row],[Column8]]*Table11[[#This Row],[Column313]]/100)</f>
        <v>7743</v>
      </c>
      <c r="BC150" s="31">
        <f>TRUNC(Table11[[#This Row],[Column9]]*Table11[[#This Row],[Column314]]/100)</f>
        <v>0</v>
      </c>
      <c r="BD150" s="32">
        <f>TRUNC(Table11[[#This Row],[Column10]]*Table11[[#This Row],[Column30]]/100)</f>
        <v>0</v>
      </c>
      <c r="BE150">
        <f>Table11[[#This Row],[Column2]]</f>
        <v>38602</v>
      </c>
      <c r="BF150">
        <f>Table11[[#This Row],[Column28]]</f>
        <v>38602</v>
      </c>
      <c r="BG150">
        <f>Table11[[#This Row],[Column29]]</f>
        <v>38602</v>
      </c>
      <c r="BH150">
        <f>Table11[[#This Row],[Column30]]</f>
        <v>38602</v>
      </c>
      <c r="BI150">
        <f>Table11[[#This Row],[Column31]]</f>
        <v>38602</v>
      </c>
      <c r="BJ150">
        <f>Table11[[#This Row],[Column312]]</f>
        <v>38602</v>
      </c>
      <c r="BK150">
        <f>Table11[[#This Row],[Column313]]</f>
        <v>38602</v>
      </c>
      <c r="BL150">
        <f>Table11[[#This Row],[Column314]]</f>
        <v>38602</v>
      </c>
      <c r="BM150">
        <f>Table11[[#This Row],[Column315]]</f>
        <v>38602</v>
      </c>
      <c r="BN150">
        <f>Table11[[#This Row],[Column31]]</f>
        <v>38602</v>
      </c>
      <c r="BO150">
        <f>Table11[[#This Row],[Column312]]</f>
        <v>38602</v>
      </c>
    </row>
    <row r="151" spans="1:67" ht="28.8" customHeight="1">
      <c r="A151" s="4" t="s">
        <v>257</v>
      </c>
      <c r="B151" s="5" t="s">
        <v>258</v>
      </c>
      <c r="C151" s="5" t="s">
        <v>52</v>
      </c>
      <c r="D151" s="56" t="s">
        <v>1077</v>
      </c>
      <c r="E151" s="16">
        <v>0</v>
      </c>
      <c r="F151">
        <v>4.0039999999999996</v>
      </c>
      <c r="G151">
        <v>9.1489999999999991</v>
      </c>
      <c r="H151">
        <v>14.59</v>
      </c>
      <c r="I151">
        <v>27.613</v>
      </c>
      <c r="J151">
        <v>24.111999999999998</v>
      </c>
      <c r="K151">
        <v>3.6560000000000001</v>
      </c>
      <c r="L151">
        <v>16.875</v>
      </c>
      <c r="M151" s="7">
        <f>Table11[[#This Row],[Progressives]]*0.67+Table11[[#This Row],[Muslim]]*0.64+Table11[[#This Row],[Left]]*0.35+Table11[[#This Row],[Average]]*0.52+Table11[[#This Row],[Reforms]]*0.2</f>
        <v>33.273769999999999</v>
      </c>
      <c r="N151" s="58">
        <f>Table11[[#This Row],[Average]]*0.34+Table11[[#This Row],[Liberal]]*0.45+Table11[[#This Row],[Blues]]+Table11[[#This Row],[Reforms]]*0.6</f>
        <v>34.019819999999996</v>
      </c>
      <c r="O151" s="9">
        <f>Table11[[#This Row],[Liberal]]*0.55+Table11[[#This Row],[Progressives]]*0.07+Table11[[#This Row],[Average]]*0.14</f>
        <v>18.148720000000001</v>
      </c>
      <c r="P151" s="11">
        <f>Table11[[#This Row],[Muslim]]*0.06+Table11[[#This Row],[Left]]*0.44+Table11[[#This Row],[Progressives]]*0.26</f>
        <v>8.0592000000000006</v>
      </c>
      <c r="Q151" s="59"/>
      <c r="R151" s="57">
        <f>Table11[[#This Row],[Muslim]]*0.3+Table11[[#This Row],[Left]]*0.21+Table11[[#This Row],[Reforms]]*0.2</f>
        <v>6.4974899999999991</v>
      </c>
      <c r="T151" s="7">
        <v>27.6</v>
      </c>
      <c r="U151" s="8">
        <v>32.5</v>
      </c>
      <c r="V151" s="10">
        <v>28.4</v>
      </c>
      <c r="W151" s="9">
        <v>5.0999999999999996</v>
      </c>
      <c r="X151" s="11">
        <v>5.6</v>
      </c>
      <c r="Y151" s="13">
        <v>0.8</v>
      </c>
      <c r="Z151" s="12">
        <v>0</v>
      </c>
      <c r="AA151" s="14">
        <v>0</v>
      </c>
      <c r="AB151">
        <f t="shared" ca="1" si="2"/>
        <v>0.91942935241808488</v>
      </c>
      <c r="AC151">
        <v>46911</v>
      </c>
      <c r="AD151" s="17">
        <v>11.0745599999999</v>
      </c>
      <c r="AE151" s="18">
        <v>32.225520000000003</v>
      </c>
      <c r="AF151" s="19">
        <v>37.518000000000001</v>
      </c>
      <c r="AG151" s="20">
        <v>6.8299200000000004</v>
      </c>
      <c r="AH151" s="21">
        <v>12.247999999999999</v>
      </c>
      <c r="AI151" s="22">
        <v>0.103999999999999</v>
      </c>
      <c r="AJ151" s="23">
        <v>0</v>
      </c>
      <c r="AK151" s="24">
        <v>0</v>
      </c>
      <c r="AL151" s="4" t="s">
        <v>257</v>
      </c>
      <c r="AM151" s="17">
        <f>Table11[[#This Row],[Column3]]-Table11[[#This Row],[Labour]]</f>
        <v>-16.525440000000103</v>
      </c>
      <c r="AN151" s="18">
        <f>Table11[[#This Row],[Column4]]-Table11[[#This Row],[Conservative]]</f>
        <v>-0.27447999999999695</v>
      </c>
      <c r="AO151" s="19">
        <f>Table11[[#This Row],[Column5]]-Table11[[#This Row],[Reform]]</f>
        <v>9.1180000000000021</v>
      </c>
      <c r="AP151" s="20">
        <f>Table11[[#This Row],[Column6]]-Table11[[#This Row],[LibDem]]</f>
        <v>1.7299200000000008</v>
      </c>
      <c r="AQ151" s="21">
        <f>Table11[[#This Row],[Column7]]-Table11[[#This Row],[Green]]</f>
        <v>6.6479999999999997</v>
      </c>
      <c r="AR151" s="22">
        <f>Table11[[#This Row],[Column8]]-Table11[[#This Row],[Oth]]</f>
        <v>-0.69600000000000106</v>
      </c>
      <c r="AS151" s="23">
        <f>Table11[[#This Row],[Column9]]-Table11[[#This Row],[SNP]]</f>
        <v>0</v>
      </c>
      <c r="AT151" s="24">
        <f>Table11[[#This Row],[Column10]]-Table11[[#This Row],[PD]]</f>
        <v>0</v>
      </c>
      <c r="AU151" s="24">
        <f>MAX(Table11[[#This Row],[Column3]:[Column10]])-LARGE(Table11[[#This Row],[Column3]:[Column10]],2)</f>
        <v>5.2924799999999976</v>
      </c>
      <c r="AV151">
        <f>Table11[[#This Row],[Column3]]*Table11[[#This Row],[Column2]]</f>
        <v>519518.68415999535</v>
      </c>
      <c r="AW151" s="25">
        <f>TRUNC(Table11[[#This Row],[Column3]]*Table11[[#This Row],[Column28]]/100)</f>
        <v>5195</v>
      </c>
      <c r="AX151" s="26">
        <f>TRUNC(Table11[[#This Row],[Column4]]*Table11[[#This Row],[Column29]]/100)</f>
        <v>15117</v>
      </c>
      <c r="AY151" s="27">
        <f>TRUNC(Table11[[#This Row],[Column5]]*Table11[[#This Row],[Column30]]/100)</f>
        <v>17600</v>
      </c>
      <c r="AZ151" s="28">
        <f>TRUNC(Table11[[#This Row],[Column6]]*Table11[[#This Row],[Column31]]/100)</f>
        <v>3203</v>
      </c>
      <c r="BA151" s="29">
        <f>TRUNC(Table11[[#This Row],[Column7]]*Table11[[#This Row],[Column312]]/100)</f>
        <v>5745</v>
      </c>
      <c r="BB151" s="30">
        <f>TRUNC(Table11[[#This Row],[Column8]]*Table11[[#This Row],[Column313]]/100)</f>
        <v>48</v>
      </c>
      <c r="BC151" s="31">
        <f>TRUNC(Table11[[#This Row],[Column9]]*Table11[[#This Row],[Column314]]/100)</f>
        <v>0</v>
      </c>
      <c r="BD151" s="32">
        <f>TRUNC(Table11[[#This Row],[Column10]]*Table11[[#This Row],[Column30]]/100)</f>
        <v>0</v>
      </c>
      <c r="BE151">
        <f>Table11[[#This Row],[Column2]]</f>
        <v>46911</v>
      </c>
      <c r="BF151">
        <f>Table11[[#This Row],[Column28]]</f>
        <v>46911</v>
      </c>
      <c r="BG151">
        <f>Table11[[#This Row],[Column29]]</f>
        <v>46911</v>
      </c>
      <c r="BH151">
        <f>Table11[[#This Row],[Column30]]</f>
        <v>46911</v>
      </c>
      <c r="BI151">
        <f>Table11[[#This Row],[Column31]]</f>
        <v>46911</v>
      </c>
      <c r="BJ151">
        <f>Table11[[#This Row],[Column312]]</f>
        <v>46911</v>
      </c>
      <c r="BK151">
        <f>Table11[[#This Row],[Column313]]</f>
        <v>46911</v>
      </c>
      <c r="BL151">
        <f>Table11[[#This Row],[Column314]]</f>
        <v>46911</v>
      </c>
      <c r="BM151">
        <f>Table11[[#This Row],[Column315]]</f>
        <v>46911</v>
      </c>
      <c r="BN151">
        <f>Table11[[#This Row],[Column31]]</f>
        <v>46911</v>
      </c>
      <c r="BO151">
        <f>Table11[[#This Row],[Column312]]</f>
        <v>46911</v>
      </c>
    </row>
    <row r="152" spans="1:67" ht="28.8" customHeight="1">
      <c r="A152" s="2" t="s">
        <v>104</v>
      </c>
      <c r="B152" s="3" t="s">
        <v>105</v>
      </c>
      <c r="C152" s="3" t="s">
        <v>52</v>
      </c>
      <c r="D152" s="50" t="s">
        <v>1078</v>
      </c>
      <c r="E152" s="16">
        <v>0</v>
      </c>
      <c r="F152">
        <v>7.6029999999999998</v>
      </c>
      <c r="G152">
        <v>8.5619999999999994</v>
      </c>
      <c r="H152">
        <v>32.057000000000002</v>
      </c>
      <c r="I152">
        <v>10.096</v>
      </c>
      <c r="J152">
        <v>25.577999999999999</v>
      </c>
      <c r="K152">
        <v>9.5020000000000007</v>
      </c>
      <c r="L152">
        <v>6.6020000000000003</v>
      </c>
      <c r="M152" s="7">
        <f>Table11[[#This Row],[Progressives]]*0.67+Table11[[#This Row],[Muslim]]*0.64+Table11[[#This Row],[Left]]*0.35+Table11[[#This Row],[Average]]*0.52+Table11[[#This Row],[Reforms]]*0.2</f>
        <v>35.91113</v>
      </c>
      <c r="N152" s="58">
        <f>Table11[[#This Row],[Average]]*0.34+Table11[[#This Row],[Liberal]]*0.45+Table11[[#This Row],[Blues]]+Table11[[#This Row],[Reforms]]*0.6</f>
        <v>28.405940000000001</v>
      </c>
      <c r="O152" s="9">
        <f>Table11[[#This Row],[Liberal]]*0.55+Table11[[#This Row],[Progressives]]*0.07+Table11[[#This Row],[Average]]*0.14</f>
        <v>17.725330000000003</v>
      </c>
      <c r="P152" s="11">
        <f>Table11[[#This Row],[Muslim]]*0.06+Table11[[#This Row],[Left]]*0.44+Table11[[#This Row],[Progressives]]*0.26</f>
        <v>12.55828</v>
      </c>
      <c r="Q152" s="59"/>
      <c r="R152" s="57">
        <f>Table11[[#This Row],[Muslim]]*0.3+Table11[[#This Row],[Left]]*0.21+Table11[[#This Row],[Reforms]]*0.2</f>
        <v>5.3993200000000003</v>
      </c>
      <c r="T152" s="7">
        <v>58.7</v>
      </c>
      <c r="U152" s="8">
        <v>8.1999999999999993</v>
      </c>
      <c r="V152" s="10">
        <v>4.0999999999999996</v>
      </c>
      <c r="W152" s="9">
        <v>12.5</v>
      </c>
      <c r="X152" s="11">
        <v>14.5</v>
      </c>
      <c r="Y152" s="13">
        <v>1.9</v>
      </c>
      <c r="Z152" s="12">
        <v>0</v>
      </c>
      <c r="AA152" s="14">
        <v>0</v>
      </c>
      <c r="AB152">
        <f t="shared" ca="1" si="2"/>
        <v>0.43134091147680875</v>
      </c>
      <c r="AC152">
        <v>48642</v>
      </c>
      <c r="AD152" s="17">
        <v>33.2759</v>
      </c>
      <c r="AE152" s="18">
        <v>13.662000000000001</v>
      </c>
      <c r="AF152" s="19">
        <v>12.4</v>
      </c>
      <c r="AG152" s="20">
        <v>12.239100000000001</v>
      </c>
      <c r="AH152" s="21">
        <v>27.927800000000001</v>
      </c>
      <c r="AI152" s="22">
        <v>0.3952</v>
      </c>
      <c r="AJ152" s="23">
        <v>0</v>
      </c>
      <c r="AK152" s="24">
        <v>0</v>
      </c>
      <c r="AL152" s="2" t="s">
        <v>104</v>
      </c>
      <c r="AM152" s="17">
        <f>Table11[[#This Row],[Column3]]-Table11[[#This Row],[Labour]]</f>
        <v>-25.424100000000003</v>
      </c>
      <c r="AN152" s="18">
        <f>Table11[[#This Row],[Column4]]-Table11[[#This Row],[Conservative]]</f>
        <v>5.4620000000000015</v>
      </c>
      <c r="AO152" s="19">
        <f>Table11[[#This Row],[Column5]]-Table11[[#This Row],[Reform]]</f>
        <v>8.3000000000000007</v>
      </c>
      <c r="AP152" s="20">
        <f>Table11[[#This Row],[Column6]]-Table11[[#This Row],[LibDem]]</f>
        <v>-0.26089999999999947</v>
      </c>
      <c r="AQ152" s="21">
        <f>Table11[[#This Row],[Column7]]-Table11[[#This Row],[Green]]</f>
        <v>13.427800000000001</v>
      </c>
      <c r="AR152" s="22">
        <f>Table11[[#This Row],[Column8]]-Table11[[#This Row],[Oth]]</f>
        <v>-1.5047999999999999</v>
      </c>
      <c r="AS152" s="23">
        <f>Table11[[#This Row],[Column9]]-Table11[[#This Row],[SNP]]</f>
        <v>0</v>
      </c>
      <c r="AT152" s="24">
        <f>Table11[[#This Row],[Column10]]-Table11[[#This Row],[PD]]</f>
        <v>0</v>
      </c>
      <c r="AU152" s="24">
        <f>MAX(Table11[[#This Row],[Column3]:[Column10]])-LARGE(Table11[[#This Row],[Column3]:[Column10]],2)</f>
        <v>5.3480999999999987</v>
      </c>
      <c r="AV152">
        <f>Table11[[#This Row],[Column3]]*Table11[[#This Row],[Column2]]</f>
        <v>1618606.3278000001</v>
      </c>
      <c r="AW152" s="25">
        <f>TRUNC(Table11[[#This Row],[Column3]]*Table11[[#This Row],[Column28]]/100)</f>
        <v>16186</v>
      </c>
      <c r="AX152" s="26">
        <f>TRUNC(Table11[[#This Row],[Column4]]*Table11[[#This Row],[Column29]]/100)</f>
        <v>6645</v>
      </c>
      <c r="AY152" s="27">
        <f>TRUNC(Table11[[#This Row],[Column5]]*Table11[[#This Row],[Column30]]/100)</f>
        <v>6031</v>
      </c>
      <c r="AZ152" s="28">
        <f>TRUNC(Table11[[#This Row],[Column6]]*Table11[[#This Row],[Column31]]/100)</f>
        <v>5953</v>
      </c>
      <c r="BA152" s="29">
        <f>TRUNC(Table11[[#This Row],[Column7]]*Table11[[#This Row],[Column312]]/100)</f>
        <v>13584</v>
      </c>
      <c r="BB152" s="30">
        <f>TRUNC(Table11[[#This Row],[Column8]]*Table11[[#This Row],[Column313]]/100)</f>
        <v>192</v>
      </c>
      <c r="BC152" s="31">
        <f>TRUNC(Table11[[#This Row],[Column9]]*Table11[[#This Row],[Column314]]/100)</f>
        <v>0</v>
      </c>
      <c r="BD152" s="32">
        <f>TRUNC(Table11[[#This Row],[Column10]]*Table11[[#This Row],[Column30]]/100)</f>
        <v>0</v>
      </c>
      <c r="BE152">
        <f>Table11[[#This Row],[Column2]]</f>
        <v>48642</v>
      </c>
      <c r="BF152">
        <f>Table11[[#This Row],[Column28]]</f>
        <v>48642</v>
      </c>
      <c r="BG152">
        <f>Table11[[#This Row],[Column29]]</f>
        <v>48642</v>
      </c>
      <c r="BH152">
        <f>Table11[[#This Row],[Column30]]</f>
        <v>48642</v>
      </c>
      <c r="BI152">
        <f>Table11[[#This Row],[Column31]]</f>
        <v>48642</v>
      </c>
      <c r="BJ152">
        <f>Table11[[#This Row],[Column312]]</f>
        <v>48642</v>
      </c>
      <c r="BK152">
        <f>Table11[[#This Row],[Column313]]</f>
        <v>48642</v>
      </c>
      <c r="BL152">
        <f>Table11[[#This Row],[Column314]]</f>
        <v>48642</v>
      </c>
      <c r="BM152">
        <f>Table11[[#This Row],[Column315]]</f>
        <v>48642</v>
      </c>
      <c r="BN152">
        <f>Table11[[#This Row],[Column31]]</f>
        <v>48642</v>
      </c>
      <c r="BO152">
        <f>Table11[[#This Row],[Column312]]</f>
        <v>48642</v>
      </c>
    </row>
    <row r="153" spans="1:67" ht="28.8" customHeight="1">
      <c r="A153" s="4" t="s">
        <v>261</v>
      </c>
      <c r="B153" s="5" t="s">
        <v>262</v>
      </c>
      <c r="C153" s="5" t="s">
        <v>52</v>
      </c>
      <c r="D153" s="56" t="s">
        <v>1079</v>
      </c>
      <c r="E153">
        <v>0</v>
      </c>
      <c r="F153">
        <v>30.559000000000001</v>
      </c>
      <c r="G153">
        <v>11.864000000000001</v>
      </c>
      <c r="H153">
        <v>21.32</v>
      </c>
      <c r="I153">
        <v>0</v>
      </c>
      <c r="J153">
        <v>13.374000000000001</v>
      </c>
      <c r="K153">
        <v>18.774999999999999</v>
      </c>
      <c r="L153">
        <v>4.109</v>
      </c>
      <c r="M153" s="7">
        <f>Table11[[#This Row],[Progressives]]*0.67+Table11[[#This Row],[Muslim]]*0.64+Table11[[#This Row],[Left]]*0.35+Table11[[#This Row],[Average]]*0.52+Table11[[#This Row],[Reforms]]*0.2</f>
        <v>38.81636000000001</v>
      </c>
      <c r="N153" s="58">
        <f>Table11[[#This Row],[Average]]*0.34+Table11[[#This Row],[Liberal]]*0.45+Table11[[#This Row],[Blues]]+Table11[[#This Row],[Reforms]]*0.6</f>
        <v>27.258699999999997</v>
      </c>
      <c r="O153" s="9">
        <f>Table11[[#This Row],[Liberal]]*0.55+Table11[[#This Row],[Progressives]]*0.07+Table11[[#This Row],[Average]]*0.14</f>
        <v>8.8481000000000005</v>
      </c>
      <c r="P153" s="11">
        <f>Table11[[#This Row],[Muslim]]*0.06+Table11[[#This Row],[Left]]*0.44+Table11[[#This Row],[Progressives]]*0.26</f>
        <v>12.596900000000002</v>
      </c>
      <c r="Q153" s="59"/>
      <c r="R153" s="57">
        <f>Table11[[#This Row],[Muslim]]*0.3+Table11[[#This Row],[Left]]*0.21+Table11[[#This Row],[Reforms]]*0.2</f>
        <v>12.48094</v>
      </c>
      <c r="T153" s="7">
        <v>33.4</v>
      </c>
      <c r="U153" s="8">
        <v>20.5</v>
      </c>
      <c r="V153" s="10">
        <v>7.7</v>
      </c>
      <c r="W153" s="9">
        <v>2.2999999999999998</v>
      </c>
      <c r="X153" s="11">
        <v>3.8</v>
      </c>
      <c r="Y153" s="13">
        <v>32.200000000000003</v>
      </c>
      <c r="Z153" s="12">
        <v>0</v>
      </c>
      <c r="AA153" s="14">
        <v>0</v>
      </c>
      <c r="AB153">
        <f t="shared" ca="1" si="2"/>
        <v>0.36294868238471367</v>
      </c>
      <c r="AC153">
        <v>46888</v>
      </c>
      <c r="AD153" s="17">
        <v>18.526</v>
      </c>
      <c r="AE153" s="18">
        <v>21.836110000000001</v>
      </c>
      <c r="AF153" s="19">
        <v>9.2268000000000008</v>
      </c>
      <c r="AG153" s="20">
        <v>3.31209</v>
      </c>
      <c r="AH153" s="21">
        <v>13.573559999999899</v>
      </c>
      <c r="AI153" s="22">
        <v>33.425440000000002</v>
      </c>
      <c r="AJ153" s="23">
        <v>0</v>
      </c>
      <c r="AK153" s="24">
        <v>0</v>
      </c>
      <c r="AL153" s="4" t="s">
        <v>261</v>
      </c>
      <c r="AM153" s="17">
        <f>Table11[[#This Row],[Column3]]-Table11[[#This Row],[Labour]]</f>
        <v>-14.873999999999999</v>
      </c>
      <c r="AN153" s="18">
        <f>Table11[[#This Row],[Column4]]-Table11[[#This Row],[Conservative]]</f>
        <v>1.3361100000000015</v>
      </c>
      <c r="AO153" s="19">
        <f>Table11[[#This Row],[Column5]]-Table11[[#This Row],[Reform]]</f>
        <v>1.5268000000000006</v>
      </c>
      <c r="AP153" s="20">
        <f>Table11[[#This Row],[Column6]]-Table11[[#This Row],[LibDem]]</f>
        <v>1.0120900000000002</v>
      </c>
      <c r="AQ153" s="21">
        <f>Table11[[#This Row],[Column7]]-Table11[[#This Row],[Green]]</f>
        <v>9.7735599999999003</v>
      </c>
      <c r="AR153" s="22">
        <f>Table11[[#This Row],[Column8]]-Table11[[#This Row],[Oth]]</f>
        <v>1.225439999999999</v>
      </c>
      <c r="AS153" s="23">
        <f>Table11[[#This Row],[Column9]]-Table11[[#This Row],[SNP]]</f>
        <v>0</v>
      </c>
      <c r="AT153" s="24">
        <f>Table11[[#This Row],[Column10]]-Table11[[#This Row],[PD]]</f>
        <v>0</v>
      </c>
      <c r="AU153" s="24">
        <f>MAX(Table11[[#This Row],[Column3]:[Column10]])-LARGE(Table11[[#This Row],[Column3]:[Column10]],2)</f>
        <v>11.58933</v>
      </c>
      <c r="AV153">
        <f>Table11[[#This Row],[Column3]]*Table11[[#This Row],[Column2]]</f>
        <v>868647.08799999999</v>
      </c>
      <c r="AW153" s="25">
        <f>TRUNC(Table11[[#This Row],[Column3]]*Table11[[#This Row],[Column28]]/100)</f>
        <v>8686</v>
      </c>
      <c r="AX153" s="26">
        <f>TRUNC(Table11[[#This Row],[Column4]]*Table11[[#This Row],[Column29]]/100)</f>
        <v>10238</v>
      </c>
      <c r="AY153" s="27">
        <f>TRUNC(Table11[[#This Row],[Column5]]*Table11[[#This Row],[Column30]]/100)</f>
        <v>4326</v>
      </c>
      <c r="AZ153" s="28">
        <f>TRUNC(Table11[[#This Row],[Column6]]*Table11[[#This Row],[Column31]]/100)</f>
        <v>1552</v>
      </c>
      <c r="BA153" s="29">
        <f>TRUNC(Table11[[#This Row],[Column7]]*Table11[[#This Row],[Column312]]/100)</f>
        <v>6364</v>
      </c>
      <c r="BB153" s="30">
        <f>TRUNC(Table11[[#This Row],[Column8]]*Table11[[#This Row],[Column313]]/100)</f>
        <v>15672</v>
      </c>
      <c r="BC153" s="31">
        <f>TRUNC(Table11[[#This Row],[Column9]]*Table11[[#This Row],[Column314]]/100)</f>
        <v>0</v>
      </c>
      <c r="BD153" s="32">
        <f>TRUNC(Table11[[#This Row],[Column10]]*Table11[[#This Row],[Column30]]/100)</f>
        <v>0</v>
      </c>
      <c r="BE153">
        <f>Table11[[#This Row],[Column2]]</f>
        <v>46888</v>
      </c>
      <c r="BF153">
        <f>Table11[[#This Row],[Column28]]</f>
        <v>46888</v>
      </c>
      <c r="BG153">
        <f>Table11[[#This Row],[Column29]]</f>
        <v>46888</v>
      </c>
      <c r="BH153">
        <f>Table11[[#This Row],[Column30]]</f>
        <v>46888</v>
      </c>
      <c r="BI153">
        <f>Table11[[#This Row],[Column31]]</f>
        <v>46888</v>
      </c>
      <c r="BJ153">
        <f>Table11[[#This Row],[Column312]]</f>
        <v>46888</v>
      </c>
      <c r="BK153">
        <f>Table11[[#This Row],[Column313]]</f>
        <v>46888</v>
      </c>
      <c r="BL153">
        <f>Table11[[#This Row],[Column314]]</f>
        <v>46888</v>
      </c>
      <c r="BM153">
        <f>Table11[[#This Row],[Column315]]</f>
        <v>46888</v>
      </c>
      <c r="BN153">
        <f>Table11[[#This Row],[Column31]]</f>
        <v>46888</v>
      </c>
      <c r="BO153">
        <f>Table11[[#This Row],[Column312]]</f>
        <v>46888</v>
      </c>
    </row>
    <row r="154" spans="1:67" ht="28.8" customHeight="1">
      <c r="A154" s="4" t="s">
        <v>263</v>
      </c>
      <c r="B154" s="5" t="s">
        <v>264</v>
      </c>
      <c r="C154" s="5" t="s">
        <v>52</v>
      </c>
      <c r="D154" s="56" t="s">
        <v>1080</v>
      </c>
      <c r="E154" s="16">
        <v>0</v>
      </c>
      <c r="F154">
        <v>41.395000000000003</v>
      </c>
      <c r="G154">
        <v>14.351000000000001</v>
      </c>
      <c r="H154">
        <v>25.04</v>
      </c>
      <c r="I154">
        <v>0</v>
      </c>
      <c r="J154">
        <v>4.359</v>
      </c>
      <c r="K154">
        <v>12.079000000000001</v>
      </c>
      <c r="L154">
        <v>2.7749999999999999</v>
      </c>
      <c r="M154" s="7">
        <f>Table11[[#This Row],[Progressives]]*0.67+Table11[[#This Row],[Muslim]]*0.64+Table11[[#This Row],[Left]]*0.35+Table11[[#This Row],[Average]]*0.52+Table11[[#This Row],[Reforms]]*0.2</f>
        <v>48.847450000000002</v>
      </c>
      <c r="N154" s="58">
        <f>Table11[[#This Row],[Average]]*0.34+Table11[[#This Row],[Liberal]]*0.45+Table11[[#This Row],[Blues]]+Table11[[#This Row],[Reforms]]*0.6</f>
        <v>15.705550000000001</v>
      </c>
      <c r="O154" s="9">
        <f>Table11[[#This Row],[Liberal]]*0.55+Table11[[#This Row],[Progressives]]*0.07+Table11[[#This Row],[Average]]*0.14</f>
        <v>4.1502499999999998</v>
      </c>
      <c r="P154" s="11">
        <f>Table11[[#This Row],[Muslim]]*0.06+Table11[[#This Row],[Left]]*0.44+Table11[[#This Row],[Progressives]]*0.26</f>
        <v>15.308540000000001</v>
      </c>
      <c r="Q154" s="59"/>
      <c r="R154" s="57">
        <f>Table11[[#This Row],[Muslim]]*0.3+Table11[[#This Row],[Left]]*0.21+Table11[[#This Row],[Reforms]]*0.2</f>
        <v>15.987209999999999</v>
      </c>
      <c r="T154" s="7">
        <v>40.200000000000003</v>
      </c>
      <c r="U154" s="8">
        <v>14.9</v>
      </c>
      <c r="V154" s="10">
        <v>5.7</v>
      </c>
      <c r="W154" s="9">
        <v>3.3</v>
      </c>
      <c r="X154" s="11">
        <v>8.3000000000000007</v>
      </c>
      <c r="Y154" s="13">
        <v>27.7</v>
      </c>
      <c r="Z154" s="12">
        <v>0</v>
      </c>
      <c r="AA154" s="14">
        <v>0</v>
      </c>
      <c r="AB154">
        <f t="shared" ca="1" si="2"/>
        <v>1.1610209660118942E-3</v>
      </c>
      <c r="AC154">
        <v>41170</v>
      </c>
      <c r="AD154" s="17">
        <v>26.146159999999998</v>
      </c>
      <c r="AE154" s="18">
        <v>11.968</v>
      </c>
      <c r="AF154" s="19">
        <v>6.9</v>
      </c>
      <c r="AG154" s="20">
        <v>4.42584</v>
      </c>
      <c r="AH154" s="21">
        <v>21.38</v>
      </c>
      <c r="AI154" s="22">
        <v>29.18</v>
      </c>
      <c r="AJ154" s="23">
        <v>0</v>
      </c>
      <c r="AK154" s="24">
        <v>0</v>
      </c>
      <c r="AL154" s="4" t="s">
        <v>263</v>
      </c>
      <c r="AM154" s="17">
        <f>Table11[[#This Row],[Column3]]-Table11[[#This Row],[Labour]]</f>
        <v>-14.053840000000005</v>
      </c>
      <c r="AN154" s="18">
        <f>Table11[[#This Row],[Column4]]-Table11[[#This Row],[Conservative]]</f>
        <v>-2.9320000000000004</v>
      </c>
      <c r="AO154" s="19">
        <f>Table11[[#This Row],[Column5]]-Table11[[#This Row],[Reform]]</f>
        <v>1.2000000000000002</v>
      </c>
      <c r="AP154" s="20">
        <f>Table11[[#This Row],[Column6]]-Table11[[#This Row],[LibDem]]</f>
        <v>1.1258400000000002</v>
      </c>
      <c r="AQ154" s="21">
        <f>Table11[[#This Row],[Column7]]-Table11[[#This Row],[Green]]</f>
        <v>13.079999999999998</v>
      </c>
      <c r="AR154" s="22">
        <f>Table11[[#This Row],[Column8]]-Table11[[#This Row],[Oth]]</f>
        <v>1.4800000000000004</v>
      </c>
      <c r="AS154" s="23">
        <f>Table11[[#This Row],[Column9]]-Table11[[#This Row],[SNP]]</f>
        <v>0</v>
      </c>
      <c r="AT154" s="24">
        <f>Table11[[#This Row],[Column10]]-Table11[[#This Row],[PD]]</f>
        <v>0</v>
      </c>
      <c r="AU154" s="24">
        <f>MAX(Table11[[#This Row],[Column3]:[Column10]])-LARGE(Table11[[#This Row],[Column3]:[Column10]],2)</f>
        <v>3.0338400000000014</v>
      </c>
      <c r="AV154">
        <f>Table11[[#This Row],[Column3]]*Table11[[#This Row],[Column2]]</f>
        <v>1076437.4072</v>
      </c>
      <c r="AW154" s="25">
        <f>TRUNC(Table11[[#This Row],[Column3]]*Table11[[#This Row],[Column28]]/100)</f>
        <v>10764</v>
      </c>
      <c r="AX154" s="26">
        <f>TRUNC(Table11[[#This Row],[Column4]]*Table11[[#This Row],[Column29]]/100)</f>
        <v>4927</v>
      </c>
      <c r="AY154" s="27">
        <f>TRUNC(Table11[[#This Row],[Column5]]*Table11[[#This Row],[Column30]]/100)</f>
        <v>2840</v>
      </c>
      <c r="AZ154" s="28">
        <f>TRUNC(Table11[[#This Row],[Column6]]*Table11[[#This Row],[Column31]]/100)</f>
        <v>1822</v>
      </c>
      <c r="BA154" s="29">
        <f>TRUNC(Table11[[#This Row],[Column7]]*Table11[[#This Row],[Column312]]/100)</f>
        <v>8802</v>
      </c>
      <c r="BB154" s="30">
        <f>TRUNC(Table11[[#This Row],[Column8]]*Table11[[#This Row],[Column313]]/100)</f>
        <v>12013</v>
      </c>
      <c r="BC154" s="31">
        <f>TRUNC(Table11[[#This Row],[Column9]]*Table11[[#This Row],[Column314]]/100)</f>
        <v>0</v>
      </c>
      <c r="BD154" s="32">
        <f>TRUNC(Table11[[#This Row],[Column10]]*Table11[[#This Row],[Column30]]/100)</f>
        <v>0</v>
      </c>
      <c r="BE154">
        <f>Table11[[#This Row],[Column2]]</f>
        <v>41170</v>
      </c>
      <c r="BF154">
        <f>Table11[[#This Row],[Column28]]</f>
        <v>41170</v>
      </c>
      <c r="BG154">
        <f>Table11[[#This Row],[Column29]]</f>
        <v>41170</v>
      </c>
      <c r="BH154">
        <f>Table11[[#This Row],[Column30]]</f>
        <v>41170</v>
      </c>
      <c r="BI154">
        <f>Table11[[#This Row],[Column31]]</f>
        <v>41170</v>
      </c>
      <c r="BJ154">
        <f>Table11[[#This Row],[Column312]]</f>
        <v>41170</v>
      </c>
      <c r="BK154">
        <f>Table11[[#This Row],[Column313]]</f>
        <v>41170</v>
      </c>
      <c r="BL154">
        <f>Table11[[#This Row],[Column314]]</f>
        <v>41170</v>
      </c>
      <c r="BM154">
        <f>Table11[[#This Row],[Column315]]</f>
        <v>41170</v>
      </c>
      <c r="BN154">
        <f>Table11[[#This Row],[Column31]]</f>
        <v>41170</v>
      </c>
      <c r="BO154">
        <f>Table11[[#This Row],[Column312]]</f>
        <v>41170</v>
      </c>
    </row>
    <row r="155" spans="1:67" ht="43.2" customHeight="1">
      <c r="A155" s="2" t="s">
        <v>106</v>
      </c>
      <c r="B155" s="3" t="s">
        <v>107</v>
      </c>
      <c r="C155" s="3" t="s">
        <v>52</v>
      </c>
      <c r="D155" s="50" t="s">
        <v>1081</v>
      </c>
      <c r="E155" s="16">
        <v>0</v>
      </c>
      <c r="F155">
        <v>12.43</v>
      </c>
      <c r="G155">
        <v>12.606</v>
      </c>
      <c r="H155">
        <v>42.554000000000002</v>
      </c>
      <c r="I155">
        <v>2.4750000000000001</v>
      </c>
      <c r="J155">
        <v>17.463999999999999</v>
      </c>
      <c r="K155">
        <v>5.7880000000000003</v>
      </c>
      <c r="L155">
        <v>6.681</v>
      </c>
      <c r="M155" s="7">
        <f>Table11[[#This Row],[Progressives]]*0.67+Table11[[#This Row],[Muslim]]*0.64+Table11[[#This Row],[Left]]*0.35+Table11[[#This Row],[Average]]*0.52+Table11[[#This Row],[Reforms]]*0.2</f>
        <v>43.50168</v>
      </c>
      <c r="N155" s="58">
        <f>Table11[[#This Row],[Average]]*0.34+Table11[[#This Row],[Liberal]]*0.45+Table11[[#This Row],[Blues]]+Table11[[#This Row],[Reforms]]*0.6</f>
        <v>18.4969</v>
      </c>
      <c r="O155" s="9">
        <f>Table11[[#This Row],[Liberal]]*0.55+Table11[[#This Row],[Progressives]]*0.07+Table11[[#This Row],[Average]]*0.14</f>
        <v>12.930480000000001</v>
      </c>
      <c r="P155" s="11">
        <f>Table11[[#This Row],[Muslim]]*0.06+Table11[[#This Row],[Left]]*0.44+Table11[[#This Row],[Progressives]]*0.26</f>
        <v>17.356480000000001</v>
      </c>
      <c r="Q155" s="59"/>
      <c r="R155" s="57">
        <f>Table11[[#This Row],[Muslim]]*0.3+Table11[[#This Row],[Left]]*0.21+Table11[[#This Row],[Reforms]]*0.2</f>
        <v>7.7124599999999992</v>
      </c>
      <c r="T155" s="7">
        <v>34.4</v>
      </c>
      <c r="U155" s="8">
        <v>4</v>
      </c>
      <c r="V155" s="10">
        <v>3.5</v>
      </c>
      <c r="W155" s="9">
        <v>3.4</v>
      </c>
      <c r="X155" s="11">
        <v>5.4</v>
      </c>
      <c r="Y155" s="13">
        <v>49.3</v>
      </c>
      <c r="Z155" s="12">
        <v>0</v>
      </c>
      <c r="AA155" s="14">
        <v>0</v>
      </c>
      <c r="AB155">
        <f t="shared" ca="1" si="2"/>
        <v>0.27792503799254464</v>
      </c>
      <c r="AC155">
        <v>49006</v>
      </c>
      <c r="AD155" s="17">
        <v>27.41086</v>
      </c>
      <c r="AE155" s="18">
        <v>4.5583999999999998</v>
      </c>
      <c r="AF155" s="19">
        <v>9.4600000000000009</v>
      </c>
      <c r="AG155" s="20">
        <v>5.6327400000000001</v>
      </c>
      <c r="AH155" s="21">
        <v>16.101119999999899</v>
      </c>
      <c r="AI155" s="22">
        <v>36.836880000000001</v>
      </c>
      <c r="AJ155" s="23">
        <v>0</v>
      </c>
      <c r="AK155" s="24">
        <v>0</v>
      </c>
      <c r="AL155" s="2" t="s">
        <v>106</v>
      </c>
      <c r="AM155" s="17">
        <f>Table11[[#This Row],[Column3]]-Table11[[#This Row],[Labour]]</f>
        <v>-6.989139999999999</v>
      </c>
      <c r="AN155" s="18">
        <f>Table11[[#This Row],[Column4]]-Table11[[#This Row],[Conservative]]</f>
        <v>0.55839999999999979</v>
      </c>
      <c r="AO155" s="19">
        <f>Table11[[#This Row],[Column5]]-Table11[[#This Row],[Reform]]</f>
        <v>5.9600000000000009</v>
      </c>
      <c r="AP155" s="20">
        <f>Table11[[#This Row],[Column6]]-Table11[[#This Row],[LibDem]]</f>
        <v>2.2327400000000002</v>
      </c>
      <c r="AQ155" s="21">
        <f>Table11[[#This Row],[Column7]]-Table11[[#This Row],[Green]]</f>
        <v>10.701119999999898</v>
      </c>
      <c r="AR155" s="22">
        <f>Table11[[#This Row],[Column8]]-Table11[[#This Row],[Oth]]</f>
        <v>-12.463119999999996</v>
      </c>
      <c r="AS155" s="23">
        <f>Table11[[#This Row],[Column9]]-Table11[[#This Row],[SNP]]</f>
        <v>0</v>
      </c>
      <c r="AT155" s="24">
        <f>Table11[[#This Row],[Column10]]-Table11[[#This Row],[PD]]</f>
        <v>0</v>
      </c>
      <c r="AU155" s="24">
        <f>MAX(Table11[[#This Row],[Column3]:[Column10]])-LARGE(Table11[[#This Row],[Column3]:[Column10]],2)</f>
        <v>9.4260200000000012</v>
      </c>
      <c r="AV155">
        <f>Table11[[#This Row],[Column3]]*Table11[[#This Row],[Column2]]</f>
        <v>1343296.60516</v>
      </c>
      <c r="AW155" s="25">
        <f>TRUNC(Table11[[#This Row],[Column3]]*Table11[[#This Row],[Column28]]/100)</f>
        <v>13432</v>
      </c>
      <c r="AX155" s="26">
        <f>TRUNC(Table11[[#This Row],[Column4]]*Table11[[#This Row],[Column29]]/100)</f>
        <v>2233</v>
      </c>
      <c r="AY155" s="27">
        <f>TRUNC(Table11[[#This Row],[Column5]]*Table11[[#This Row],[Column30]]/100)</f>
        <v>4635</v>
      </c>
      <c r="AZ155" s="28">
        <f>TRUNC(Table11[[#This Row],[Column6]]*Table11[[#This Row],[Column31]]/100)</f>
        <v>2760</v>
      </c>
      <c r="BA155" s="29">
        <f>TRUNC(Table11[[#This Row],[Column7]]*Table11[[#This Row],[Column312]]/100)</f>
        <v>7890</v>
      </c>
      <c r="BB155" s="30">
        <f>TRUNC(Table11[[#This Row],[Column8]]*Table11[[#This Row],[Column313]]/100)</f>
        <v>18052</v>
      </c>
      <c r="BC155" s="31">
        <f>TRUNC(Table11[[#This Row],[Column9]]*Table11[[#This Row],[Column314]]/100)</f>
        <v>0</v>
      </c>
      <c r="BD155" s="32">
        <f>TRUNC(Table11[[#This Row],[Column10]]*Table11[[#This Row],[Column30]]/100)</f>
        <v>0</v>
      </c>
      <c r="BE155">
        <f>Table11[[#This Row],[Column2]]</f>
        <v>49006</v>
      </c>
      <c r="BF155">
        <f>Table11[[#This Row],[Column28]]</f>
        <v>49006</v>
      </c>
      <c r="BG155">
        <f>Table11[[#This Row],[Column29]]</f>
        <v>49006</v>
      </c>
      <c r="BH155">
        <f>Table11[[#This Row],[Column30]]</f>
        <v>49006</v>
      </c>
      <c r="BI155">
        <f>Table11[[#This Row],[Column31]]</f>
        <v>49006</v>
      </c>
      <c r="BJ155">
        <f>Table11[[#This Row],[Column312]]</f>
        <v>49006</v>
      </c>
      <c r="BK155">
        <f>Table11[[#This Row],[Column313]]</f>
        <v>49006</v>
      </c>
      <c r="BL155">
        <f>Table11[[#This Row],[Column314]]</f>
        <v>49006</v>
      </c>
      <c r="BM155">
        <f>Table11[[#This Row],[Column315]]</f>
        <v>49006</v>
      </c>
      <c r="BN155">
        <f>Table11[[#This Row],[Column31]]</f>
        <v>49006</v>
      </c>
      <c r="BO155">
        <f>Table11[[#This Row],[Column312]]</f>
        <v>49006</v>
      </c>
    </row>
    <row r="156" spans="1:67" ht="43.2" customHeight="1">
      <c r="A156" s="4" t="s">
        <v>84</v>
      </c>
      <c r="B156" s="5" t="s">
        <v>85</v>
      </c>
      <c r="C156" s="5" t="s">
        <v>52</v>
      </c>
      <c r="D156" s="56" t="s">
        <v>1082</v>
      </c>
      <c r="E156">
        <v>0</v>
      </c>
      <c r="F156">
        <v>11.397</v>
      </c>
      <c r="G156">
        <v>16.425999999999998</v>
      </c>
      <c r="H156">
        <v>41.381</v>
      </c>
      <c r="I156">
        <v>0</v>
      </c>
      <c r="J156">
        <v>18.751000000000001</v>
      </c>
      <c r="K156">
        <v>5.7240000000000002</v>
      </c>
      <c r="L156">
        <v>6.3209999999999997</v>
      </c>
      <c r="M156" s="7">
        <f>Table11[[#This Row],[Progressives]]*0.67+Table11[[#This Row],[Muslim]]*0.64+Table11[[#This Row],[Left]]*0.35+Table11[[#This Row],[Average]]*0.52+Table11[[#This Row],[Reforms]]*0.2</f>
        <v>42.032650000000004</v>
      </c>
      <c r="N156" s="58">
        <f>Table11[[#This Row],[Average]]*0.34+Table11[[#This Row],[Liberal]]*0.45+Table11[[#This Row],[Blues]]+Table11[[#This Row],[Reforms]]*0.6</f>
        <v>17.954550000000001</v>
      </c>
      <c r="O156" s="9">
        <f>Table11[[#This Row],[Liberal]]*0.55+Table11[[#This Row],[Progressives]]*0.07+Table11[[#This Row],[Average]]*0.14</f>
        <v>13.209720000000003</v>
      </c>
      <c r="P156" s="11">
        <f>Table11[[#This Row],[Muslim]]*0.06+Table11[[#This Row],[Left]]*0.44+Table11[[#This Row],[Progressives]]*0.26</f>
        <v>18.67032</v>
      </c>
      <c r="Q156" s="59"/>
      <c r="R156" s="57">
        <f>Table11[[#This Row],[Muslim]]*0.3+Table11[[#This Row],[Left]]*0.21+Table11[[#This Row],[Reforms]]*0.2</f>
        <v>8.1327599999999993</v>
      </c>
      <c r="T156" s="7">
        <v>53.7</v>
      </c>
      <c r="U156" s="8">
        <v>8.4</v>
      </c>
      <c r="V156" s="10">
        <v>7.9</v>
      </c>
      <c r="W156" s="9">
        <v>9.5</v>
      </c>
      <c r="X156" s="11">
        <v>17.5</v>
      </c>
      <c r="Y156" s="13">
        <v>3</v>
      </c>
      <c r="Z156" s="12">
        <v>0</v>
      </c>
      <c r="AA156" s="14">
        <v>0</v>
      </c>
      <c r="AB156">
        <f t="shared" ca="1" si="2"/>
        <v>0.3140693041732594</v>
      </c>
      <c r="AC156">
        <v>42754</v>
      </c>
      <c r="AD156" s="17">
        <v>33.126049999999999</v>
      </c>
      <c r="AE156" s="18">
        <v>9.5955200000000005</v>
      </c>
      <c r="AF156" s="19">
        <v>11.84</v>
      </c>
      <c r="AG156" s="20">
        <v>10.613429999999999</v>
      </c>
      <c r="AH156" s="21">
        <v>34.2166</v>
      </c>
      <c r="AI156" s="22">
        <v>0.60839999999999905</v>
      </c>
      <c r="AJ156" s="23">
        <v>0</v>
      </c>
      <c r="AK156" s="24">
        <v>0</v>
      </c>
      <c r="AL156" s="4" t="s">
        <v>84</v>
      </c>
      <c r="AM156" s="17">
        <f>Table11[[#This Row],[Column3]]-Table11[[#This Row],[Labour]]</f>
        <v>-20.573950000000004</v>
      </c>
      <c r="AN156" s="18">
        <f>Table11[[#This Row],[Column4]]-Table11[[#This Row],[Conservative]]</f>
        <v>1.1955200000000001</v>
      </c>
      <c r="AO156" s="19">
        <f>Table11[[#This Row],[Column5]]-Table11[[#This Row],[Reform]]</f>
        <v>3.9399999999999995</v>
      </c>
      <c r="AP156" s="20">
        <f>Table11[[#This Row],[Column6]]-Table11[[#This Row],[LibDem]]</f>
        <v>1.1134299999999993</v>
      </c>
      <c r="AQ156" s="21">
        <f>Table11[[#This Row],[Column7]]-Table11[[#This Row],[Green]]</f>
        <v>16.7166</v>
      </c>
      <c r="AR156" s="22">
        <f>Table11[[#This Row],[Column8]]-Table11[[#This Row],[Oth]]</f>
        <v>-2.3916000000000008</v>
      </c>
      <c r="AS156" s="23">
        <f>Table11[[#This Row],[Column9]]-Table11[[#This Row],[SNP]]</f>
        <v>0</v>
      </c>
      <c r="AT156" s="24">
        <f>Table11[[#This Row],[Column10]]-Table11[[#This Row],[PD]]</f>
        <v>0</v>
      </c>
      <c r="AU156" s="24">
        <f>MAX(Table11[[#This Row],[Column3]:[Column10]])-LARGE(Table11[[#This Row],[Column3]:[Column10]],2)</f>
        <v>1.0905500000000004</v>
      </c>
      <c r="AV156">
        <f>Table11[[#This Row],[Column3]]*Table11[[#This Row],[Column2]]</f>
        <v>1416271.1417</v>
      </c>
      <c r="AW156" s="25">
        <f>TRUNC(Table11[[#This Row],[Column3]]*Table11[[#This Row],[Column28]]/100)</f>
        <v>14162</v>
      </c>
      <c r="AX156" s="26">
        <f>TRUNC(Table11[[#This Row],[Column4]]*Table11[[#This Row],[Column29]]/100)</f>
        <v>4102</v>
      </c>
      <c r="AY156" s="27">
        <f>TRUNC(Table11[[#This Row],[Column5]]*Table11[[#This Row],[Column30]]/100)</f>
        <v>5062</v>
      </c>
      <c r="AZ156" s="28">
        <f>TRUNC(Table11[[#This Row],[Column6]]*Table11[[#This Row],[Column31]]/100)</f>
        <v>4537</v>
      </c>
      <c r="BA156" s="29">
        <f>TRUNC(Table11[[#This Row],[Column7]]*Table11[[#This Row],[Column312]]/100)</f>
        <v>14628</v>
      </c>
      <c r="BB156" s="30">
        <f>TRUNC(Table11[[#This Row],[Column8]]*Table11[[#This Row],[Column313]]/100)</f>
        <v>260</v>
      </c>
      <c r="BC156" s="31">
        <f>TRUNC(Table11[[#This Row],[Column9]]*Table11[[#This Row],[Column314]]/100)</f>
        <v>0</v>
      </c>
      <c r="BD156" s="32">
        <f>TRUNC(Table11[[#This Row],[Column10]]*Table11[[#This Row],[Column30]]/100)</f>
        <v>0</v>
      </c>
      <c r="BE156">
        <f>Table11[[#This Row],[Column2]]</f>
        <v>42754</v>
      </c>
      <c r="BF156">
        <f>Table11[[#This Row],[Column28]]</f>
        <v>42754</v>
      </c>
      <c r="BG156">
        <f>Table11[[#This Row],[Column29]]</f>
        <v>42754</v>
      </c>
      <c r="BH156">
        <f>Table11[[#This Row],[Column30]]</f>
        <v>42754</v>
      </c>
      <c r="BI156">
        <f>Table11[[#This Row],[Column31]]</f>
        <v>42754</v>
      </c>
      <c r="BJ156">
        <f>Table11[[#This Row],[Column312]]</f>
        <v>42754</v>
      </c>
      <c r="BK156">
        <f>Table11[[#This Row],[Column313]]</f>
        <v>42754</v>
      </c>
      <c r="BL156">
        <f>Table11[[#This Row],[Column314]]</f>
        <v>42754</v>
      </c>
      <c r="BM156">
        <f>Table11[[#This Row],[Column315]]</f>
        <v>42754</v>
      </c>
      <c r="BN156">
        <f>Table11[[#This Row],[Column31]]</f>
        <v>42754</v>
      </c>
      <c r="BO156">
        <f>Table11[[#This Row],[Column312]]</f>
        <v>42754</v>
      </c>
    </row>
    <row r="157" spans="1:67" ht="43.2" customHeight="1">
      <c r="A157" s="2" t="s">
        <v>53</v>
      </c>
      <c r="B157" s="3" t="s">
        <v>54</v>
      </c>
      <c r="C157" s="3" t="s">
        <v>52</v>
      </c>
      <c r="D157" s="50" t="s">
        <v>1083</v>
      </c>
      <c r="E157" s="16">
        <v>0</v>
      </c>
      <c r="F157">
        <v>12.582000000000001</v>
      </c>
      <c r="G157">
        <v>12.352</v>
      </c>
      <c r="H157">
        <v>30.361999999999998</v>
      </c>
      <c r="I157">
        <v>0</v>
      </c>
      <c r="J157">
        <v>11.958</v>
      </c>
      <c r="K157">
        <v>28.689</v>
      </c>
      <c r="L157">
        <v>4.0570000000000004</v>
      </c>
      <c r="M157" s="7">
        <f>Table11[[#This Row],[Progressives]]*0.67+Table11[[#This Row],[Muslim]]*0.64+Table11[[#This Row],[Left]]*0.35+Table11[[#This Row],[Average]]*0.52+Table11[[#This Row],[Reforms]]*0.2</f>
        <v>33.529620000000001</v>
      </c>
      <c r="N157" s="58">
        <f>Table11[[#This Row],[Average]]*0.34+Table11[[#This Row],[Liberal]]*0.45+Table11[[#This Row],[Blues]]+Table11[[#This Row],[Reforms]]*0.6</f>
        <v>36.504299999999994</v>
      </c>
      <c r="O157" s="9">
        <f>Table11[[#This Row],[Liberal]]*0.55+Table11[[#This Row],[Progressives]]*0.07+Table11[[#This Row],[Average]]*0.14</f>
        <v>8.7022399999999998</v>
      </c>
      <c r="P157" s="11">
        <f>Table11[[#This Row],[Muslim]]*0.06+Table11[[#This Row],[Left]]*0.44+Table11[[#This Row],[Progressives]]*0.26</f>
        <v>14.083920000000001</v>
      </c>
      <c r="Q157" s="59"/>
      <c r="R157" s="57">
        <f>Table11[[#This Row],[Muslim]]*0.3+Table11[[#This Row],[Left]]*0.21+Table11[[#This Row],[Reforms]]*0.2</f>
        <v>7.1799200000000001</v>
      </c>
      <c r="T157" s="7">
        <v>40.6</v>
      </c>
      <c r="U157" s="8">
        <v>33.700000000000003</v>
      </c>
      <c r="V157" s="10">
        <v>6</v>
      </c>
      <c r="W157" s="9">
        <v>6.9</v>
      </c>
      <c r="X157" s="11">
        <v>6.5</v>
      </c>
      <c r="Y157" s="13">
        <v>6.2</v>
      </c>
      <c r="Z157" s="12">
        <v>0</v>
      </c>
      <c r="AA157" s="14">
        <v>0</v>
      </c>
      <c r="AB157">
        <f t="shared" ca="1" si="2"/>
        <v>0.92225657794380078</v>
      </c>
      <c r="AC157">
        <v>41908</v>
      </c>
      <c r="AD157" s="17">
        <v>29.863600000000002</v>
      </c>
      <c r="AE157" s="18">
        <v>34.30209</v>
      </c>
      <c r="AF157" s="19">
        <v>9.9594000000000005</v>
      </c>
      <c r="AG157" s="20">
        <v>7.1855099999999998</v>
      </c>
      <c r="AH157" s="21">
        <v>17.617000000000001</v>
      </c>
      <c r="AI157" s="22">
        <v>0.97240000000000004</v>
      </c>
      <c r="AJ157" s="23">
        <v>0</v>
      </c>
      <c r="AK157" s="24">
        <v>0</v>
      </c>
      <c r="AL157" s="2" t="s">
        <v>53</v>
      </c>
      <c r="AM157" s="17">
        <f>Table11[[#This Row],[Column3]]-Table11[[#This Row],[Labour]]</f>
        <v>-10.7364</v>
      </c>
      <c r="AN157" s="18">
        <f>Table11[[#This Row],[Column4]]-Table11[[#This Row],[Conservative]]</f>
        <v>0.60208999999999691</v>
      </c>
      <c r="AO157" s="19">
        <f>Table11[[#This Row],[Column5]]-Table11[[#This Row],[Reform]]</f>
        <v>3.9594000000000005</v>
      </c>
      <c r="AP157" s="20">
        <f>Table11[[#This Row],[Column6]]-Table11[[#This Row],[LibDem]]</f>
        <v>0.28550999999999949</v>
      </c>
      <c r="AQ157" s="21">
        <f>Table11[[#This Row],[Column7]]-Table11[[#This Row],[Green]]</f>
        <v>11.117000000000001</v>
      </c>
      <c r="AR157" s="22">
        <f>Table11[[#This Row],[Column8]]-Table11[[#This Row],[Oth]]</f>
        <v>-5.2275999999999998</v>
      </c>
      <c r="AS157" s="23">
        <f>Table11[[#This Row],[Column9]]-Table11[[#This Row],[SNP]]</f>
        <v>0</v>
      </c>
      <c r="AT157" s="24">
        <f>Table11[[#This Row],[Column10]]-Table11[[#This Row],[PD]]</f>
        <v>0</v>
      </c>
      <c r="AU157" s="24">
        <f>MAX(Table11[[#This Row],[Column3]:[Column10]])-LARGE(Table11[[#This Row],[Column3]:[Column10]],2)</f>
        <v>4.438489999999998</v>
      </c>
      <c r="AV157">
        <f>Table11[[#This Row],[Column3]]*Table11[[#This Row],[Column2]]</f>
        <v>1251523.7488000002</v>
      </c>
      <c r="AW157" s="25">
        <f>TRUNC(Table11[[#This Row],[Column3]]*Table11[[#This Row],[Column28]]/100)</f>
        <v>12515</v>
      </c>
      <c r="AX157" s="26">
        <f>TRUNC(Table11[[#This Row],[Column4]]*Table11[[#This Row],[Column29]]/100)</f>
        <v>14375</v>
      </c>
      <c r="AY157" s="27">
        <f>TRUNC(Table11[[#This Row],[Column5]]*Table11[[#This Row],[Column30]]/100)</f>
        <v>4173</v>
      </c>
      <c r="AZ157" s="28">
        <f>TRUNC(Table11[[#This Row],[Column6]]*Table11[[#This Row],[Column31]]/100)</f>
        <v>3011</v>
      </c>
      <c r="BA157" s="29">
        <f>TRUNC(Table11[[#This Row],[Column7]]*Table11[[#This Row],[Column312]]/100)</f>
        <v>7382</v>
      </c>
      <c r="BB157" s="30">
        <f>TRUNC(Table11[[#This Row],[Column8]]*Table11[[#This Row],[Column313]]/100)</f>
        <v>407</v>
      </c>
      <c r="BC157" s="31">
        <f>TRUNC(Table11[[#This Row],[Column9]]*Table11[[#This Row],[Column314]]/100)</f>
        <v>0</v>
      </c>
      <c r="BD157" s="32">
        <f>TRUNC(Table11[[#This Row],[Column10]]*Table11[[#This Row],[Column30]]/100)</f>
        <v>0</v>
      </c>
      <c r="BE157">
        <f>Table11[[#This Row],[Column2]]</f>
        <v>41908</v>
      </c>
      <c r="BF157">
        <f>Table11[[#This Row],[Column28]]</f>
        <v>41908</v>
      </c>
      <c r="BG157">
        <f>Table11[[#This Row],[Column29]]</f>
        <v>41908</v>
      </c>
      <c r="BH157">
        <f>Table11[[#This Row],[Column30]]</f>
        <v>41908</v>
      </c>
      <c r="BI157">
        <f>Table11[[#This Row],[Column31]]</f>
        <v>41908</v>
      </c>
      <c r="BJ157">
        <f>Table11[[#This Row],[Column312]]</f>
        <v>41908</v>
      </c>
      <c r="BK157">
        <f>Table11[[#This Row],[Column313]]</f>
        <v>41908</v>
      </c>
      <c r="BL157">
        <f>Table11[[#This Row],[Column314]]</f>
        <v>41908</v>
      </c>
      <c r="BM157">
        <f>Table11[[#This Row],[Column315]]</f>
        <v>41908</v>
      </c>
      <c r="BN157">
        <f>Table11[[#This Row],[Column31]]</f>
        <v>41908</v>
      </c>
      <c r="BO157">
        <f>Table11[[#This Row],[Column312]]</f>
        <v>41908</v>
      </c>
    </row>
    <row r="158" spans="1:67" ht="43.2" customHeight="1">
      <c r="A158" s="4" t="s">
        <v>156</v>
      </c>
      <c r="B158" s="5" t="s">
        <v>157</v>
      </c>
      <c r="C158" s="5" t="s">
        <v>52</v>
      </c>
      <c r="D158" s="56" t="s">
        <v>1084</v>
      </c>
      <c r="E158">
        <v>0</v>
      </c>
      <c r="F158">
        <v>6.9420000000000002</v>
      </c>
      <c r="G158">
        <v>12.39</v>
      </c>
      <c r="H158">
        <v>20.239000000000001</v>
      </c>
      <c r="I158">
        <v>18.809999999999999</v>
      </c>
      <c r="J158">
        <v>24.978999999999999</v>
      </c>
      <c r="K158">
        <v>7.1429999999999998</v>
      </c>
      <c r="L158">
        <v>9.4969999999999999</v>
      </c>
      <c r="M158" s="7">
        <f>Table11[[#This Row],[Progressives]]*0.67+Table11[[#This Row],[Muslim]]*0.64+Table11[[#This Row],[Left]]*0.35+Table11[[#This Row],[Average]]*0.52+Table11[[#This Row],[Reforms]]*0.2</f>
        <v>34.020110000000003</v>
      </c>
      <c r="N158" s="58">
        <f>Table11[[#This Row],[Average]]*0.34+Table11[[#This Row],[Liberal]]*0.45+Table11[[#This Row],[Blues]]+Table11[[#This Row],[Reforms]]*0.6</f>
        <v>30.477150000000002</v>
      </c>
      <c r="O158" s="9">
        <f>Table11[[#This Row],[Liberal]]*0.55+Table11[[#This Row],[Progressives]]*0.07+Table11[[#This Row],[Average]]*0.14</f>
        <v>17.788580000000003</v>
      </c>
      <c r="P158" s="11">
        <f>Table11[[#This Row],[Muslim]]*0.06+Table11[[#This Row],[Left]]*0.44+Table11[[#This Row],[Progressives]]*0.26</f>
        <v>11.13026</v>
      </c>
      <c r="Q158" s="59"/>
      <c r="R158" s="57">
        <f>Table11[[#This Row],[Muslim]]*0.3+Table11[[#This Row],[Left]]*0.21+Table11[[#This Row],[Reforms]]*0.2</f>
        <v>6.5838999999999999</v>
      </c>
      <c r="T158" s="7">
        <v>13</v>
      </c>
      <c r="U158" s="8">
        <v>17</v>
      </c>
      <c r="V158" s="10">
        <v>9.4</v>
      </c>
      <c r="W158" s="9">
        <v>51.1</v>
      </c>
      <c r="X158" s="11">
        <v>5.9</v>
      </c>
      <c r="Y158" s="13">
        <v>3.6</v>
      </c>
      <c r="Z158" s="12">
        <v>0</v>
      </c>
      <c r="AA158" s="14">
        <v>0</v>
      </c>
      <c r="AB158">
        <f t="shared" ca="1" si="2"/>
        <v>0.39953925299489745</v>
      </c>
      <c r="AC158">
        <v>50664</v>
      </c>
      <c r="AD158" s="17">
        <v>5.1584000000000003</v>
      </c>
      <c r="AE158" s="18">
        <v>20.527999999999999</v>
      </c>
      <c r="AF158" s="19">
        <v>11.88</v>
      </c>
      <c r="AG158" s="20">
        <v>47.798999999999999</v>
      </c>
      <c r="AH158" s="21">
        <v>14.166599999999899</v>
      </c>
      <c r="AI158" s="22">
        <v>0.46799999999999897</v>
      </c>
      <c r="AJ158" s="23">
        <v>0</v>
      </c>
      <c r="AK158" s="24">
        <v>0</v>
      </c>
      <c r="AL158" s="4" t="s">
        <v>156</v>
      </c>
      <c r="AM158" s="17">
        <f>Table11[[#This Row],[Column3]]-Table11[[#This Row],[Labour]]</f>
        <v>-7.8415999999999997</v>
      </c>
      <c r="AN158" s="18">
        <f>Table11[[#This Row],[Column4]]-Table11[[#This Row],[Conservative]]</f>
        <v>3.5279999999999987</v>
      </c>
      <c r="AO158" s="19">
        <f>Table11[[#This Row],[Column5]]-Table11[[#This Row],[Reform]]</f>
        <v>2.4800000000000004</v>
      </c>
      <c r="AP158" s="20">
        <f>Table11[[#This Row],[Column6]]-Table11[[#This Row],[LibDem]]</f>
        <v>-3.3010000000000019</v>
      </c>
      <c r="AQ158" s="21">
        <f>Table11[[#This Row],[Column7]]-Table11[[#This Row],[Green]]</f>
        <v>8.2665999999998991</v>
      </c>
      <c r="AR158" s="22">
        <f>Table11[[#This Row],[Column8]]-Table11[[#This Row],[Oth]]</f>
        <v>-3.132000000000001</v>
      </c>
      <c r="AS158" s="23">
        <f>Table11[[#This Row],[Column9]]-Table11[[#This Row],[SNP]]</f>
        <v>0</v>
      </c>
      <c r="AT158" s="24">
        <f>Table11[[#This Row],[Column10]]-Table11[[#This Row],[PD]]</f>
        <v>0</v>
      </c>
      <c r="AU158" s="24">
        <f>MAX(Table11[[#This Row],[Column3]:[Column10]])-LARGE(Table11[[#This Row],[Column3]:[Column10]],2)</f>
        <v>27.271000000000001</v>
      </c>
      <c r="AV158">
        <f>Table11[[#This Row],[Column3]]*Table11[[#This Row],[Column2]]</f>
        <v>261345.17760000002</v>
      </c>
      <c r="AW158" s="25">
        <f>TRUNC(Table11[[#This Row],[Column3]]*Table11[[#This Row],[Column28]]/100)</f>
        <v>2613</v>
      </c>
      <c r="AX158" s="26">
        <f>TRUNC(Table11[[#This Row],[Column4]]*Table11[[#This Row],[Column29]]/100)</f>
        <v>10400</v>
      </c>
      <c r="AY158" s="27">
        <f>TRUNC(Table11[[#This Row],[Column5]]*Table11[[#This Row],[Column30]]/100)</f>
        <v>6018</v>
      </c>
      <c r="AZ158" s="28">
        <f>TRUNC(Table11[[#This Row],[Column6]]*Table11[[#This Row],[Column31]]/100)</f>
        <v>24216</v>
      </c>
      <c r="BA158" s="29">
        <f>TRUNC(Table11[[#This Row],[Column7]]*Table11[[#This Row],[Column312]]/100)</f>
        <v>7177</v>
      </c>
      <c r="BB158" s="30">
        <f>TRUNC(Table11[[#This Row],[Column8]]*Table11[[#This Row],[Column313]]/100)</f>
        <v>237</v>
      </c>
      <c r="BC158" s="31">
        <f>TRUNC(Table11[[#This Row],[Column9]]*Table11[[#This Row],[Column314]]/100)</f>
        <v>0</v>
      </c>
      <c r="BD158" s="32">
        <f>TRUNC(Table11[[#This Row],[Column10]]*Table11[[#This Row],[Column30]]/100)</f>
        <v>0</v>
      </c>
      <c r="BE158">
        <f>Table11[[#This Row],[Column2]]</f>
        <v>50664</v>
      </c>
      <c r="BF158">
        <f>Table11[[#This Row],[Column28]]</f>
        <v>50664</v>
      </c>
      <c r="BG158">
        <f>Table11[[#This Row],[Column29]]</f>
        <v>50664</v>
      </c>
      <c r="BH158">
        <f>Table11[[#This Row],[Column30]]</f>
        <v>50664</v>
      </c>
      <c r="BI158">
        <f>Table11[[#This Row],[Column31]]</f>
        <v>50664</v>
      </c>
      <c r="BJ158">
        <f>Table11[[#This Row],[Column312]]</f>
        <v>50664</v>
      </c>
      <c r="BK158">
        <f>Table11[[#This Row],[Column313]]</f>
        <v>50664</v>
      </c>
      <c r="BL158">
        <f>Table11[[#This Row],[Column314]]</f>
        <v>50664</v>
      </c>
      <c r="BM158">
        <f>Table11[[#This Row],[Column315]]</f>
        <v>50664</v>
      </c>
      <c r="BN158">
        <f>Table11[[#This Row],[Column31]]</f>
        <v>50664</v>
      </c>
      <c r="BO158">
        <f>Table11[[#This Row],[Column312]]</f>
        <v>50664</v>
      </c>
    </row>
    <row r="159" spans="1:67" ht="43.2" customHeight="1">
      <c r="A159" s="4" t="s">
        <v>270</v>
      </c>
      <c r="B159" s="5" t="s">
        <v>271</v>
      </c>
      <c r="C159" s="5" t="s">
        <v>52</v>
      </c>
      <c r="D159" s="56" t="s">
        <v>1085</v>
      </c>
      <c r="E159" s="16">
        <v>0</v>
      </c>
      <c r="F159">
        <v>7.4809999999999999</v>
      </c>
      <c r="G159">
        <v>10.103</v>
      </c>
      <c r="H159">
        <v>43.564</v>
      </c>
      <c r="I159">
        <v>9.125</v>
      </c>
      <c r="J159">
        <v>17.111000000000001</v>
      </c>
      <c r="K159">
        <v>4.3239999999999998</v>
      </c>
      <c r="L159">
        <v>8.2919999999999998</v>
      </c>
      <c r="M159" s="7">
        <f>Table11[[#This Row],[Progressives]]*0.67+Table11[[#This Row],[Muslim]]*0.64+Table11[[#This Row],[Left]]*0.35+Table11[[#This Row],[Average]]*0.52+Table11[[#This Row],[Reforms]]*0.2</f>
        <v>43.915169999999996</v>
      </c>
      <c r="N159" s="58">
        <f>Table11[[#This Row],[Average]]*0.34+Table11[[#This Row],[Liberal]]*0.45+Table11[[#This Row],[Blues]]+Table11[[#This Row],[Reforms]]*0.6</f>
        <v>20.101649999999999</v>
      </c>
      <c r="O159" s="9">
        <f>Table11[[#This Row],[Liberal]]*0.55+Table11[[#This Row],[Progressives]]*0.07+Table11[[#This Row],[Average]]*0.14</f>
        <v>13.738030000000002</v>
      </c>
      <c r="P159" s="11">
        <f>Table11[[#This Row],[Muslim]]*0.06+Table11[[#This Row],[Left]]*0.44+Table11[[#This Row],[Progressives]]*0.26</f>
        <v>16.22082</v>
      </c>
      <c r="Q159" s="59"/>
      <c r="R159" s="57">
        <f>Table11[[#This Row],[Muslim]]*0.3+Table11[[#This Row],[Left]]*0.21+Table11[[#This Row],[Reforms]]*0.2</f>
        <v>6.02433</v>
      </c>
      <c r="T159" s="7">
        <v>58.2</v>
      </c>
      <c r="U159" s="8">
        <v>10.8</v>
      </c>
      <c r="V159" s="10">
        <v>8.5</v>
      </c>
      <c r="W159" s="9">
        <v>6.1</v>
      </c>
      <c r="X159" s="11">
        <v>13.7</v>
      </c>
      <c r="Y159" s="13">
        <v>2.7</v>
      </c>
      <c r="Z159" s="12">
        <v>0</v>
      </c>
      <c r="AA159" s="14">
        <v>0</v>
      </c>
      <c r="AB159">
        <f t="shared" ca="1" si="2"/>
        <v>0.63693086460528314</v>
      </c>
      <c r="AC159">
        <v>40637</v>
      </c>
      <c r="AD159" s="17">
        <v>39.274859999999997</v>
      </c>
      <c r="AE159" s="18">
        <v>6.7214400000000003</v>
      </c>
      <c r="AF159" s="19">
        <v>12.58</v>
      </c>
      <c r="AG159" s="20">
        <v>9.3717000000000006</v>
      </c>
      <c r="AH159" s="21">
        <v>31.6464</v>
      </c>
      <c r="AI159" s="22">
        <v>0.40560000000000002</v>
      </c>
      <c r="AJ159" s="23">
        <v>0</v>
      </c>
      <c r="AK159" s="24">
        <v>0</v>
      </c>
      <c r="AL159" s="4" t="s">
        <v>270</v>
      </c>
      <c r="AM159" s="17">
        <f>Table11[[#This Row],[Column3]]-Table11[[#This Row],[Labour]]</f>
        <v>-18.925140000000006</v>
      </c>
      <c r="AN159" s="18">
        <f>Table11[[#This Row],[Column4]]-Table11[[#This Row],[Conservative]]</f>
        <v>-4.0785600000000004</v>
      </c>
      <c r="AO159" s="19">
        <f>Table11[[#This Row],[Column5]]-Table11[[#This Row],[Reform]]</f>
        <v>4.08</v>
      </c>
      <c r="AP159" s="20">
        <f>Table11[[#This Row],[Column6]]-Table11[[#This Row],[LibDem]]</f>
        <v>3.2717000000000009</v>
      </c>
      <c r="AQ159" s="21">
        <f>Table11[[#This Row],[Column7]]-Table11[[#This Row],[Green]]</f>
        <v>17.946400000000001</v>
      </c>
      <c r="AR159" s="22">
        <f>Table11[[#This Row],[Column8]]-Table11[[#This Row],[Oth]]</f>
        <v>-2.2944</v>
      </c>
      <c r="AS159" s="23">
        <f>Table11[[#This Row],[Column9]]-Table11[[#This Row],[SNP]]</f>
        <v>0</v>
      </c>
      <c r="AT159" s="24">
        <f>Table11[[#This Row],[Column10]]-Table11[[#This Row],[PD]]</f>
        <v>0</v>
      </c>
      <c r="AU159" s="24">
        <f>MAX(Table11[[#This Row],[Column3]:[Column10]])-LARGE(Table11[[#This Row],[Column3]:[Column10]],2)</f>
        <v>7.6284599999999969</v>
      </c>
      <c r="AV159">
        <f>Table11[[#This Row],[Column3]]*Table11[[#This Row],[Column2]]</f>
        <v>1596012.4858199998</v>
      </c>
      <c r="AW159" s="25">
        <f>TRUNC(Table11[[#This Row],[Column3]]*Table11[[#This Row],[Column28]]/100)</f>
        <v>15960</v>
      </c>
      <c r="AX159" s="26">
        <f>TRUNC(Table11[[#This Row],[Column4]]*Table11[[#This Row],[Column29]]/100)</f>
        <v>2731</v>
      </c>
      <c r="AY159" s="27">
        <f>TRUNC(Table11[[#This Row],[Column5]]*Table11[[#This Row],[Column30]]/100)</f>
        <v>5112</v>
      </c>
      <c r="AZ159" s="28">
        <f>TRUNC(Table11[[#This Row],[Column6]]*Table11[[#This Row],[Column31]]/100)</f>
        <v>3808</v>
      </c>
      <c r="BA159" s="29">
        <f>TRUNC(Table11[[#This Row],[Column7]]*Table11[[#This Row],[Column312]]/100)</f>
        <v>12860</v>
      </c>
      <c r="BB159" s="30">
        <f>TRUNC(Table11[[#This Row],[Column8]]*Table11[[#This Row],[Column313]]/100)</f>
        <v>164</v>
      </c>
      <c r="BC159" s="31">
        <f>TRUNC(Table11[[#This Row],[Column9]]*Table11[[#This Row],[Column314]]/100)</f>
        <v>0</v>
      </c>
      <c r="BD159" s="32">
        <f>TRUNC(Table11[[#This Row],[Column10]]*Table11[[#This Row],[Column30]]/100)</f>
        <v>0</v>
      </c>
      <c r="BE159">
        <f>Table11[[#This Row],[Column2]]</f>
        <v>40637</v>
      </c>
      <c r="BF159">
        <f>Table11[[#This Row],[Column28]]</f>
        <v>40637</v>
      </c>
      <c r="BG159">
        <f>Table11[[#This Row],[Column29]]</f>
        <v>40637</v>
      </c>
      <c r="BH159">
        <f>Table11[[#This Row],[Column30]]</f>
        <v>40637</v>
      </c>
      <c r="BI159">
        <f>Table11[[#This Row],[Column31]]</f>
        <v>40637</v>
      </c>
      <c r="BJ159">
        <f>Table11[[#This Row],[Column312]]</f>
        <v>40637</v>
      </c>
      <c r="BK159">
        <f>Table11[[#This Row],[Column313]]</f>
        <v>40637</v>
      </c>
      <c r="BL159">
        <f>Table11[[#This Row],[Column314]]</f>
        <v>40637</v>
      </c>
      <c r="BM159">
        <f>Table11[[#This Row],[Column315]]</f>
        <v>40637</v>
      </c>
      <c r="BN159">
        <f>Table11[[#This Row],[Column31]]</f>
        <v>40637</v>
      </c>
      <c r="BO159">
        <f>Table11[[#This Row],[Column312]]</f>
        <v>40637</v>
      </c>
    </row>
    <row r="160" spans="1:67" ht="43.2" customHeight="1">
      <c r="A160" s="4" t="s">
        <v>272</v>
      </c>
      <c r="B160" s="5" t="s">
        <v>271</v>
      </c>
      <c r="C160" s="5" t="s">
        <v>52</v>
      </c>
      <c r="D160" s="50" t="s">
        <v>1086</v>
      </c>
      <c r="E160" s="16">
        <v>0</v>
      </c>
      <c r="F160">
        <v>8.3140000000000001</v>
      </c>
      <c r="G160">
        <v>12.294</v>
      </c>
      <c r="H160">
        <v>50.502000000000002</v>
      </c>
      <c r="I160">
        <v>3.532</v>
      </c>
      <c r="J160">
        <v>15.917</v>
      </c>
      <c r="K160">
        <v>2.9369999999999998</v>
      </c>
      <c r="L160">
        <v>6.5039999999999996</v>
      </c>
      <c r="M160" s="7">
        <f>Table11[[#This Row],[Progressives]]*0.67+Table11[[#This Row],[Muslim]]*0.64+Table11[[#This Row],[Left]]*0.35+Table11[[#This Row],[Average]]*0.52+Table11[[#This Row],[Reforms]]*0.2</f>
        <v>46.597640000000013</v>
      </c>
      <c r="N160" s="58">
        <f>Table11[[#This Row],[Average]]*0.34+Table11[[#This Row],[Liberal]]*0.45+Table11[[#This Row],[Blues]]+Table11[[#This Row],[Reforms]]*0.6</f>
        <v>15.20293</v>
      </c>
      <c r="O160" s="9">
        <f>Table11[[#This Row],[Liberal]]*0.55+Table11[[#This Row],[Progressives]]*0.07+Table11[[#This Row],[Average]]*0.14</f>
        <v>12.78397</v>
      </c>
      <c r="P160" s="11">
        <f>Table11[[#This Row],[Muslim]]*0.06+Table11[[#This Row],[Left]]*0.44+Table11[[#This Row],[Progressives]]*0.26</f>
        <v>19.038720000000001</v>
      </c>
      <c r="Q160" s="59"/>
      <c r="R160" s="57">
        <f>Table11[[#This Row],[Muslim]]*0.3+Table11[[#This Row],[Left]]*0.21+Table11[[#This Row],[Reforms]]*0.2</f>
        <v>6.376739999999999</v>
      </c>
      <c r="T160" s="7">
        <v>57.7</v>
      </c>
      <c r="U160" s="8">
        <v>6.1</v>
      </c>
      <c r="V160" s="10">
        <v>4.5</v>
      </c>
      <c r="W160" s="9">
        <v>7.4</v>
      </c>
      <c r="X160" s="11">
        <v>21.9</v>
      </c>
      <c r="Y160" s="13">
        <v>2.2999999999999998</v>
      </c>
      <c r="Z160" s="12">
        <v>0</v>
      </c>
      <c r="AA160" s="14">
        <v>0</v>
      </c>
      <c r="AB160">
        <f t="shared" ca="1" si="2"/>
        <v>0.39669430257647287</v>
      </c>
      <c r="AC160">
        <v>44167</v>
      </c>
      <c r="AD160" s="17">
        <v>38.678469999999997</v>
      </c>
      <c r="AE160" s="18">
        <v>5.3873600000000001</v>
      </c>
      <c r="AF160" s="19">
        <v>8.32</v>
      </c>
      <c r="AG160" s="20">
        <v>10.17117</v>
      </c>
      <c r="AH160" s="21">
        <v>36.887999999999998</v>
      </c>
      <c r="AI160" s="22">
        <v>0.45500000000000002</v>
      </c>
      <c r="AJ160" s="23">
        <v>0</v>
      </c>
      <c r="AK160" s="24">
        <v>0</v>
      </c>
      <c r="AL160" s="4" t="s">
        <v>272</v>
      </c>
      <c r="AM160" s="17">
        <f>Table11[[#This Row],[Column3]]-Table11[[#This Row],[Labour]]</f>
        <v>-19.021530000000006</v>
      </c>
      <c r="AN160" s="18">
        <f>Table11[[#This Row],[Column4]]-Table11[[#This Row],[Conservative]]</f>
        <v>-0.7126399999999995</v>
      </c>
      <c r="AO160" s="19">
        <f>Table11[[#This Row],[Column5]]-Table11[[#This Row],[Reform]]</f>
        <v>3.8200000000000003</v>
      </c>
      <c r="AP160" s="20">
        <f>Table11[[#This Row],[Column6]]-Table11[[#This Row],[LibDem]]</f>
        <v>2.7711699999999997</v>
      </c>
      <c r="AQ160" s="21">
        <f>Table11[[#This Row],[Column7]]-Table11[[#This Row],[Green]]</f>
        <v>14.988</v>
      </c>
      <c r="AR160" s="22">
        <f>Table11[[#This Row],[Column8]]-Table11[[#This Row],[Oth]]</f>
        <v>-1.8449999999999998</v>
      </c>
      <c r="AS160" s="23">
        <f>Table11[[#This Row],[Column9]]-Table11[[#This Row],[SNP]]</f>
        <v>0</v>
      </c>
      <c r="AT160" s="24">
        <f>Table11[[#This Row],[Column10]]-Table11[[#This Row],[PD]]</f>
        <v>0</v>
      </c>
      <c r="AU160" s="24">
        <f>MAX(Table11[[#This Row],[Column3]:[Column10]])-LARGE(Table11[[#This Row],[Column3]:[Column10]],2)</f>
        <v>1.7904699999999991</v>
      </c>
      <c r="AV160">
        <f>Table11[[#This Row],[Column3]]*Table11[[#This Row],[Column2]]</f>
        <v>1708311.9844899999</v>
      </c>
      <c r="AW160" s="25">
        <f>TRUNC(Table11[[#This Row],[Column3]]*Table11[[#This Row],[Column28]]/100)</f>
        <v>17083</v>
      </c>
      <c r="AX160" s="26">
        <f>TRUNC(Table11[[#This Row],[Column4]]*Table11[[#This Row],[Column29]]/100)</f>
        <v>2379</v>
      </c>
      <c r="AY160" s="27">
        <f>TRUNC(Table11[[#This Row],[Column5]]*Table11[[#This Row],[Column30]]/100)</f>
        <v>3674</v>
      </c>
      <c r="AZ160" s="28">
        <f>TRUNC(Table11[[#This Row],[Column6]]*Table11[[#This Row],[Column31]]/100)</f>
        <v>4492</v>
      </c>
      <c r="BA160" s="29">
        <f>TRUNC(Table11[[#This Row],[Column7]]*Table11[[#This Row],[Column312]]/100)</f>
        <v>16292</v>
      </c>
      <c r="BB160" s="30">
        <f>TRUNC(Table11[[#This Row],[Column8]]*Table11[[#This Row],[Column313]]/100)</f>
        <v>200</v>
      </c>
      <c r="BC160" s="31">
        <f>TRUNC(Table11[[#This Row],[Column9]]*Table11[[#This Row],[Column314]]/100)</f>
        <v>0</v>
      </c>
      <c r="BD160" s="32">
        <f>TRUNC(Table11[[#This Row],[Column10]]*Table11[[#This Row],[Column30]]/100)</f>
        <v>0</v>
      </c>
      <c r="BE160">
        <f>Table11[[#This Row],[Column2]]</f>
        <v>44167</v>
      </c>
      <c r="BF160">
        <f>Table11[[#This Row],[Column28]]</f>
        <v>44167</v>
      </c>
      <c r="BG160">
        <f>Table11[[#This Row],[Column29]]</f>
        <v>44167</v>
      </c>
      <c r="BH160">
        <f>Table11[[#This Row],[Column30]]</f>
        <v>44167</v>
      </c>
      <c r="BI160">
        <f>Table11[[#This Row],[Column31]]</f>
        <v>44167</v>
      </c>
      <c r="BJ160">
        <f>Table11[[#This Row],[Column312]]</f>
        <v>44167</v>
      </c>
      <c r="BK160">
        <f>Table11[[#This Row],[Column313]]</f>
        <v>44167</v>
      </c>
      <c r="BL160">
        <f>Table11[[#This Row],[Column314]]</f>
        <v>44167</v>
      </c>
      <c r="BM160">
        <f>Table11[[#This Row],[Column315]]</f>
        <v>44167</v>
      </c>
      <c r="BN160">
        <f>Table11[[#This Row],[Column31]]</f>
        <v>44167</v>
      </c>
      <c r="BO160">
        <f>Table11[[#This Row],[Column312]]</f>
        <v>44167</v>
      </c>
    </row>
    <row r="161" spans="1:67" ht="28.8" customHeight="1">
      <c r="A161" s="4" t="s">
        <v>158</v>
      </c>
      <c r="B161" s="5" t="s">
        <v>159</v>
      </c>
      <c r="C161" s="5" t="s">
        <v>52</v>
      </c>
      <c r="D161" s="50" t="s">
        <v>1087</v>
      </c>
      <c r="E161">
        <v>0</v>
      </c>
      <c r="F161">
        <v>5.26</v>
      </c>
      <c r="G161">
        <v>8.2829999999999995</v>
      </c>
      <c r="H161">
        <v>38.295999999999999</v>
      </c>
      <c r="I161">
        <v>9.9849999999999994</v>
      </c>
      <c r="J161">
        <v>26.8</v>
      </c>
      <c r="K161">
        <v>3.52</v>
      </c>
      <c r="L161">
        <v>7.8559999999999999</v>
      </c>
      <c r="M161" s="7">
        <f>Table11[[#This Row],[Progressives]]*0.67+Table11[[#This Row],[Muslim]]*0.64+Table11[[#This Row],[Left]]*0.35+Table11[[#This Row],[Average]]*0.52+Table11[[#This Row],[Reforms]]*0.2</f>
        <v>38.687169999999995</v>
      </c>
      <c r="N161" s="58">
        <f>Table11[[#This Row],[Average]]*0.34+Table11[[#This Row],[Liberal]]*0.45+Table11[[#This Row],[Blues]]+Table11[[#This Row],[Reforms]]*0.6</f>
        <v>23.688500000000001</v>
      </c>
      <c r="O161" s="9">
        <f>Table11[[#This Row],[Liberal]]*0.55+Table11[[#This Row],[Progressives]]*0.07+Table11[[#This Row],[Average]]*0.14</f>
        <v>18.818620000000003</v>
      </c>
      <c r="P161" s="11">
        <f>Table11[[#This Row],[Muslim]]*0.06+Table11[[#This Row],[Left]]*0.44+Table11[[#This Row],[Progressives]]*0.26</f>
        <v>13.91708</v>
      </c>
      <c r="Q161" s="59"/>
      <c r="R161" s="57">
        <f>Table11[[#This Row],[Muslim]]*0.3+Table11[[#This Row],[Left]]*0.21+Table11[[#This Row],[Reforms]]*0.2</f>
        <v>4.88863</v>
      </c>
      <c r="T161" s="7">
        <v>59</v>
      </c>
      <c r="U161" s="8">
        <v>7.5</v>
      </c>
      <c r="V161" s="10">
        <v>4.8</v>
      </c>
      <c r="W161" s="9">
        <v>7.7</v>
      </c>
      <c r="X161" s="11">
        <v>19.399999999999999</v>
      </c>
      <c r="Y161" s="13">
        <v>1.6</v>
      </c>
      <c r="Z161" s="12">
        <v>0</v>
      </c>
      <c r="AA161" s="14">
        <v>0</v>
      </c>
      <c r="AB161">
        <f t="shared" ca="1" si="2"/>
        <v>0.5506838373894668</v>
      </c>
      <c r="AC161">
        <v>46414</v>
      </c>
      <c r="AD161" s="17">
        <v>39.042059999999999</v>
      </c>
      <c r="AE161" s="18">
        <v>7.1059999999999999</v>
      </c>
      <c r="AF161" s="19">
        <v>10.36</v>
      </c>
      <c r="AG161" s="20">
        <v>10.34694</v>
      </c>
      <c r="AH161" s="21">
        <v>32.840800000000002</v>
      </c>
      <c r="AI161" s="22">
        <v>0.30419999999999903</v>
      </c>
      <c r="AJ161" s="23">
        <v>0</v>
      </c>
      <c r="AK161" s="24">
        <v>0</v>
      </c>
      <c r="AL161" s="4" t="s">
        <v>158</v>
      </c>
      <c r="AM161" s="17">
        <f>Table11[[#This Row],[Column3]]-Table11[[#This Row],[Labour]]</f>
        <v>-19.957940000000001</v>
      </c>
      <c r="AN161" s="18">
        <f>Table11[[#This Row],[Column4]]-Table11[[#This Row],[Conservative]]</f>
        <v>-0.39400000000000013</v>
      </c>
      <c r="AO161" s="19">
        <f>Table11[[#This Row],[Column5]]-Table11[[#This Row],[Reform]]</f>
        <v>5.56</v>
      </c>
      <c r="AP161" s="20">
        <f>Table11[[#This Row],[Column6]]-Table11[[#This Row],[LibDem]]</f>
        <v>2.6469399999999998</v>
      </c>
      <c r="AQ161" s="21">
        <f>Table11[[#This Row],[Column7]]-Table11[[#This Row],[Green]]</f>
        <v>13.440800000000003</v>
      </c>
      <c r="AR161" s="22">
        <f>Table11[[#This Row],[Column8]]-Table11[[#This Row],[Oth]]</f>
        <v>-1.2958000000000012</v>
      </c>
      <c r="AS161" s="23">
        <f>Table11[[#This Row],[Column9]]-Table11[[#This Row],[SNP]]</f>
        <v>0</v>
      </c>
      <c r="AT161" s="24">
        <f>Table11[[#This Row],[Column10]]-Table11[[#This Row],[PD]]</f>
        <v>0</v>
      </c>
      <c r="AU161" s="24">
        <f>MAX(Table11[[#This Row],[Column3]:[Column10]])-LARGE(Table11[[#This Row],[Column3]:[Column10]],2)</f>
        <v>6.2012599999999978</v>
      </c>
      <c r="AV161">
        <f>Table11[[#This Row],[Column3]]*Table11[[#This Row],[Column2]]</f>
        <v>1812098.1728399999</v>
      </c>
      <c r="AW161" s="25">
        <f>TRUNC(Table11[[#This Row],[Column3]]*Table11[[#This Row],[Column28]]/100)</f>
        <v>18120</v>
      </c>
      <c r="AX161" s="26">
        <f>TRUNC(Table11[[#This Row],[Column4]]*Table11[[#This Row],[Column29]]/100)</f>
        <v>3298</v>
      </c>
      <c r="AY161" s="27">
        <f>TRUNC(Table11[[#This Row],[Column5]]*Table11[[#This Row],[Column30]]/100)</f>
        <v>4808</v>
      </c>
      <c r="AZ161" s="28">
        <f>TRUNC(Table11[[#This Row],[Column6]]*Table11[[#This Row],[Column31]]/100)</f>
        <v>4802</v>
      </c>
      <c r="BA161" s="29">
        <f>TRUNC(Table11[[#This Row],[Column7]]*Table11[[#This Row],[Column312]]/100)</f>
        <v>15242</v>
      </c>
      <c r="BB161" s="30">
        <f>TRUNC(Table11[[#This Row],[Column8]]*Table11[[#This Row],[Column313]]/100)</f>
        <v>141</v>
      </c>
      <c r="BC161" s="31">
        <f>TRUNC(Table11[[#This Row],[Column9]]*Table11[[#This Row],[Column314]]/100)</f>
        <v>0</v>
      </c>
      <c r="BD161" s="32">
        <f>TRUNC(Table11[[#This Row],[Column10]]*Table11[[#This Row],[Column30]]/100)</f>
        <v>0</v>
      </c>
      <c r="BE161">
        <f>Table11[[#This Row],[Column2]]</f>
        <v>46414</v>
      </c>
      <c r="BF161">
        <f>Table11[[#This Row],[Column28]]</f>
        <v>46414</v>
      </c>
      <c r="BG161">
        <f>Table11[[#This Row],[Column29]]</f>
        <v>46414</v>
      </c>
      <c r="BH161">
        <f>Table11[[#This Row],[Column30]]</f>
        <v>46414</v>
      </c>
      <c r="BI161">
        <f>Table11[[#This Row],[Column31]]</f>
        <v>46414</v>
      </c>
      <c r="BJ161">
        <f>Table11[[#This Row],[Column312]]</f>
        <v>46414</v>
      </c>
      <c r="BK161">
        <f>Table11[[#This Row],[Column313]]</f>
        <v>46414</v>
      </c>
      <c r="BL161">
        <f>Table11[[#This Row],[Column314]]</f>
        <v>46414</v>
      </c>
      <c r="BM161">
        <f>Table11[[#This Row],[Column315]]</f>
        <v>46414</v>
      </c>
      <c r="BN161">
        <f>Table11[[#This Row],[Column31]]</f>
        <v>46414</v>
      </c>
      <c r="BO161">
        <f>Table11[[#This Row],[Column312]]</f>
        <v>46414</v>
      </c>
    </row>
    <row r="162" spans="1:67" ht="28.8" customHeight="1">
      <c r="A162" s="2" t="s">
        <v>273</v>
      </c>
      <c r="B162" s="3" t="s">
        <v>215</v>
      </c>
      <c r="C162" s="3" t="s">
        <v>52</v>
      </c>
      <c r="D162" s="50" t="s">
        <v>1088</v>
      </c>
      <c r="E162" s="16">
        <v>0</v>
      </c>
      <c r="F162">
        <v>22.210999999999999</v>
      </c>
      <c r="G162">
        <v>9.3320000000000007</v>
      </c>
      <c r="H162">
        <v>32.026000000000003</v>
      </c>
      <c r="I162">
        <v>8.8279999999999994</v>
      </c>
      <c r="J162">
        <v>17.055</v>
      </c>
      <c r="K162">
        <v>4.25</v>
      </c>
      <c r="L162">
        <v>6.2990000000000004</v>
      </c>
      <c r="M162" s="7">
        <f>Table11[[#This Row],[Progressives]]*0.67+Table11[[#This Row],[Muslim]]*0.64+Table11[[#This Row],[Left]]*0.35+Table11[[#This Row],[Average]]*0.52+Table11[[#This Row],[Reforms]]*0.2</f>
        <v>44.789019999999994</v>
      </c>
      <c r="N162" s="58">
        <f>Table11[[#This Row],[Average]]*0.34+Table11[[#This Row],[Liberal]]*0.45+Table11[[#This Row],[Blues]]+Table11[[#This Row],[Reforms]]*0.6</f>
        <v>18.705670000000001</v>
      </c>
      <c r="O162" s="9">
        <f>Table11[[#This Row],[Liberal]]*0.55+Table11[[#This Row],[Progressives]]*0.07+Table11[[#This Row],[Average]]*0.14</f>
        <v>12.857990000000001</v>
      </c>
      <c r="P162" s="11">
        <f>Table11[[#This Row],[Muslim]]*0.06+Table11[[#This Row],[Left]]*0.44+Table11[[#This Row],[Progressives]]*0.26</f>
        <v>13.765500000000003</v>
      </c>
      <c r="Q162" s="59"/>
      <c r="R162" s="57">
        <f>Table11[[#This Row],[Muslim]]*0.3+Table11[[#This Row],[Left]]*0.21+Table11[[#This Row],[Reforms]]*0.2</f>
        <v>9.8828200000000006</v>
      </c>
      <c r="T162" s="7">
        <v>47.5</v>
      </c>
      <c r="U162" s="8">
        <v>11.1</v>
      </c>
      <c r="V162" s="10">
        <v>5.7</v>
      </c>
      <c r="W162" s="9">
        <v>6.4</v>
      </c>
      <c r="X162" s="11">
        <v>15.5</v>
      </c>
      <c r="Y162" s="13">
        <v>13.8</v>
      </c>
      <c r="Z162" s="12">
        <v>0</v>
      </c>
      <c r="AA162" s="14">
        <v>0</v>
      </c>
      <c r="AB162">
        <f t="shared" ca="1" si="2"/>
        <v>0.78265251684586257</v>
      </c>
      <c r="AC162">
        <v>43732</v>
      </c>
      <c r="AD162" s="17">
        <v>31.384270000000001</v>
      </c>
      <c r="AE162" s="18">
        <v>6.3078399999999997</v>
      </c>
      <c r="AF162" s="19">
        <v>11.86</v>
      </c>
      <c r="AG162" s="20">
        <v>7.5888899999999904</v>
      </c>
      <c r="AH162" s="21">
        <v>40.877800000000001</v>
      </c>
      <c r="AI162" s="22">
        <v>1.9811999999999901</v>
      </c>
      <c r="AJ162" s="23">
        <v>0</v>
      </c>
      <c r="AK162" s="24">
        <v>0</v>
      </c>
      <c r="AL162" s="2" t="s">
        <v>273</v>
      </c>
      <c r="AM162" s="17">
        <f>Table11[[#This Row],[Column3]]-Table11[[#This Row],[Labour]]</f>
        <v>-16.115729999999999</v>
      </c>
      <c r="AN162" s="18">
        <f>Table11[[#This Row],[Column4]]-Table11[[#This Row],[Conservative]]</f>
        <v>-4.79216</v>
      </c>
      <c r="AO162" s="19">
        <f>Table11[[#This Row],[Column5]]-Table11[[#This Row],[Reform]]</f>
        <v>6.1599999999999993</v>
      </c>
      <c r="AP162" s="20">
        <f>Table11[[#This Row],[Column6]]-Table11[[#This Row],[LibDem]]</f>
        <v>1.18888999999999</v>
      </c>
      <c r="AQ162" s="21">
        <f>Table11[[#This Row],[Column7]]-Table11[[#This Row],[Green]]</f>
        <v>25.377800000000001</v>
      </c>
      <c r="AR162" s="22">
        <f>Table11[[#This Row],[Column8]]-Table11[[#This Row],[Oth]]</f>
        <v>-11.81880000000001</v>
      </c>
      <c r="AS162" s="23">
        <f>Table11[[#This Row],[Column9]]-Table11[[#This Row],[SNP]]</f>
        <v>0</v>
      </c>
      <c r="AT162" s="24">
        <f>Table11[[#This Row],[Column10]]-Table11[[#This Row],[PD]]</f>
        <v>0</v>
      </c>
      <c r="AU162" s="24">
        <f>MAX(Table11[[#This Row],[Column3]:[Column10]])-LARGE(Table11[[#This Row],[Column3]:[Column10]],2)</f>
        <v>9.4935299999999998</v>
      </c>
      <c r="AV162">
        <f>Table11[[#This Row],[Column3]]*Table11[[#This Row],[Column2]]</f>
        <v>1372496.89564</v>
      </c>
      <c r="AW162" s="25">
        <f>TRUNC(Table11[[#This Row],[Column3]]*Table11[[#This Row],[Column28]]/100)</f>
        <v>13724</v>
      </c>
      <c r="AX162" s="26">
        <f>TRUNC(Table11[[#This Row],[Column4]]*Table11[[#This Row],[Column29]]/100)</f>
        <v>2758</v>
      </c>
      <c r="AY162" s="27">
        <f>TRUNC(Table11[[#This Row],[Column5]]*Table11[[#This Row],[Column30]]/100)</f>
        <v>5186</v>
      </c>
      <c r="AZ162" s="28">
        <f>TRUNC(Table11[[#This Row],[Column6]]*Table11[[#This Row],[Column31]]/100)</f>
        <v>3318</v>
      </c>
      <c r="BA162" s="29">
        <f>TRUNC(Table11[[#This Row],[Column7]]*Table11[[#This Row],[Column312]]/100)</f>
        <v>17876</v>
      </c>
      <c r="BB162" s="30">
        <f>TRUNC(Table11[[#This Row],[Column8]]*Table11[[#This Row],[Column313]]/100)</f>
        <v>866</v>
      </c>
      <c r="BC162" s="31">
        <f>TRUNC(Table11[[#This Row],[Column9]]*Table11[[#This Row],[Column314]]/100)</f>
        <v>0</v>
      </c>
      <c r="BD162" s="32">
        <f>TRUNC(Table11[[#This Row],[Column10]]*Table11[[#This Row],[Column30]]/100)</f>
        <v>0</v>
      </c>
      <c r="BE162">
        <f>Table11[[#This Row],[Column2]]</f>
        <v>43732</v>
      </c>
      <c r="BF162">
        <f>Table11[[#This Row],[Column28]]</f>
        <v>43732</v>
      </c>
      <c r="BG162">
        <f>Table11[[#This Row],[Column29]]</f>
        <v>43732</v>
      </c>
      <c r="BH162">
        <f>Table11[[#This Row],[Column30]]</f>
        <v>43732</v>
      </c>
      <c r="BI162">
        <f>Table11[[#This Row],[Column31]]</f>
        <v>43732</v>
      </c>
      <c r="BJ162">
        <f>Table11[[#This Row],[Column312]]</f>
        <v>43732</v>
      </c>
      <c r="BK162">
        <f>Table11[[#This Row],[Column313]]</f>
        <v>43732</v>
      </c>
      <c r="BL162">
        <f>Table11[[#This Row],[Column314]]</f>
        <v>43732</v>
      </c>
      <c r="BM162">
        <f>Table11[[#This Row],[Column315]]</f>
        <v>43732</v>
      </c>
      <c r="BN162">
        <f>Table11[[#This Row],[Column31]]</f>
        <v>43732</v>
      </c>
      <c r="BO162">
        <f>Table11[[#This Row],[Column312]]</f>
        <v>43732</v>
      </c>
    </row>
    <row r="163" spans="1:67" ht="28.8" customHeight="1">
      <c r="A163" s="4" t="s">
        <v>378</v>
      </c>
      <c r="B163" s="5" t="s">
        <v>379</v>
      </c>
      <c r="C163" s="5" t="s">
        <v>52</v>
      </c>
      <c r="D163" s="56" t="s">
        <v>1089</v>
      </c>
      <c r="E163" s="16">
        <v>0</v>
      </c>
      <c r="F163">
        <v>12.693</v>
      </c>
      <c r="G163">
        <v>10.124000000000001</v>
      </c>
      <c r="H163">
        <v>29.364000000000001</v>
      </c>
      <c r="I163">
        <v>13.949</v>
      </c>
      <c r="J163">
        <v>17.882999999999999</v>
      </c>
      <c r="K163">
        <v>7.7949999999999999</v>
      </c>
      <c r="L163">
        <v>8.1910000000000007</v>
      </c>
      <c r="M163" s="7">
        <f>Table11[[#This Row],[Progressives]]*0.67+Table11[[#This Row],[Muslim]]*0.64+Table11[[#This Row],[Left]]*0.35+Table11[[#This Row],[Average]]*0.52+Table11[[#This Row],[Reforms]]*0.2</f>
        <v>40.232480000000002</v>
      </c>
      <c r="N163" s="58">
        <f>Table11[[#This Row],[Average]]*0.34+Table11[[#This Row],[Liberal]]*0.45+Table11[[#This Row],[Blues]]+Table11[[#This Row],[Reforms]]*0.6</f>
        <v>25.499609999999997</v>
      </c>
      <c r="O163" s="9">
        <f>Table11[[#This Row],[Liberal]]*0.55+Table11[[#This Row],[Progressives]]*0.07+Table11[[#This Row],[Average]]*0.14</f>
        <v>13.843990000000002</v>
      </c>
      <c r="P163" s="11">
        <f>Table11[[#This Row],[Muslim]]*0.06+Table11[[#This Row],[Left]]*0.44+Table11[[#This Row],[Progressives]]*0.26</f>
        <v>12.85078</v>
      </c>
      <c r="Q163" s="59"/>
      <c r="R163" s="57">
        <f>Table11[[#This Row],[Muslim]]*0.3+Table11[[#This Row],[Left]]*0.21+Table11[[#This Row],[Reforms]]*0.2</f>
        <v>7.5721400000000001</v>
      </c>
      <c r="T163" s="7">
        <v>55.4</v>
      </c>
      <c r="U163" s="8">
        <v>14</v>
      </c>
      <c r="V163" s="10">
        <v>9.1</v>
      </c>
      <c r="W163" s="9">
        <v>8</v>
      </c>
      <c r="X163" s="11">
        <v>10.199999999999999</v>
      </c>
      <c r="Y163" s="13">
        <v>3.2</v>
      </c>
      <c r="Z163" s="12">
        <v>0</v>
      </c>
      <c r="AA163" s="14">
        <v>0</v>
      </c>
      <c r="AB163">
        <f t="shared" ca="1" si="2"/>
        <v>0.67335649192923652</v>
      </c>
      <c r="AC163">
        <v>45255</v>
      </c>
      <c r="AD163" s="17">
        <v>36.386959999999902</v>
      </c>
      <c r="AE163" s="18">
        <v>10.475519999999999</v>
      </c>
      <c r="AF163" s="19">
        <v>16.14</v>
      </c>
      <c r="AG163" s="20">
        <v>7.1215200000000003</v>
      </c>
      <c r="AH163" s="21">
        <v>29.268999999999998</v>
      </c>
      <c r="AI163" s="22">
        <v>0.50700000000000001</v>
      </c>
      <c r="AJ163" s="23">
        <v>0</v>
      </c>
      <c r="AK163" s="24">
        <v>0</v>
      </c>
      <c r="AL163" s="4" t="s">
        <v>378</v>
      </c>
      <c r="AM163" s="17">
        <f>Table11[[#This Row],[Column3]]-Table11[[#This Row],[Labour]]</f>
        <v>-19.013040000000096</v>
      </c>
      <c r="AN163" s="18">
        <f>Table11[[#This Row],[Column4]]-Table11[[#This Row],[Conservative]]</f>
        <v>-3.5244800000000005</v>
      </c>
      <c r="AO163" s="19">
        <f>Table11[[#This Row],[Column5]]-Table11[[#This Row],[Reform]]</f>
        <v>7.0400000000000009</v>
      </c>
      <c r="AP163" s="20">
        <f>Table11[[#This Row],[Column6]]-Table11[[#This Row],[LibDem]]</f>
        <v>-0.87847999999999971</v>
      </c>
      <c r="AQ163" s="21">
        <f>Table11[[#This Row],[Column7]]-Table11[[#This Row],[Green]]</f>
        <v>19.068999999999999</v>
      </c>
      <c r="AR163" s="22">
        <f>Table11[[#This Row],[Column8]]-Table11[[#This Row],[Oth]]</f>
        <v>-2.6930000000000001</v>
      </c>
      <c r="AS163" s="23">
        <f>Table11[[#This Row],[Column9]]-Table11[[#This Row],[SNP]]</f>
        <v>0</v>
      </c>
      <c r="AT163" s="24">
        <f>Table11[[#This Row],[Column10]]-Table11[[#This Row],[PD]]</f>
        <v>0</v>
      </c>
      <c r="AU163" s="24">
        <f>MAX(Table11[[#This Row],[Column3]:[Column10]])-LARGE(Table11[[#This Row],[Column3]:[Column10]],2)</f>
        <v>7.1179599999999041</v>
      </c>
      <c r="AV163">
        <f>Table11[[#This Row],[Column3]]*Table11[[#This Row],[Column2]]</f>
        <v>1646691.8747999957</v>
      </c>
      <c r="AW163" s="25">
        <f>TRUNC(Table11[[#This Row],[Column3]]*Table11[[#This Row],[Column28]]/100)</f>
        <v>16466</v>
      </c>
      <c r="AX163" s="26">
        <f>TRUNC(Table11[[#This Row],[Column4]]*Table11[[#This Row],[Column29]]/100)</f>
        <v>4740</v>
      </c>
      <c r="AY163" s="27">
        <f>TRUNC(Table11[[#This Row],[Column5]]*Table11[[#This Row],[Column30]]/100)</f>
        <v>7304</v>
      </c>
      <c r="AZ163" s="28">
        <f>TRUNC(Table11[[#This Row],[Column6]]*Table11[[#This Row],[Column31]]/100)</f>
        <v>3222</v>
      </c>
      <c r="BA163" s="29">
        <f>TRUNC(Table11[[#This Row],[Column7]]*Table11[[#This Row],[Column312]]/100)</f>
        <v>13245</v>
      </c>
      <c r="BB163" s="30">
        <f>TRUNC(Table11[[#This Row],[Column8]]*Table11[[#This Row],[Column313]]/100)</f>
        <v>229</v>
      </c>
      <c r="BC163" s="31">
        <f>TRUNC(Table11[[#This Row],[Column9]]*Table11[[#This Row],[Column314]]/100)</f>
        <v>0</v>
      </c>
      <c r="BD163" s="32">
        <f>TRUNC(Table11[[#This Row],[Column10]]*Table11[[#This Row],[Column30]]/100)</f>
        <v>0</v>
      </c>
      <c r="BE163">
        <f>Table11[[#This Row],[Column2]]</f>
        <v>45255</v>
      </c>
      <c r="BF163">
        <f>Table11[[#This Row],[Column28]]</f>
        <v>45255</v>
      </c>
      <c r="BG163">
        <f>Table11[[#This Row],[Column29]]</f>
        <v>45255</v>
      </c>
      <c r="BH163">
        <f>Table11[[#This Row],[Column30]]</f>
        <v>45255</v>
      </c>
      <c r="BI163">
        <f>Table11[[#This Row],[Column31]]</f>
        <v>45255</v>
      </c>
      <c r="BJ163">
        <f>Table11[[#This Row],[Column312]]</f>
        <v>45255</v>
      </c>
      <c r="BK163">
        <f>Table11[[#This Row],[Column313]]</f>
        <v>45255</v>
      </c>
      <c r="BL163">
        <f>Table11[[#This Row],[Column314]]</f>
        <v>45255</v>
      </c>
      <c r="BM163">
        <f>Table11[[#This Row],[Column315]]</f>
        <v>45255</v>
      </c>
      <c r="BN163">
        <f>Table11[[#This Row],[Column31]]</f>
        <v>45255</v>
      </c>
      <c r="BO163">
        <f>Table11[[#This Row],[Column312]]</f>
        <v>45255</v>
      </c>
    </row>
    <row r="164" spans="1:67" ht="28.8" customHeight="1">
      <c r="A164" s="2" t="s">
        <v>162</v>
      </c>
      <c r="B164" s="3" t="s">
        <v>163</v>
      </c>
      <c r="C164" s="3" t="s">
        <v>52</v>
      </c>
      <c r="D164" s="50" t="s">
        <v>1090</v>
      </c>
      <c r="E164">
        <v>0</v>
      </c>
      <c r="F164">
        <v>3.2069999999999999</v>
      </c>
      <c r="G164">
        <v>9.5739999999999998</v>
      </c>
      <c r="H164">
        <v>12.773</v>
      </c>
      <c r="I164">
        <v>27.655999999999999</v>
      </c>
      <c r="J164">
        <v>25.786999999999999</v>
      </c>
      <c r="K164">
        <v>5.4550000000000001</v>
      </c>
      <c r="L164">
        <v>15.548</v>
      </c>
      <c r="M164" s="7">
        <f>Table11[[#This Row],[Progressives]]*0.67+Table11[[#This Row],[Muslim]]*0.64+Table11[[#This Row],[Left]]*0.35+Table11[[#This Row],[Average]]*0.52+Table11[[#This Row],[Reforms]]*0.2</f>
        <v>31.452009999999998</v>
      </c>
      <c r="N164" s="58">
        <f>Table11[[#This Row],[Average]]*0.34+Table11[[#This Row],[Liberal]]*0.45+Table11[[#This Row],[Blues]]+Table11[[#This Row],[Reforms]]*0.6</f>
        <v>35.790990000000001</v>
      </c>
      <c r="O164" s="9">
        <f>Table11[[#This Row],[Liberal]]*0.55+Table11[[#This Row],[Progressives]]*0.07+Table11[[#This Row],[Average]]*0.14</f>
        <v>18.948799999999999</v>
      </c>
      <c r="P164" s="11">
        <f>Table11[[#This Row],[Muslim]]*0.06+Table11[[#This Row],[Left]]*0.44+Table11[[#This Row],[Progressives]]*0.26</f>
        <v>7.7259600000000006</v>
      </c>
      <c r="Q164" s="59"/>
      <c r="R164" s="57">
        <f>Table11[[#This Row],[Muslim]]*0.3+Table11[[#This Row],[Left]]*0.21+Table11[[#This Row],[Reforms]]*0.2</f>
        <v>6.0822400000000005</v>
      </c>
      <c r="T164" s="7">
        <v>30.2</v>
      </c>
      <c r="U164" s="8">
        <v>37.6</v>
      </c>
      <c r="V164" s="10">
        <v>21.8</v>
      </c>
      <c r="W164" s="9">
        <v>4</v>
      </c>
      <c r="X164" s="11">
        <v>5.5</v>
      </c>
      <c r="Y164" s="13">
        <v>0.9</v>
      </c>
      <c r="Z164" s="12">
        <v>0</v>
      </c>
      <c r="AA164" s="14">
        <v>0</v>
      </c>
      <c r="AB164">
        <f t="shared" ca="1" si="2"/>
        <v>0.96438022139066815</v>
      </c>
      <c r="AC164">
        <v>47633</v>
      </c>
      <c r="AD164" s="17">
        <v>11.862399999999999</v>
      </c>
      <c r="AE164" s="18">
        <v>37.686749999999897</v>
      </c>
      <c r="AF164" s="19">
        <v>32.064999999999998</v>
      </c>
      <c r="AG164" s="20">
        <v>5.9818499999999997</v>
      </c>
      <c r="AH164" s="21">
        <v>12.287000000000001</v>
      </c>
      <c r="AI164" s="22">
        <v>0.11699999999999899</v>
      </c>
      <c r="AJ164" s="23">
        <v>0</v>
      </c>
      <c r="AK164" s="24">
        <v>0</v>
      </c>
      <c r="AL164" s="2" t="s">
        <v>162</v>
      </c>
      <c r="AM164" s="17">
        <f>Table11[[#This Row],[Column3]]-Table11[[#This Row],[Labour]]</f>
        <v>-18.337600000000002</v>
      </c>
      <c r="AN164" s="18">
        <f>Table11[[#This Row],[Column4]]-Table11[[#This Row],[Conservative]]</f>
        <v>8.6749999999895522E-2</v>
      </c>
      <c r="AO164" s="19">
        <f>Table11[[#This Row],[Column5]]-Table11[[#This Row],[Reform]]</f>
        <v>10.264999999999997</v>
      </c>
      <c r="AP164" s="20">
        <f>Table11[[#This Row],[Column6]]-Table11[[#This Row],[LibDem]]</f>
        <v>1.9818499999999997</v>
      </c>
      <c r="AQ164" s="21">
        <f>Table11[[#This Row],[Column7]]-Table11[[#This Row],[Green]]</f>
        <v>6.7870000000000008</v>
      </c>
      <c r="AR164" s="22">
        <f>Table11[[#This Row],[Column8]]-Table11[[#This Row],[Oth]]</f>
        <v>-0.78300000000000103</v>
      </c>
      <c r="AS164" s="23">
        <f>Table11[[#This Row],[Column9]]-Table11[[#This Row],[SNP]]</f>
        <v>0</v>
      </c>
      <c r="AT164" s="24">
        <f>Table11[[#This Row],[Column10]]-Table11[[#This Row],[PD]]</f>
        <v>0</v>
      </c>
      <c r="AU164" s="24">
        <f>MAX(Table11[[#This Row],[Column3]:[Column10]])-LARGE(Table11[[#This Row],[Column3]:[Column10]],2)</f>
        <v>5.6217499999998992</v>
      </c>
      <c r="AV164">
        <f>Table11[[#This Row],[Column3]]*Table11[[#This Row],[Column2]]</f>
        <v>565041.69919999992</v>
      </c>
      <c r="AW164" s="25">
        <f>TRUNC(Table11[[#This Row],[Column3]]*Table11[[#This Row],[Column28]]/100)</f>
        <v>5650</v>
      </c>
      <c r="AX164" s="26">
        <f>TRUNC(Table11[[#This Row],[Column4]]*Table11[[#This Row],[Column29]]/100)</f>
        <v>17951</v>
      </c>
      <c r="AY164" s="27">
        <f>TRUNC(Table11[[#This Row],[Column5]]*Table11[[#This Row],[Column30]]/100)</f>
        <v>15273</v>
      </c>
      <c r="AZ164" s="28">
        <f>TRUNC(Table11[[#This Row],[Column6]]*Table11[[#This Row],[Column31]]/100)</f>
        <v>2849</v>
      </c>
      <c r="BA164" s="29">
        <f>TRUNC(Table11[[#This Row],[Column7]]*Table11[[#This Row],[Column312]]/100)</f>
        <v>5852</v>
      </c>
      <c r="BB164" s="30">
        <f>TRUNC(Table11[[#This Row],[Column8]]*Table11[[#This Row],[Column313]]/100)</f>
        <v>55</v>
      </c>
      <c r="BC164" s="31">
        <f>TRUNC(Table11[[#This Row],[Column9]]*Table11[[#This Row],[Column314]]/100)</f>
        <v>0</v>
      </c>
      <c r="BD164" s="32">
        <f>TRUNC(Table11[[#This Row],[Column10]]*Table11[[#This Row],[Column30]]/100)</f>
        <v>0</v>
      </c>
      <c r="BE164">
        <f>Table11[[#This Row],[Column2]]</f>
        <v>47633</v>
      </c>
      <c r="BF164">
        <f>Table11[[#This Row],[Column28]]</f>
        <v>47633</v>
      </c>
      <c r="BG164">
        <f>Table11[[#This Row],[Column29]]</f>
        <v>47633</v>
      </c>
      <c r="BH164">
        <f>Table11[[#This Row],[Column30]]</f>
        <v>47633</v>
      </c>
      <c r="BI164">
        <f>Table11[[#This Row],[Column31]]</f>
        <v>47633</v>
      </c>
      <c r="BJ164">
        <f>Table11[[#This Row],[Column312]]</f>
        <v>47633</v>
      </c>
      <c r="BK164">
        <f>Table11[[#This Row],[Column313]]</f>
        <v>47633</v>
      </c>
      <c r="BL164">
        <f>Table11[[#This Row],[Column314]]</f>
        <v>47633</v>
      </c>
      <c r="BM164">
        <f>Table11[[#This Row],[Column315]]</f>
        <v>47633</v>
      </c>
      <c r="BN164">
        <f>Table11[[#This Row],[Column31]]</f>
        <v>47633</v>
      </c>
      <c r="BO164">
        <f>Table11[[#This Row],[Column312]]</f>
        <v>47633</v>
      </c>
    </row>
    <row r="165" spans="1:67" ht="28.8" customHeight="1">
      <c r="A165" s="4" t="s">
        <v>164</v>
      </c>
      <c r="B165" s="5" t="s">
        <v>140</v>
      </c>
      <c r="C165" s="5" t="s">
        <v>52</v>
      </c>
      <c r="D165" s="56" t="s">
        <v>1091</v>
      </c>
      <c r="E165">
        <v>0</v>
      </c>
      <c r="F165">
        <v>2.5249999999999999</v>
      </c>
      <c r="G165">
        <v>8.298</v>
      </c>
      <c r="H165">
        <v>12.85</v>
      </c>
      <c r="I165">
        <v>27.962</v>
      </c>
      <c r="J165">
        <v>28.135999999999999</v>
      </c>
      <c r="K165">
        <v>6.3639999999999999</v>
      </c>
      <c r="L165">
        <v>13.865</v>
      </c>
      <c r="M165" s="7">
        <f>Table11[[#This Row],[Progressives]]*0.67+Table11[[#This Row],[Muslim]]*0.64+Table11[[#This Row],[Left]]*0.35+Table11[[#This Row],[Average]]*0.52+Table11[[#This Row],[Reforms]]*0.2</f>
        <v>30.44304</v>
      </c>
      <c r="N165" s="58">
        <f>Table11[[#This Row],[Average]]*0.34+Table11[[#This Row],[Liberal]]*0.45+Table11[[#This Row],[Blues]]+Table11[[#This Row],[Reforms]]*0.6</f>
        <v>36.851280000000003</v>
      </c>
      <c r="O165" s="9">
        <f>Table11[[#This Row],[Liberal]]*0.55+Table11[[#This Row],[Progressives]]*0.07+Table11[[#This Row],[Average]]*0.14</f>
        <v>20.288980000000002</v>
      </c>
      <c r="P165" s="11">
        <f>Table11[[#This Row],[Muslim]]*0.06+Table11[[#This Row],[Left]]*0.44+Table11[[#This Row],[Progressives]]*0.26</f>
        <v>7.1436200000000003</v>
      </c>
      <c r="Q165" s="59"/>
      <c r="R165" s="57">
        <f>Table11[[#This Row],[Muslim]]*0.3+Table11[[#This Row],[Left]]*0.21+Table11[[#This Row],[Reforms]]*0.2</f>
        <v>5.2730800000000002</v>
      </c>
      <c r="T165" s="7">
        <v>26.9</v>
      </c>
      <c r="U165" s="8">
        <v>38</v>
      </c>
      <c r="V165" s="10">
        <v>19.3</v>
      </c>
      <c r="W165" s="9">
        <v>10.3</v>
      </c>
      <c r="X165" s="11">
        <v>5</v>
      </c>
      <c r="Y165" s="13">
        <v>0.5</v>
      </c>
      <c r="Z165" s="12">
        <v>0</v>
      </c>
      <c r="AA165" s="14">
        <v>0</v>
      </c>
      <c r="AB165">
        <f t="shared" ca="1" si="2"/>
        <v>0.72856265649478447</v>
      </c>
      <c r="AC165">
        <v>46073</v>
      </c>
      <c r="AD165" s="17">
        <v>10.727679999999999</v>
      </c>
      <c r="AE165" s="18">
        <v>38.857230000000001</v>
      </c>
      <c r="AF165" s="19">
        <v>28.942</v>
      </c>
      <c r="AG165" s="20">
        <v>9.7110900000000004</v>
      </c>
      <c r="AH165" s="21">
        <v>11.696999999999999</v>
      </c>
      <c r="AI165" s="22">
        <v>6.5000000000000002E-2</v>
      </c>
      <c r="AJ165" s="23">
        <v>0</v>
      </c>
      <c r="AK165" s="24">
        <v>0</v>
      </c>
      <c r="AL165" s="4" t="s">
        <v>164</v>
      </c>
      <c r="AM165" s="17">
        <f>Table11[[#This Row],[Column3]]-Table11[[#This Row],[Labour]]</f>
        <v>-16.172319999999999</v>
      </c>
      <c r="AN165" s="18">
        <f>Table11[[#This Row],[Column4]]-Table11[[#This Row],[Conservative]]</f>
        <v>0.85723000000000127</v>
      </c>
      <c r="AO165" s="19">
        <f>Table11[[#This Row],[Column5]]-Table11[[#This Row],[Reform]]</f>
        <v>9.6419999999999995</v>
      </c>
      <c r="AP165" s="20">
        <f>Table11[[#This Row],[Column6]]-Table11[[#This Row],[LibDem]]</f>
        <v>-0.58891000000000027</v>
      </c>
      <c r="AQ165" s="21">
        <f>Table11[[#This Row],[Column7]]-Table11[[#This Row],[Green]]</f>
        <v>6.6969999999999992</v>
      </c>
      <c r="AR165" s="22">
        <f>Table11[[#This Row],[Column8]]-Table11[[#This Row],[Oth]]</f>
        <v>-0.435</v>
      </c>
      <c r="AS165" s="23">
        <f>Table11[[#This Row],[Column9]]-Table11[[#This Row],[SNP]]</f>
        <v>0</v>
      </c>
      <c r="AT165" s="24">
        <f>Table11[[#This Row],[Column10]]-Table11[[#This Row],[PD]]</f>
        <v>0</v>
      </c>
      <c r="AU165" s="24">
        <f>MAX(Table11[[#This Row],[Column3]:[Column10]])-LARGE(Table11[[#This Row],[Column3]:[Column10]],2)</f>
        <v>9.9152300000000011</v>
      </c>
      <c r="AV165">
        <f>Table11[[#This Row],[Column3]]*Table11[[#This Row],[Column2]]</f>
        <v>494256.40063999995</v>
      </c>
      <c r="AW165" s="25">
        <f>TRUNC(Table11[[#This Row],[Column3]]*Table11[[#This Row],[Column28]]/100)</f>
        <v>4942</v>
      </c>
      <c r="AX165" s="26">
        <f>TRUNC(Table11[[#This Row],[Column4]]*Table11[[#This Row],[Column29]]/100)</f>
        <v>17902</v>
      </c>
      <c r="AY165" s="27">
        <f>TRUNC(Table11[[#This Row],[Column5]]*Table11[[#This Row],[Column30]]/100)</f>
        <v>13334</v>
      </c>
      <c r="AZ165" s="28">
        <f>TRUNC(Table11[[#This Row],[Column6]]*Table11[[#This Row],[Column31]]/100)</f>
        <v>4474</v>
      </c>
      <c r="BA165" s="29">
        <f>TRUNC(Table11[[#This Row],[Column7]]*Table11[[#This Row],[Column312]]/100)</f>
        <v>5389</v>
      </c>
      <c r="BB165" s="30">
        <f>TRUNC(Table11[[#This Row],[Column8]]*Table11[[#This Row],[Column313]]/100)</f>
        <v>29</v>
      </c>
      <c r="BC165" s="31">
        <f>TRUNC(Table11[[#This Row],[Column9]]*Table11[[#This Row],[Column314]]/100)</f>
        <v>0</v>
      </c>
      <c r="BD165" s="32">
        <f>TRUNC(Table11[[#This Row],[Column10]]*Table11[[#This Row],[Column30]]/100)</f>
        <v>0</v>
      </c>
      <c r="BE165">
        <f>Table11[[#This Row],[Column2]]</f>
        <v>46073</v>
      </c>
      <c r="BF165">
        <f>Table11[[#This Row],[Column28]]</f>
        <v>46073</v>
      </c>
      <c r="BG165">
        <f>Table11[[#This Row],[Column29]]</f>
        <v>46073</v>
      </c>
      <c r="BH165">
        <f>Table11[[#This Row],[Column30]]</f>
        <v>46073</v>
      </c>
      <c r="BI165">
        <f>Table11[[#This Row],[Column31]]</f>
        <v>46073</v>
      </c>
      <c r="BJ165">
        <f>Table11[[#This Row],[Column312]]</f>
        <v>46073</v>
      </c>
      <c r="BK165">
        <f>Table11[[#This Row],[Column313]]</f>
        <v>46073</v>
      </c>
      <c r="BL165">
        <f>Table11[[#This Row],[Column314]]</f>
        <v>46073</v>
      </c>
      <c r="BM165">
        <f>Table11[[#This Row],[Column315]]</f>
        <v>46073</v>
      </c>
      <c r="BN165">
        <f>Table11[[#This Row],[Column31]]</f>
        <v>46073</v>
      </c>
      <c r="BO165">
        <f>Table11[[#This Row],[Column312]]</f>
        <v>46073</v>
      </c>
    </row>
    <row r="166" spans="1:67" ht="28.8" customHeight="1">
      <c r="A166" s="4" t="s">
        <v>284</v>
      </c>
      <c r="B166" s="5" t="s">
        <v>138</v>
      </c>
      <c r="C166" s="5" t="s">
        <v>52</v>
      </c>
      <c r="D166" s="56" t="s">
        <v>1092</v>
      </c>
      <c r="E166" s="16">
        <v>0</v>
      </c>
      <c r="F166">
        <v>11.305</v>
      </c>
      <c r="G166">
        <v>14.548</v>
      </c>
      <c r="H166">
        <v>56.289000000000001</v>
      </c>
      <c r="I166">
        <v>0</v>
      </c>
      <c r="J166">
        <v>9.141</v>
      </c>
      <c r="K166">
        <v>1.895</v>
      </c>
      <c r="L166">
        <v>6.8220000000000001</v>
      </c>
      <c r="M166" s="7">
        <f>Table11[[#This Row],[Progressives]]*0.67+Table11[[#This Row],[Muslim]]*0.64+Table11[[#This Row],[Left]]*0.35+Table11[[#This Row],[Average]]*0.52+Table11[[#This Row],[Reforms]]*0.2</f>
        <v>51.405030000000004</v>
      </c>
      <c r="N166" s="58">
        <f>Table11[[#This Row],[Average]]*0.34+Table11[[#This Row],[Liberal]]*0.45+Table11[[#This Row],[Blues]]+Table11[[#This Row],[Reforms]]*0.6</f>
        <v>10.101649999999999</v>
      </c>
      <c r="O166" s="9">
        <f>Table11[[#This Row],[Liberal]]*0.55+Table11[[#This Row],[Progressives]]*0.07+Table11[[#This Row],[Average]]*0.14</f>
        <v>8.9677800000000012</v>
      </c>
      <c r="P166" s="11">
        <f>Table11[[#This Row],[Muslim]]*0.06+Table11[[#This Row],[Left]]*0.44+Table11[[#This Row],[Progressives]]*0.26</f>
        <v>21.714560000000002</v>
      </c>
      <c r="Q166" s="59"/>
      <c r="R166" s="57">
        <f>Table11[[#This Row],[Muslim]]*0.3+Table11[[#This Row],[Left]]*0.21+Table11[[#This Row],[Reforms]]*0.2</f>
        <v>7.8109799999999989</v>
      </c>
      <c r="T166" s="7">
        <v>58.8</v>
      </c>
      <c r="U166" s="8">
        <v>5.9</v>
      </c>
      <c r="V166" s="10">
        <v>4.5999999999999996</v>
      </c>
      <c r="W166" s="9">
        <v>7</v>
      </c>
      <c r="X166" s="11">
        <v>19.600000000000001</v>
      </c>
      <c r="Y166" s="13">
        <v>4.0999999999999996</v>
      </c>
      <c r="Z166" s="12">
        <v>0</v>
      </c>
      <c r="AA166" s="14">
        <v>0</v>
      </c>
      <c r="AB166">
        <f t="shared" ca="1" si="2"/>
        <v>0.87448648711478671</v>
      </c>
      <c r="AC166">
        <v>38797</v>
      </c>
      <c r="AD166" s="17">
        <v>39.134140000000002</v>
      </c>
      <c r="AE166" s="18">
        <v>3.3123199999999899</v>
      </c>
      <c r="AF166" s="19">
        <v>8.8000000000000007</v>
      </c>
      <c r="AG166" s="20">
        <v>8.9375400000000003</v>
      </c>
      <c r="AH166" s="21">
        <v>39.142600000000002</v>
      </c>
      <c r="AI166" s="22">
        <v>0.6734</v>
      </c>
      <c r="AJ166" s="23">
        <v>0</v>
      </c>
      <c r="AK166" s="24">
        <v>0</v>
      </c>
      <c r="AL166" s="4" t="s">
        <v>284</v>
      </c>
      <c r="AM166" s="17">
        <f>Table11[[#This Row],[Column3]]-Table11[[#This Row],[Labour]]</f>
        <v>-19.665859999999995</v>
      </c>
      <c r="AN166" s="18">
        <f>Table11[[#This Row],[Column4]]-Table11[[#This Row],[Conservative]]</f>
        <v>-2.5876800000000104</v>
      </c>
      <c r="AO166" s="19">
        <f>Table11[[#This Row],[Column5]]-Table11[[#This Row],[Reform]]</f>
        <v>4.2000000000000011</v>
      </c>
      <c r="AP166" s="20">
        <f>Table11[[#This Row],[Column6]]-Table11[[#This Row],[LibDem]]</f>
        <v>1.9375400000000003</v>
      </c>
      <c r="AQ166" s="21">
        <f>Table11[[#This Row],[Column7]]-Table11[[#This Row],[Green]]</f>
        <v>19.5426</v>
      </c>
      <c r="AR166" s="22">
        <f>Table11[[#This Row],[Column8]]-Table11[[#This Row],[Oth]]</f>
        <v>-3.4265999999999996</v>
      </c>
      <c r="AS166" s="23">
        <f>Table11[[#This Row],[Column9]]-Table11[[#This Row],[SNP]]</f>
        <v>0</v>
      </c>
      <c r="AT166" s="24">
        <f>Table11[[#This Row],[Column10]]-Table11[[#This Row],[PD]]</f>
        <v>0</v>
      </c>
      <c r="AU166" s="24">
        <f>MAX(Table11[[#This Row],[Column3]:[Column10]])-LARGE(Table11[[#This Row],[Column3]:[Column10]],2)</f>
        <v>8.4599999999994679E-3</v>
      </c>
      <c r="AV166">
        <f>Table11[[#This Row],[Column3]]*Table11[[#This Row],[Column2]]</f>
        <v>1518287.22958</v>
      </c>
      <c r="AW166" s="25">
        <f>TRUNC(Table11[[#This Row],[Column3]]*Table11[[#This Row],[Column28]]/100)</f>
        <v>15182</v>
      </c>
      <c r="AX166" s="26">
        <f>TRUNC(Table11[[#This Row],[Column4]]*Table11[[#This Row],[Column29]]/100)</f>
        <v>1285</v>
      </c>
      <c r="AY166" s="27">
        <f>TRUNC(Table11[[#This Row],[Column5]]*Table11[[#This Row],[Column30]]/100)</f>
        <v>3414</v>
      </c>
      <c r="AZ166" s="28">
        <f>TRUNC(Table11[[#This Row],[Column6]]*Table11[[#This Row],[Column31]]/100)</f>
        <v>3467</v>
      </c>
      <c r="BA166" s="29">
        <f>TRUNC(Table11[[#This Row],[Column7]]*Table11[[#This Row],[Column312]]/100)</f>
        <v>15186</v>
      </c>
      <c r="BB166" s="30">
        <f>TRUNC(Table11[[#This Row],[Column8]]*Table11[[#This Row],[Column313]]/100)</f>
        <v>261</v>
      </c>
      <c r="BC166" s="31">
        <f>TRUNC(Table11[[#This Row],[Column9]]*Table11[[#This Row],[Column314]]/100)</f>
        <v>0</v>
      </c>
      <c r="BD166" s="32">
        <f>TRUNC(Table11[[#This Row],[Column10]]*Table11[[#This Row],[Column30]]/100)</f>
        <v>0</v>
      </c>
      <c r="BE166">
        <f>Table11[[#This Row],[Column2]]</f>
        <v>38797</v>
      </c>
      <c r="BF166">
        <f>Table11[[#This Row],[Column28]]</f>
        <v>38797</v>
      </c>
      <c r="BG166">
        <f>Table11[[#This Row],[Column29]]</f>
        <v>38797</v>
      </c>
      <c r="BH166">
        <f>Table11[[#This Row],[Column30]]</f>
        <v>38797</v>
      </c>
      <c r="BI166">
        <f>Table11[[#This Row],[Column31]]</f>
        <v>38797</v>
      </c>
      <c r="BJ166">
        <f>Table11[[#This Row],[Column312]]</f>
        <v>38797</v>
      </c>
      <c r="BK166">
        <f>Table11[[#This Row],[Column313]]</f>
        <v>38797</v>
      </c>
      <c r="BL166">
        <f>Table11[[#This Row],[Column314]]</f>
        <v>38797</v>
      </c>
      <c r="BM166">
        <f>Table11[[#This Row],[Column315]]</f>
        <v>38797</v>
      </c>
      <c r="BN166">
        <f>Table11[[#This Row],[Column31]]</f>
        <v>38797</v>
      </c>
      <c r="BO166">
        <f>Table11[[#This Row],[Column312]]</f>
        <v>38797</v>
      </c>
    </row>
    <row r="167" spans="1:67" ht="28.8" customHeight="1">
      <c r="A167" s="4" t="s">
        <v>78</v>
      </c>
      <c r="B167" s="5" t="s">
        <v>79</v>
      </c>
      <c r="C167" s="5" t="s">
        <v>52</v>
      </c>
      <c r="D167" s="56" t="s">
        <v>1093</v>
      </c>
      <c r="E167" s="16">
        <v>0</v>
      </c>
      <c r="F167">
        <v>35.862000000000002</v>
      </c>
      <c r="G167">
        <v>16.494</v>
      </c>
      <c r="H167">
        <v>26.756</v>
      </c>
      <c r="I167">
        <v>0</v>
      </c>
      <c r="J167">
        <v>9.06</v>
      </c>
      <c r="K167">
        <v>8.266</v>
      </c>
      <c r="L167">
        <v>3.5619999999999998</v>
      </c>
      <c r="M167" s="7">
        <f>Table11[[#This Row],[Progressives]]*0.67+Table11[[#This Row],[Muslim]]*0.64+Table11[[#This Row],[Left]]*0.35+Table11[[#This Row],[Average]]*0.52+Table11[[#This Row],[Reforms]]*0.2</f>
        <v>47.363500000000009</v>
      </c>
      <c r="N167" s="58">
        <f>Table11[[#This Row],[Average]]*0.34+Table11[[#This Row],[Liberal]]*0.45+Table11[[#This Row],[Blues]]+Table11[[#This Row],[Reforms]]*0.6</f>
        <v>14.4802</v>
      </c>
      <c r="O167" s="9">
        <f>Table11[[#This Row],[Liberal]]*0.55+Table11[[#This Row],[Progressives]]*0.07+Table11[[#This Row],[Average]]*0.14</f>
        <v>6.8559200000000011</v>
      </c>
      <c r="P167" s="11">
        <f>Table11[[#This Row],[Muslim]]*0.06+Table11[[#This Row],[Left]]*0.44+Table11[[#This Row],[Progressives]]*0.26</f>
        <v>16.365639999999999</v>
      </c>
      <c r="Q167" s="59"/>
      <c r="R167" s="57">
        <f>Table11[[#This Row],[Muslim]]*0.3+Table11[[#This Row],[Left]]*0.21+Table11[[#This Row],[Reforms]]*0.2</f>
        <v>14.93474</v>
      </c>
      <c r="T167" s="7">
        <v>43.1</v>
      </c>
      <c r="U167" s="8">
        <v>11</v>
      </c>
      <c r="V167" s="10">
        <v>7.9</v>
      </c>
      <c r="W167" s="9">
        <v>9.6999999999999993</v>
      </c>
      <c r="X167" s="11">
        <v>13.9</v>
      </c>
      <c r="Y167" s="13">
        <v>14.4</v>
      </c>
      <c r="Z167" s="12">
        <v>0</v>
      </c>
      <c r="AA167" s="14">
        <v>0</v>
      </c>
      <c r="AB167">
        <f t="shared" ca="1" si="2"/>
        <v>4.6426160032327357E-2</v>
      </c>
      <c r="AC167">
        <v>43051</v>
      </c>
      <c r="AD167" s="17">
        <v>26.41602</v>
      </c>
      <c r="AE167" s="18">
        <v>11.704000000000001</v>
      </c>
      <c r="AF167" s="19">
        <v>7.9</v>
      </c>
      <c r="AG167" s="20">
        <v>8.5519800000000004</v>
      </c>
      <c r="AH167" s="21">
        <v>43.080199999999998</v>
      </c>
      <c r="AI167" s="22">
        <v>2.3477999999999901</v>
      </c>
      <c r="AJ167" s="23">
        <v>0</v>
      </c>
      <c r="AK167" s="24">
        <v>0</v>
      </c>
      <c r="AL167" s="4" t="s">
        <v>78</v>
      </c>
      <c r="AM167" s="17">
        <f>Table11[[#This Row],[Column3]]-Table11[[#This Row],[Labour]]</f>
        <v>-16.683980000000002</v>
      </c>
      <c r="AN167" s="18">
        <f>Table11[[#This Row],[Column4]]-Table11[[#This Row],[Conservative]]</f>
        <v>0.70400000000000063</v>
      </c>
      <c r="AO167" s="19">
        <f>Table11[[#This Row],[Column5]]-Table11[[#This Row],[Reform]]</f>
        <v>0</v>
      </c>
      <c r="AP167" s="20">
        <f>Table11[[#This Row],[Column6]]-Table11[[#This Row],[LibDem]]</f>
        <v>-1.1480199999999989</v>
      </c>
      <c r="AQ167" s="21">
        <f>Table11[[#This Row],[Column7]]-Table11[[#This Row],[Green]]</f>
        <v>29.180199999999999</v>
      </c>
      <c r="AR167" s="22">
        <f>Table11[[#This Row],[Column8]]-Table11[[#This Row],[Oth]]</f>
        <v>-12.05220000000001</v>
      </c>
      <c r="AS167" s="23">
        <f>Table11[[#This Row],[Column9]]-Table11[[#This Row],[SNP]]</f>
        <v>0</v>
      </c>
      <c r="AT167" s="24">
        <f>Table11[[#This Row],[Column10]]-Table11[[#This Row],[PD]]</f>
        <v>0</v>
      </c>
      <c r="AU167" s="24">
        <f>MAX(Table11[[#This Row],[Column3]:[Column10]])-LARGE(Table11[[#This Row],[Column3]:[Column10]],2)</f>
        <v>16.664179999999998</v>
      </c>
      <c r="AV167">
        <f>Table11[[#This Row],[Column3]]*Table11[[#This Row],[Column2]]</f>
        <v>1137236.07702</v>
      </c>
      <c r="AW167" s="25">
        <f>TRUNC(Table11[[#This Row],[Column3]]*Table11[[#This Row],[Column28]]/100)</f>
        <v>11372</v>
      </c>
      <c r="AX167" s="26">
        <f>TRUNC(Table11[[#This Row],[Column4]]*Table11[[#This Row],[Column29]]/100)</f>
        <v>5038</v>
      </c>
      <c r="AY167" s="27">
        <f>TRUNC(Table11[[#This Row],[Column5]]*Table11[[#This Row],[Column30]]/100)</f>
        <v>3401</v>
      </c>
      <c r="AZ167" s="28">
        <f>TRUNC(Table11[[#This Row],[Column6]]*Table11[[#This Row],[Column31]]/100)</f>
        <v>3681</v>
      </c>
      <c r="BA167" s="29">
        <f>TRUNC(Table11[[#This Row],[Column7]]*Table11[[#This Row],[Column312]]/100)</f>
        <v>18546</v>
      </c>
      <c r="BB167" s="30">
        <f>TRUNC(Table11[[#This Row],[Column8]]*Table11[[#This Row],[Column313]]/100)</f>
        <v>1010</v>
      </c>
      <c r="BC167" s="31">
        <f>TRUNC(Table11[[#This Row],[Column9]]*Table11[[#This Row],[Column314]]/100)</f>
        <v>0</v>
      </c>
      <c r="BD167" s="32">
        <f>TRUNC(Table11[[#This Row],[Column10]]*Table11[[#This Row],[Column30]]/100)</f>
        <v>0</v>
      </c>
      <c r="BE167">
        <f>Table11[[#This Row],[Column2]]</f>
        <v>43051</v>
      </c>
      <c r="BF167">
        <f>Table11[[#This Row],[Column28]]</f>
        <v>43051</v>
      </c>
      <c r="BG167">
        <f>Table11[[#This Row],[Column29]]</f>
        <v>43051</v>
      </c>
      <c r="BH167">
        <f>Table11[[#This Row],[Column30]]</f>
        <v>43051</v>
      </c>
      <c r="BI167">
        <f>Table11[[#This Row],[Column31]]</f>
        <v>43051</v>
      </c>
      <c r="BJ167">
        <f>Table11[[#This Row],[Column312]]</f>
        <v>43051</v>
      </c>
      <c r="BK167">
        <f>Table11[[#This Row],[Column313]]</f>
        <v>43051</v>
      </c>
      <c r="BL167">
        <f>Table11[[#This Row],[Column314]]</f>
        <v>43051</v>
      </c>
      <c r="BM167">
        <f>Table11[[#This Row],[Column315]]</f>
        <v>43051</v>
      </c>
      <c r="BN167">
        <f>Table11[[#This Row],[Column31]]</f>
        <v>43051</v>
      </c>
      <c r="BO167">
        <f>Table11[[#This Row],[Column312]]</f>
        <v>43051</v>
      </c>
    </row>
    <row r="168" spans="1:67" ht="28.8" customHeight="1">
      <c r="A168" s="2" t="s">
        <v>75</v>
      </c>
      <c r="B168" s="3" t="s">
        <v>68</v>
      </c>
      <c r="C168" s="3" t="s">
        <v>52</v>
      </c>
      <c r="D168" s="50" t="s">
        <v>1094</v>
      </c>
      <c r="E168" s="16">
        <v>0</v>
      </c>
      <c r="F168">
        <v>10.651</v>
      </c>
      <c r="G168">
        <v>10.362</v>
      </c>
      <c r="H168">
        <v>32.918999999999997</v>
      </c>
      <c r="I168">
        <v>7.6109999999999998</v>
      </c>
      <c r="J168">
        <v>24.248999999999999</v>
      </c>
      <c r="K168">
        <v>7.5250000000000004</v>
      </c>
      <c r="L168">
        <v>6.6849999999999996</v>
      </c>
      <c r="M168" s="7">
        <f>Table11[[#This Row],[Progressives]]*0.67+Table11[[#This Row],[Muslim]]*0.64+Table11[[#This Row],[Left]]*0.35+Table11[[#This Row],[Average]]*0.52+Table11[[#This Row],[Reforms]]*0.2</f>
        <v>37.793790000000008</v>
      </c>
      <c r="N168" s="58">
        <f>Table11[[#This Row],[Average]]*0.34+Table11[[#This Row],[Liberal]]*0.45+Table11[[#This Row],[Blues]]+Table11[[#This Row],[Reforms]]*0.6</f>
        <v>25.035789999999999</v>
      </c>
      <c r="O168" s="9">
        <f>Table11[[#This Row],[Liberal]]*0.55+Table11[[#This Row],[Progressives]]*0.07+Table11[[#This Row],[Average]]*0.14</f>
        <v>16.70682</v>
      </c>
      <c r="P168" s="11">
        <f>Table11[[#This Row],[Muslim]]*0.06+Table11[[#This Row],[Left]]*0.44+Table11[[#This Row],[Progressives]]*0.26</f>
        <v>13.75728</v>
      </c>
      <c r="Q168" s="59"/>
      <c r="R168" s="57">
        <f>Table11[[#This Row],[Muslim]]*0.3+Table11[[#This Row],[Left]]*0.21+Table11[[#This Row],[Reforms]]*0.2</f>
        <v>6.7083199999999996</v>
      </c>
      <c r="T168" s="7">
        <v>49</v>
      </c>
      <c r="U168" s="8">
        <v>23.4</v>
      </c>
      <c r="V168" s="10">
        <v>6.3</v>
      </c>
      <c r="W168" s="9">
        <v>12.1</v>
      </c>
      <c r="X168" s="11">
        <v>7.4</v>
      </c>
      <c r="Y168" s="13">
        <v>1.7</v>
      </c>
      <c r="Z168" s="12">
        <v>0</v>
      </c>
      <c r="AA168" s="14">
        <v>0</v>
      </c>
      <c r="AB168">
        <f t="shared" ca="1" si="2"/>
        <v>0.84315095652755923</v>
      </c>
      <c r="AC168">
        <v>42737</v>
      </c>
      <c r="AD168" s="17">
        <v>27.27</v>
      </c>
      <c r="AE168" s="18">
        <v>25.695219999999999</v>
      </c>
      <c r="AF168" s="19">
        <v>10.791</v>
      </c>
      <c r="AG168" s="20">
        <v>10.641780000000001</v>
      </c>
      <c r="AH168" s="21">
        <v>25.046999999999901</v>
      </c>
      <c r="AI168" s="22">
        <v>0.45500000000000002</v>
      </c>
      <c r="AJ168" s="23">
        <v>0</v>
      </c>
      <c r="AK168" s="24">
        <v>0</v>
      </c>
      <c r="AL168" s="2" t="s">
        <v>75</v>
      </c>
      <c r="AM168" s="17">
        <f>Table11[[#This Row],[Column3]]-Table11[[#This Row],[Labour]]</f>
        <v>-21.73</v>
      </c>
      <c r="AN168" s="18">
        <f>Table11[[#This Row],[Column4]]-Table11[[#This Row],[Conservative]]</f>
        <v>2.2952200000000005</v>
      </c>
      <c r="AO168" s="19">
        <f>Table11[[#This Row],[Column5]]-Table11[[#This Row],[Reform]]</f>
        <v>4.4910000000000005</v>
      </c>
      <c r="AP168" s="20">
        <f>Table11[[#This Row],[Column6]]-Table11[[#This Row],[LibDem]]</f>
        <v>-1.458219999999999</v>
      </c>
      <c r="AQ168" s="21">
        <f>Table11[[#This Row],[Column7]]-Table11[[#This Row],[Green]]</f>
        <v>17.646999999999899</v>
      </c>
      <c r="AR168" s="22">
        <f>Table11[[#This Row],[Column8]]-Table11[[#This Row],[Oth]]</f>
        <v>-1.2449999999999999</v>
      </c>
      <c r="AS168" s="23">
        <f>Table11[[#This Row],[Column9]]-Table11[[#This Row],[SNP]]</f>
        <v>0</v>
      </c>
      <c r="AT168" s="24">
        <f>Table11[[#This Row],[Column10]]-Table11[[#This Row],[PD]]</f>
        <v>0</v>
      </c>
      <c r="AU168" s="24">
        <f>MAX(Table11[[#This Row],[Column3]:[Column10]])-LARGE(Table11[[#This Row],[Column3]:[Column10]],2)</f>
        <v>1.5747800000000005</v>
      </c>
      <c r="AV168">
        <f>Table11[[#This Row],[Column3]]*Table11[[#This Row],[Column2]]</f>
        <v>1165437.99</v>
      </c>
      <c r="AW168" s="25">
        <f>TRUNC(Table11[[#This Row],[Column3]]*Table11[[#This Row],[Column28]]/100)</f>
        <v>11654</v>
      </c>
      <c r="AX168" s="26">
        <f>TRUNC(Table11[[#This Row],[Column4]]*Table11[[#This Row],[Column29]]/100)</f>
        <v>10981</v>
      </c>
      <c r="AY168" s="27">
        <f>TRUNC(Table11[[#This Row],[Column5]]*Table11[[#This Row],[Column30]]/100)</f>
        <v>4611</v>
      </c>
      <c r="AZ168" s="28">
        <f>TRUNC(Table11[[#This Row],[Column6]]*Table11[[#This Row],[Column31]]/100)</f>
        <v>4547</v>
      </c>
      <c r="BA168" s="29">
        <f>TRUNC(Table11[[#This Row],[Column7]]*Table11[[#This Row],[Column312]]/100)</f>
        <v>10704</v>
      </c>
      <c r="BB168" s="30">
        <f>TRUNC(Table11[[#This Row],[Column8]]*Table11[[#This Row],[Column313]]/100)</f>
        <v>194</v>
      </c>
      <c r="BC168" s="31">
        <f>TRUNC(Table11[[#This Row],[Column9]]*Table11[[#This Row],[Column314]]/100)</f>
        <v>0</v>
      </c>
      <c r="BD168" s="32">
        <f>TRUNC(Table11[[#This Row],[Column10]]*Table11[[#This Row],[Column30]]/100)</f>
        <v>0</v>
      </c>
      <c r="BE168">
        <f>Table11[[#This Row],[Column2]]</f>
        <v>42737</v>
      </c>
      <c r="BF168">
        <f>Table11[[#This Row],[Column28]]</f>
        <v>42737</v>
      </c>
      <c r="BG168">
        <f>Table11[[#This Row],[Column29]]</f>
        <v>42737</v>
      </c>
      <c r="BH168">
        <f>Table11[[#This Row],[Column30]]</f>
        <v>42737</v>
      </c>
      <c r="BI168">
        <f>Table11[[#This Row],[Column31]]</f>
        <v>42737</v>
      </c>
      <c r="BJ168">
        <f>Table11[[#This Row],[Column312]]</f>
        <v>42737</v>
      </c>
      <c r="BK168">
        <f>Table11[[#This Row],[Column313]]</f>
        <v>42737</v>
      </c>
      <c r="BL168">
        <f>Table11[[#This Row],[Column314]]</f>
        <v>42737</v>
      </c>
      <c r="BM168">
        <f>Table11[[#This Row],[Column315]]</f>
        <v>42737</v>
      </c>
      <c r="BN168">
        <f>Table11[[#This Row],[Column31]]</f>
        <v>42737</v>
      </c>
      <c r="BO168">
        <f>Table11[[#This Row],[Column312]]</f>
        <v>42737</v>
      </c>
    </row>
    <row r="169" spans="1:67" ht="43.2" customHeight="1">
      <c r="A169" s="2" t="s">
        <v>165</v>
      </c>
      <c r="B169" s="3" t="s">
        <v>166</v>
      </c>
      <c r="C169" s="3" t="s">
        <v>52</v>
      </c>
      <c r="D169" s="50" t="s">
        <v>1095</v>
      </c>
      <c r="E169">
        <v>0</v>
      </c>
      <c r="F169">
        <v>24.675999999999998</v>
      </c>
      <c r="G169">
        <v>12.866</v>
      </c>
      <c r="H169">
        <v>40.341000000000001</v>
      </c>
      <c r="I169">
        <v>0</v>
      </c>
      <c r="J169">
        <v>11.443</v>
      </c>
      <c r="K169">
        <v>5.4029999999999996</v>
      </c>
      <c r="L169">
        <v>5.27</v>
      </c>
      <c r="M169" s="7">
        <f>Table11[[#This Row],[Progressives]]*0.67+Table11[[#This Row],[Muslim]]*0.64+Table11[[#This Row],[Left]]*0.35+Table11[[#This Row],[Average]]*0.52+Table11[[#This Row],[Reforms]]*0.2</f>
        <v>48.37821000000001</v>
      </c>
      <c r="N169" s="58">
        <f>Table11[[#This Row],[Average]]*0.34+Table11[[#This Row],[Liberal]]*0.45+Table11[[#This Row],[Blues]]+Table11[[#This Row],[Reforms]]*0.6</f>
        <v>13.71435</v>
      </c>
      <c r="O169" s="9">
        <f>Table11[[#This Row],[Liberal]]*0.55+Table11[[#This Row],[Progressives]]*0.07+Table11[[#This Row],[Average]]*0.14</f>
        <v>9.1175200000000007</v>
      </c>
      <c r="P169" s="11">
        <f>Table11[[#This Row],[Muslim]]*0.06+Table11[[#This Row],[Left]]*0.44+Table11[[#This Row],[Progressives]]*0.26</f>
        <v>17.63026</v>
      </c>
      <c r="Q169" s="59"/>
      <c r="R169" s="57">
        <f>Table11[[#This Row],[Muslim]]*0.3+Table11[[#This Row],[Left]]*0.21+Table11[[#This Row],[Reforms]]*0.2</f>
        <v>11.158659999999999</v>
      </c>
      <c r="T169" s="7">
        <v>52.5</v>
      </c>
      <c r="U169" s="8">
        <v>13.3</v>
      </c>
      <c r="V169" s="10">
        <v>5.5</v>
      </c>
      <c r="W169" s="9">
        <v>8.9</v>
      </c>
      <c r="X169" s="11">
        <v>13.6</v>
      </c>
      <c r="Y169" s="13">
        <v>6.2</v>
      </c>
      <c r="Z169" s="12">
        <v>0</v>
      </c>
      <c r="AA169" s="14">
        <v>0</v>
      </c>
      <c r="AB169">
        <f t="shared" ca="1" si="2"/>
        <v>0.63924269081931717</v>
      </c>
      <c r="AC169">
        <v>38343</v>
      </c>
      <c r="AD169" s="17">
        <v>34.408329999999999</v>
      </c>
      <c r="AE169" s="18">
        <v>7.6208</v>
      </c>
      <c r="AF169" s="19">
        <v>10.7</v>
      </c>
      <c r="AG169" s="20">
        <v>8.7698699999999992</v>
      </c>
      <c r="AH169" s="21">
        <v>37.466200000000001</v>
      </c>
      <c r="AI169" s="22">
        <v>1.03479999999999</v>
      </c>
      <c r="AJ169" s="23">
        <v>0</v>
      </c>
      <c r="AK169" s="24">
        <v>0</v>
      </c>
      <c r="AL169" s="2" t="s">
        <v>165</v>
      </c>
      <c r="AM169" s="17">
        <f>Table11[[#This Row],[Column3]]-Table11[[#This Row],[Labour]]</f>
        <v>-18.091670000000001</v>
      </c>
      <c r="AN169" s="18">
        <f>Table11[[#This Row],[Column4]]-Table11[[#This Row],[Conservative]]</f>
        <v>-5.6792000000000007</v>
      </c>
      <c r="AO169" s="19">
        <f>Table11[[#This Row],[Column5]]-Table11[[#This Row],[Reform]]</f>
        <v>5.1999999999999993</v>
      </c>
      <c r="AP169" s="20">
        <f>Table11[[#This Row],[Column6]]-Table11[[#This Row],[LibDem]]</f>
        <v>-0.13013000000000119</v>
      </c>
      <c r="AQ169" s="21">
        <f>Table11[[#This Row],[Column7]]-Table11[[#This Row],[Green]]</f>
        <v>23.866199999999999</v>
      </c>
      <c r="AR169" s="22">
        <f>Table11[[#This Row],[Column8]]-Table11[[#This Row],[Oth]]</f>
        <v>-5.1652000000000102</v>
      </c>
      <c r="AS169" s="23">
        <f>Table11[[#This Row],[Column9]]-Table11[[#This Row],[SNP]]</f>
        <v>0</v>
      </c>
      <c r="AT169" s="24">
        <f>Table11[[#This Row],[Column10]]-Table11[[#This Row],[PD]]</f>
        <v>0</v>
      </c>
      <c r="AU169" s="24">
        <f>MAX(Table11[[#This Row],[Column3]:[Column10]])-LARGE(Table11[[#This Row],[Column3]:[Column10]],2)</f>
        <v>3.0578700000000012</v>
      </c>
      <c r="AV169">
        <f>Table11[[#This Row],[Column3]]*Table11[[#This Row],[Column2]]</f>
        <v>1319318.5971899999</v>
      </c>
      <c r="AW169" s="25">
        <f>TRUNC(Table11[[#This Row],[Column3]]*Table11[[#This Row],[Column28]]/100)</f>
        <v>13193</v>
      </c>
      <c r="AX169" s="26">
        <f>TRUNC(Table11[[#This Row],[Column4]]*Table11[[#This Row],[Column29]]/100)</f>
        <v>2922</v>
      </c>
      <c r="AY169" s="27">
        <f>TRUNC(Table11[[#This Row],[Column5]]*Table11[[#This Row],[Column30]]/100)</f>
        <v>4102</v>
      </c>
      <c r="AZ169" s="28">
        <f>TRUNC(Table11[[#This Row],[Column6]]*Table11[[#This Row],[Column31]]/100)</f>
        <v>3362</v>
      </c>
      <c r="BA169" s="29">
        <f>TRUNC(Table11[[#This Row],[Column7]]*Table11[[#This Row],[Column312]]/100)</f>
        <v>14365</v>
      </c>
      <c r="BB169" s="30">
        <f>TRUNC(Table11[[#This Row],[Column8]]*Table11[[#This Row],[Column313]]/100)</f>
        <v>396</v>
      </c>
      <c r="BC169" s="31">
        <f>TRUNC(Table11[[#This Row],[Column9]]*Table11[[#This Row],[Column314]]/100)</f>
        <v>0</v>
      </c>
      <c r="BD169" s="32">
        <f>TRUNC(Table11[[#This Row],[Column10]]*Table11[[#This Row],[Column30]]/100)</f>
        <v>0</v>
      </c>
      <c r="BE169">
        <f>Table11[[#This Row],[Column2]]</f>
        <v>38343</v>
      </c>
      <c r="BF169">
        <f>Table11[[#This Row],[Column28]]</f>
        <v>38343</v>
      </c>
      <c r="BG169">
        <f>Table11[[#This Row],[Column29]]</f>
        <v>38343</v>
      </c>
      <c r="BH169">
        <f>Table11[[#This Row],[Column30]]</f>
        <v>38343</v>
      </c>
      <c r="BI169">
        <f>Table11[[#This Row],[Column31]]</f>
        <v>38343</v>
      </c>
      <c r="BJ169">
        <f>Table11[[#This Row],[Column312]]</f>
        <v>38343</v>
      </c>
      <c r="BK169">
        <f>Table11[[#This Row],[Column313]]</f>
        <v>38343</v>
      </c>
      <c r="BL169">
        <f>Table11[[#This Row],[Column314]]</f>
        <v>38343</v>
      </c>
      <c r="BM169">
        <f>Table11[[#This Row],[Column315]]</f>
        <v>38343</v>
      </c>
      <c r="BN169">
        <f>Table11[[#This Row],[Column31]]</f>
        <v>38343</v>
      </c>
      <c r="BO169">
        <f>Table11[[#This Row],[Column312]]</f>
        <v>38343</v>
      </c>
    </row>
    <row r="170" spans="1:67" ht="28.8" customHeight="1">
      <c r="A170" s="4" t="s">
        <v>61</v>
      </c>
      <c r="B170" s="5" t="s">
        <v>62</v>
      </c>
      <c r="C170" s="5" t="s">
        <v>52</v>
      </c>
      <c r="D170" s="56" t="s">
        <v>1096</v>
      </c>
      <c r="E170" s="16">
        <v>0</v>
      </c>
      <c r="F170">
        <v>5.702</v>
      </c>
      <c r="G170">
        <v>7.8520000000000003</v>
      </c>
      <c r="H170">
        <v>20.731000000000002</v>
      </c>
      <c r="I170">
        <v>17.838999999999999</v>
      </c>
      <c r="J170">
        <v>30.361999999999998</v>
      </c>
      <c r="K170">
        <v>11.579000000000001</v>
      </c>
      <c r="L170">
        <v>5.9340000000000002</v>
      </c>
      <c r="M170" s="7">
        <f>Table11[[#This Row],[Progressives]]*0.67+Table11[[#This Row],[Muslim]]*0.64+Table11[[#This Row],[Left]]*0.35+Table11[[#This Row],[Average]]*0.52+Table11[[#This Row],[Reforms]]*0.2</f>
        <v>30.750330000000005</v>
      </c>
      <c r="N170" s="58">
        <f>Table11[[#This Row],[Average]]*0.34+Table11[[#This Row],[Liberal]]*0.45+Table11[[#This Row],[Blues]]+Table11[[#This Row],[Reforms]]*0.6</f>
        <v>34.867559999999997</v>
      </c>
      <c r="O170" s="9">
        <f>Table11[[#This Row],[Liberal]]*0.55+Table11[[#This Row],[Progressives]]*0.07+Table11[[#This Row],[Average]]*0.14</f>
        <v>20.647730000000003</v>
      </c>
      <c r="P170" s="11">
        <f>Table11[[#This Row],[Muslim]]*0.06+Table11[[#This Row],[Left]]*0.44+Table11[[#This Row],[Progressives]]*0.26</f>
        <v>9.1870600000000007</v>
      </c>
      <c r="Q170" s="59"/>
      <c r="R170" s="57">
        <f>Table11[[#This Row],[Muslim]]*0.3+Table11[[#This Row],[Left]]*0.21+Table11[[#This Row],[Reforms]]*0.2</f>
        <v>4.5463199999999997</v>
      </c>
      <c r="T170" s="7">
        <v>9.8000000000000007</v>
      </c>
      <c r="U170" s="8">
        <v>22.1</v>
      </c>
      <c r="V170" s="10">
        <v>6.3</v>
      </c>
      <c r="W170" s="9">
        <v>55.4</v>
      </c>
      <c r="X170" s="11">
        <v>5.3</v>
      </c>
      <c r="Y170" s="13">
        <v>1.1000000000000001</v>
      </c>
      <c r="Z170" s="12">
        <v>0</v>
      </c>
      <c r="AA170" s="14">
        <v>0</v>
      </c>
      <c r="AB170">
        <f t="shared" ca="1" si="2"/>
        <v>0.78889539578037216</v>
      </c>
      <c r="AC170">
        <v>51517</v>
      </c>
      <c r="AD170" s="17">
        <v>8.9747199999999996</v>
      </c>
      <c r="AE170" s="18">
        <v>40.710549999999998</v>
      </c>
      <c r="AF170" s="19">
        <v>31.013000000000002</v>
      </c>
      <c r="AG170" s="20">
        <v>8.8314299999999992</v>
      </c>
      <c r="AH170" s="21">
        <v>10.109</v>
      </c>
      <c r="AI170" s="22">
        <v>0.26129999999999998</v>
      </c>
      <c r="AJ170" s="23">
        <v>0</v>
      </c>
      <c r="AK170" s="24">
        <v>0</v>
      </c>
      <c r="AL170" s="4" t="s">
        <v>61</v>
      </c>
      <c r="AM170" s="17">
        <f>Table11[[#This Row],[Column3]]-Table11[[#This Row],[Labour]]</f>
        <v>-0.82528000000000112</v>
      </c>
      <c r="AN170" s="18">
        <f>Table11[[#This Row],[Column4]]-Table11[[#This Row],[Conservative]]</f>
        <v>18.610549999999996</v>
      </c>
      <c r="AO170" s="19">
        <f>Table11[[#This Row],[Column5]]-Table11[[#This Row],[Reform]]</f>
        <v>24.713000000000001</v>
      </c>
      <c r="AP170" s="20">
        <f>Table11[[#This Row],[Column6]]-Table11[[#This Row],[LibDem]]</f>
        <v>-46.568570000000001</v>
      </c>
      <c r="AQ170" s="21">
        <f>Table11[[#This Row],[Column7]]-Table11[[#This Row],[Green]]</f>
        <v>4.8090000000000002</v>
      </c>
      <c r="AR170" s="22">
        <f>Table11[[#This Row],[Column8]]-Table11[[#This Row],[Oth]]</f>
        <v>-0.83870000000000011</v>
      </c>
      <c r="AS170" s="23">
        <f>Table11[[#This Row],[Column9]]-Table11[[#This Row],[SNP]]</f>
        <v>0</v>
      </c>
      <c r="AT170" s="24">
        <f>Table11[[#This Row],[Column10]]-Table11[[#This Row],[PD]]</f>
        <v>0</v>
      </c>
      <c r="AU170" s="24">
        <f>MAX(Table11[[#This Row],[Column3]:[Column10]])-LARGE(Table11[[#This Row],[Column3]:[Column10]],2)</f>
        <v>9.6975499999999961</v>
      </c>
      <c r="AV170">
        <f>Table11[[#This Row],[Column3]]*Table11[[#This Row],[Column2]]</f>
        <v>462350.65023999999</v>
      </c>
      <c r="AW170" s="25">
        <f>TRUNC(Table11[[#This Row],[Column3]]*Table11[[#This Row],[Column28]]/100)</f>
        <v>4623</v>
      </c>
      <c r="AX170" s="26">
        <f>TRUNC(Table11[[#This Row],[Column4]]*Table11[[#This Row],[Column29]]/100)</f>
        <v>20972</v>
      </c>
      <c r="AY170" s="27">
        <f>TRUNC(Table11[[#This Row],[Column5]]*Table11[[#This Row],[Column30]]/100)</f>
        <v>15976</v>
      </c>
      <c r="AZ170" s="28">
        <f>TRUNC(Table11[[#This Row],[Column6]]*Table11[[#This Row],[Column31]]/100)</f>
        <v>4549</v>
      </c>
      <c r="BA170" s="29">
        <f>TRUNC(Table11[[#This Row],[Column7]]*Table11[[#This Row],[Column312]]/100)</f>
        <v>5207</v>
      </c>
      <c r="BB170" s="30">
        <f>TRUNC(Table11[[#This Row],[Column8]]*Table11[[#This Row],[Column313]]/100)</f>
        <v>134</v>
      </c>
      <c r="BC170" s="31">
        <f>TRUNC(Table11[[#This Row],[Column9]]*Table11[[#This Row],[Column314]]/100)</f>
        <v>0</v>
      </c>
      <c r="BD170" s="32">
        <f>TRUNC(Table11[[#This Row],[Column10]]*Table11[[#This Row],[Column30]]/100)</f>
        <v>0</v>
      </c>
      <c r="BE170">
        <f>Table11[[#This Row],[Column2]]</f>
        <v>51517</v>
      </c>
      <c r="BF170">
        <f>Table11[[#This Row],[Column28]]</f>
        <v>51517</v>
      </c>
      <c r="BG170">
        <f>Table11[[#This Row],[Column29]]</f>
        <v>51517</v>
      </c>
      <c r="BH170">
        <f>Table11[[#This Row],[Column30]]</f>
        <v>51517</v>
      </c>
      <c r="BI170">
        <f>Table11[[#This Row],[Column31]]</f>
        <v>51517</v>
      </c>
      <c r="BJ170">
        <f>Table11[[#This Row],[Column312]]</f>
        <v>51517</v>
      </c>
      <c r="BK170">
        <f>Table11[[#This Row],[Column313]]</f>
        <v>51517</v>
      </c>
      <c r="BL170">
        <f>Table11[[#This Row],[Column314]]</f>
        <v>51517</v>
      </c>
      <c r="BM170">
        <f>Table11[[#This Row],[Column315]]</f>
        <v>51517</v>
      </c>
      <c r="BN170">
        <f>Table11[[#This Row],[Column31]]</f>
        <v>51517</v>
      </c>
      <c r="BO170">
        <f>Table11[[#This Row],[Column312]]</f>
        <v>51517</v>
      </c>
    </row>
    <row r="171" spans="1:67" ht="28.8" customHeight="1">
      <c r="A171" s="2" t="s">
        <v>287</v>
      </c>
      <c r="B171" s="3" t="s">
        <v>258</v>
      </c>
      <c r="C171" s="3" t="s">
        <v>52</v>
      </c>
      <c r="D171" s="50" t="s">
        <v>1097</v>
      </c>
      <c r="E171" s="16">
        <v>0</v>
      </c>
      <c r="F171">
        <v>7.5229999999999997</v>
      </c>
      <c r="G171">
        <v>9.3160000000000007</v>
      </c>
      <c r="H171">
        <v>18.626999999999999</v>
      </c>
      <c r="I171">
        <v>28.238</v>
      </c>
      <c r="J171">
        <v>17.114000000000001</v>
      </c>
      <c r="K171">
        <v>4.6219999999999999</v>
      </c>
      <c r="L171">
        <v>14.561</v>
      </c>
      <c r="M171" s="7">
        <f>Table11[[#This Row],[Progressives]]*0.67+Table11[[#This Row],[Muslim]]*0.64+Table11[[#This Row],[Left]]*0.35+Table11[[#This Row],[Average]]*0.52+Table11[[#This Row],[Reforms]]*0.2</f>
        <v>38.15137</v>
      </c>
      <c r="N171" s="58">
        <f>Table11[[#This Row],[Average]]*0.34+Table11[[#This Row],[Liberal]]*0.45+Table11[[#This Row],[Blues]]+Table11[[#This Row],[Reforms]]*0.6</f>
        <v>30.660820000000001</v>
      </c>
      <c r="O171" s="9">
        <f>Table11[[#This Row],[Liberal]]*0.55+Table11[[#This Row],[Progressives]]*0.07+Table11[[#This Row],[Average]]*0.14</f>
        <v>14.66991</v>
      </c>
      <c r="P171" s="11">
        <f>Table11[[#This Row],[Muslim]]*0.06+Table11[[#This Row],[Left]]*0.44+Table11[[#This Row],[Progressives]]*0.26</f>
        <v>9.3934400000000018</v>
      </c>
      <c r="Q171" s="59"/>
      <c r="R171" s="57">
        <f>Table11[[#This Row],[Muslim]]*0.3+Table11[[#This Row],[Left]]*0.21+Table11[[#This Row],[Reforms]]*0.2</f>
        <v>7.1254600000000003</v>
      </c>
      <c r="T171" s="7">
        <v>31.5</v>
      </c>
      <c r="U171" s="8">
        <v>34.799999999999997</v>
      </c>
      <c r="V171" s="10">
        <v>21.8</v>
      </c>
      <c r="W171" s="9">
        <v>4.3</v>
      </c>
      <c r="X171" s="11">
        <v>5</v>
      </c>
      <c r="Y171" s="13">
        <v>2.5</v>
      </c>
      <c r="Z171" s="12">
        <v>0</v>
      </c>
      <c r="AA171" s="14">
        <v>0</v>
      </c>
      <c r="AB171">
        <f t="shared" ca="1" si="2"/>
        <v>0.50661670359125799</v>
      </c>
      <c r="AC171">
        <v>44047</v>
      </c>
      <c r="AD171" s="17">
        <v>12.696960000000001</v>
      </c>
      <c r="AE171" s="18">
        <v>37.614409999999999</v>
      </c>
      <c r="AF171" s="19">
        <v>29.257000000000001</v>
      </c>
      <c r="AG171" s="20">
        <v>7.0656299999999996</v>
      </c>
      <c r="AH171" s="21">
        <v>12.941000000000001</v>
      </c>
      <c r="AI171" s="22">
        <v>0.32500000000000001</v>
      </c>
      <c r="AJ171" s="23">
        <v>0</v>
      </c>
      <c r="AK171" s="24">
        <v>0</v>
      </c>
      <c r="AL171" s="2" t="s">
        <v>287</v>
      </c>
      <c r="AM171" s="17">
        <f>Table11[[#This Row],[Column3]]-Table11[[#This Row],[Labour]]</f>
        <v>-18.803039999999999</v>
      </c>
      <c r="AN171" s="18">
        <f>Table11[[#This Row],[Column4]]-Table11[[#This Row],[Conservative]]</f>
        <v>2.8144100000000023</v>
      </c>
      <c r="AO171" s="19">
        <f>Table11[[#This Row],[Column5]]-Table11[[#This Row],[Reform]]</f>
        <v>7.4570000000000007</v>
      </c>
      <c r="AP171" s="20">
        <f>Table11[[#This Row],[Column6]]-Table11[[#This Row],[LibDem]]</f>
        <v>2.7656299999999998</v>
      </c>
      <c r="AQ171" s="21">
        <f>Table11[[#This Row],[Column7]]-Table11[[#This Row],[Green]]</f>
        <v>7.9410000000000007</v>
      </c>
      <c r="AR171" s="22">
        <f>Table11[[#This Row],[Column8]]-Table11[[#This Row],[Oth]]</f>
        <v>-2.1749999999999998</v>
      </c>
      <c r="AS171" s="23">
        <f>Table11[[#This Row],[Column9]]-Table11[[#This Row],[SNP]]</f>
        <v>0</v>
      </c>
      <c r="AT171" s="24">
        <f>Table11[[#This Row],[Column10]]-Table11[[#This Row],[PD]]</f>
        <v>0</v>
      </c>
      <c r="AU171" s="24">
        <f>MAX(Table11[[#This Row],[Column3]:[Column10]])-LARGE(Table11[[#This Row],[Column3]:[Column10]],2)</f>
        <v>8.357409999999998</v>
      </c>
      <c r="AV171">
        <f>Table11[[#This Row],[Column3]]*Table11[[#This Row],[Column2]]</f>
        <v>559262.99712000007</v>
      </c>
      <c r="AW171" s="25">
        <f>TRUNC(Table11[[#This Row],[Column3]]*Table11[[#This Row],[Column28]]/100)</f>
        <v>5592</v>
      </c>
      <c r="AX171" s="26">
        <f>TRUNC(Table11[[#This Row],[Column4]]*Table11[[#This Row],[Column29]]/100)</f>
        <v>16568</v>
      </c>
      <c r="AY171" s="27">
        <f>TRUNC(Table11[[#This Row],[Column5]]*Table11[[#This Row],[Column30]]/100)</f>
        <v>12886</v>
      </c>
      <c r="AZ171" s="28">
        <f>TRUNC(Table11[[#This Row],[Column6]]*Table11[[#This Row],[Column31]]/100)</f>
        <v>3112</v>
      </c>
      <c r="BA171" s="29">
        <f>TRUNC(Table11[[#This Row],[Column7]]*Table11[[#This Row],[Column312]]/100)</f>
        <v>5700</v>
      </c>
      <c r="BB171" s="30">
        <f>TRUNC(Table11[[#This Row],[Column8]]*Table11[[#This Row],[Column313]]/100)</f>
        <v>143</v>
      </c>
      <c r="BC171" s="31">
        <f>TRUNC(Table11[[#This Row],[Column9]]*Table11[[#This Row],[Column314]]/100)</f>
        <v>0</v>
      </c>
      <c r="BD171" s="32">
        <f>TRUNC(Table11[[#This Row],[Column10]]*Table11[[#This Row],[Column30]]/100)</f>
        <v>0</v>
      </c>
      <c r="BE171">
        <f>Table11[[#This Row],[Column2]]</f>
        <v>44047</v>
      </c>
      <c r="BF171">
        <f>Table11[[#This Row],[Column28]]</f>
        <v>44047</v>
      </c>
      <c r="BG171">
        <f>Table11[[#This Row],[Column29]]</f>
        <v>44047</v>
      </c>
      <c r="BH171">
        <f>Table11[[#This Row],[Column30]]</f>
        <v>44047</v>
      </c>
      <c r="BI171">
        <f>Table11[[#This Row],[Column31]]</f>
        <v>44047</v>
      </c>
      <c r="BJ171">
        <f>Table11[[#This Row],[Column312]]</f>
        <v>44047</v>
      </c>
      <c r="BK171">
        <f>Table11[[#This Row],[Column313]]</f>
        <v>44047</v>
      </c>
      <c r="BL171">
        <f>Table11[[#This Row],[Column314]]</f>
        <v>44047</v>
      </c>
      <c r="BM171">
        <f>Table11[[#This Row],[Column315]]</f>
        <v>44047</v>
      </c>
      <c r="BN171">
        <f>Table11[[#This Row],[Column31]]</f>
        <v>44047</v>
      </c>
      <c r="BO171">
        <f>Table11[[#This Row],[Column312]]</f>
        <v>44047</v>
      </c>
    </row>
    <row r="172" spans="1:67" ht="43.2" customHeight="1">
      <c r="A172" s="4" t="s">
        <v>113</v>
      </c>
      <c r="B172" s="5" t="s">
        <v>114</v>
      </c>
      <c r="C172" s="5" t="s">
        <v>52</v>
      </c>
      <c r="D172" s="56" t="s">
        <v>1098</v>
      </c>
      <c r="E172" s="16">
        <v>0</v>
      </c>
      <c r="F172">
        <v>9.2850000000000001</v>
      </c>
      <c r="G172">
        <v>8.0210000000000008</v>
      </c>
      <c r="H172">
        <v>17.731999999999999</v>
      </c>
      <c r="I172">
        <v>6.2880000000000003</v>
      </c>
      <c r="J172">
        <v>27.753</v>
      </c>
      <c r="K172">
        <v>24.164999999999999</v>
      </c>
      <c r="L172">
        <v>6.7560000000000002</v>
      </c>
      <c r="M172" s="7">
        <f>Table11[[#This Row],[Progressives]]*0.67+Table11[[#This Row],[Muslim]]*0.64+Table11[[#This Row],[Left]]*0.35+Table11[[#This Row],[Average]]*0.52+Table11[[#This Row],[Reforms]]*0.2</f>
        <v>25.251149999999999</v>
      </c>
      <c r="N172" s="58">
        <f>Table11[[#This Row],[Average]]*0.34+Table11[[#This Row],[Liberal]]*0.45+Table11[[#This Row],[Blues]]+Table11[[#This Row],[Reforms]]*0.6</f>
        <v>42.845370000000003</v>
      </c>
      <c r="O172" s="9">
        <f>Table11[[#This Row],[Liberal]]*0.55+Table11[[#This Row],[Progressives]]*0.07+Table11[[#This Row],[Average]]*0.14</f>
        <v>17.385710000000003</v>
      </c>
      <c r="P172" s="11">
        <f>Table11[[#This Row],[Muslim]]*0.06+Table11[[#This Row],[Left]]*0.44+Table11[[#This Row],[Progressives]]*0.26</f>
        <v>8.6966599999999996</v>
      </c>
      <c r="Q172" s="59"/>
      <c r="R172" s="57">
        <f>Table11[[#This Row],[Muslim]]*0.3+Table11[[#This Row],[Left]]*0.21+Table11[[#This Row],[Reforms]]*0.2</f>
        <v>5.8211100000000009</v>
      </c>
      <c r="T172" s="7">
        <v>29.3</v>
      </c>
      <c r="U172" s="8">
        <v>45.4</v>
      </c>
      <c r="V172" s="10">
        <v>9.9</v>
      </c>
      <c r="W172" s="9">
        <v>9.1999999999999993</v>
      </c>
      <c r="X172" s="11">
        <v>6.2</v>
      </c>
      <c r="Y172" s="13">
        <v>0</v>
      </c>
      <c r="Z172" s="12">
        <v>0</v>
      </c>
      <c r="AA172" s="14">
        <v>0</v>
      </c>
      <c r="AB172">
        <f t="shared" ca="1" si="2"/>
        <v>0.53441487568910417</v>
      </c>
      <c r="AC172">
        <v>47091</v>
      </c>
      <c r="AD172" s="17">
        <v>17.748999999999999</v>
      </c>
      <c r="AE172" s="18">
        <v>42.642000000000003</v>
      </c>
      <c r="AF172" s="19">
        <v>15.547000000000001</v>
      </c>
      <c r="AG172" s="20">
        <v>10.505000000000001</v>
      </c>
      <c r="AH172" s="21">
        <v>13.557</v>
      </c>
      <c r="AI172" s="22">
        <v>0</v>
      </c>
      <c r="AJ172" s="23">
        <v>0</v>
      </c>
      <c r="AK172" s="24">
        <v>0</v>
      </c>
      <c r="AL172" s="4" t="s">
        <v>113</v>
      </c>
      <c r="AM172" s="17">
        <f>Table11[[#This Row],[Column3]]-Table11[[#This Row],[Labour]]</f>
        <v>-11.551000000000002</v>
      </c>
      <c r="AN172" s="18">
        <f>Table11[[#This Row],[Column4]]-Table11[[#This Row],[Conservative]]</f>
        <v>-2.7579999999999956</v>
      </c>
      <c r="AO172" s="19">
        <f>Table11[[#This Row],[Column5]]-Table11[[#This Row],[Reform]]</f>
        <v>5.6470000000000002</v>
      </c>
      <c r="AP172" s="20">
        <f>Table11[[#This Row],[Column6]]-Table11[[#This Row],[LibDem]]</f>
        <v>1.3050000000000015</v>
      </c>
      <c r="AQ172" s="21">
        <f>Table11[[#This Row],[Column7]]-Table11[[#This Row],[Green]]</f>
        <v>7.3570000000000002</v>
      </c>
      <c r="AR172" s="22">
        <f>Table11[[#This Row],[Column8]]-Table11[[#This Row],[Oth]]</f>
        <v>0</v>
      </c>
      <c r="AS172" s="23">
        <f>Table11[[#This Row],[Column9]]-Table11[[#This Row],[SNP]]</f>
        <v>0</v>
      </c>
      <c r="AT172" s="24">
        <f>Table11[[#This Row],[Column10]]-Table11[[#This Row],[PD]]</f>
        <v>0</v>
      </c>
      <c r="AU172" s="24">
        <f>MAX(Table11[[#This Row],[Column3]:[Column10]])-LARGE(Table11[[#This Row],[Column3]:[Column10]],2)</f>
        <v>24.893000000000004</v>
      </c>
      <c r="AV172">
        <f>Table11[[#This Row],[Column3]]*Table11[[#This Row],[Column2]]</f>
        <v>835818.15899999999</v>
      </c>
      <c r="AW172" s="25">
        <f>TRUNC(Table11[[#This Row],[Column3]]*Table11[[#This Row],[Column28]]/100)</f>
        <v>8358</v>
      </c>
      <c r="AX172" s="26">
        <f>TRUNC(Table11[[#This Row],[Column4]]*Table11[[#This Row],[Column29]]/100)</f>
        <v>20080</v>
      </c>
      <c r="AY172" s="27">
        <f>TRUNC(Table11[[#This Row],[Column5]]*Table11[[#This Row],[Column30]]/100)</f>
        <v>7321</v>
      </c>
      <c r="AZ172" s="28">
        <f>TRUNC(Table11[[#This Row],[Column6]]*Table11[[#This Row],[Column31]]/100)</f>
        <v>4946</v>
      </c>
      <c r="BA172" s="29">
        <f>TRUNC(Table11[[#This Row],[Column7]]*Table11[[#This Row],[Column312]]/100)</f>
        <v>6384</v>
      </c>
      <c r="BB172" s="30">
        <f>TRUNC(Table11[[#This Row],[Column8]]*Table11[[#This Row],[Column313]]/100)</f>
        <v>0</v>
      </c>
      <c r="BC172" s="31">
        <f>TRUNC(Table11[[#This Row],[Column9]]*Table11[[#This Row],[Column314]]/100)</f>
        <v>0</v>
      </c>
      <c r="BD172" s="32">
        <f>TRUNC(Table11[[#This Row],[Column10]]*Table11[[#This Row],[Column30]]/100)</f>
        <v>0</v>
      </c>
      <c r="BE172">
        <f>Table11[[#This Row],[Column2]]</f>
        <v>47091</v>
      </c>
      <c r="BF172">
        <f>Table11[[#This Row],[Column28]]</f>
        <v>47091</v>
      </c>
      <c r="BG172">
        <f>Table11[[#This Row],[Column29]]</f>
        <v>47091</v>
      </c>
      <c r="BH172">
        <f>Table11[[#This Row],[Column30]]</f>
        <v>47091</v>
      </c>
      <c r="BI172">
        <f>Table11[[#This Row],[Column31]]</f>
        <v>47091</v>
      </c>
      <c r="BJ172">
        <f>Table11[[#This Row],[Column312]]</f>
        <v>47091</v>
      </c>
      <c r="BK172">
        <f>Table11[[#This Row],[Column313]]</f>
        <v>47091</v>
      </c>
      <c r="BL172">
        <f>Table11[[#This Row],[Column314]]</f>
        <v>47091</v>
      </c>
      <c r="BM172">
        <f>Table11[[#This Row],[Column315]]</f>
        <v>47091</v>
      </c>
      <c r="BN172">
        <f>Table11[[#This Row],[Column31]]</f>
        <v>47091</v>
      </c>
      <c r="BO172">
        <f>Table11[[#This Row],[Column312]]</f>
        <v>47091</v>
      </c>
    </row>
    <row r="173" spans="1:67" ht="43.2" customHeight="1">
      <c r="A173" s="4" t="s">
        <v>116</v>
      </c>
      <c r="B173" s="5" t="s">
        <v>117</v>
      </c>
      <c r="C173" s="5" t="s">
        <v>52</v>
      </c>
      <c r="D173" s="56" t="s">
        <v>1099</v>
      </c>
      <c r="E173" s="16">
        <v>0</v>
      </c>
      <c r="F173">
        <v>14.388</v>
      </c>
      <c r="G173">
        <v>9.8520000000000003</v>
      </c>
      <c r="H173">
        <v>31.286000000000001</v>
      </c>
      <c r="I173">
        <v>13.013999999999999</v>
      </c>
      <c r="J173">
        <v>16.106000000000002</v>
      </c>
      <c r="K173">
        <v>8.7539999999999996</v>
      </c>
      <c r="L173">
        <v>6.6</v>
      </c>
      <c r="M173" s="7">
        <f>Table11[[#This Row],[Progressives]]*0.67+Table11[[#This Row],[Muslim]]*0.64+Table11[[#This Row],[Left]]*0.35+Table11[[#This Row],[Average]]*0.52+Table11[[#This Row],[Reforms]]*0.2</f>
        <v>41.705420000000004</v>
      </c>
      <c r="N173" s="58">
        <f>Table11[[#This Row],[Average]]*0.34+Table11[[#This Row],[Liberal]]*0.45+Table11[[#This Row],[Blues]]+Table11[[#This Row],[Reforms]]*0.6</f>
        <v>24.38646</v>
      </c>
      <c r="O173" s="9">
        <f>Table11[[#This Row],[Liberal]]*0.55+Table11[[#This Row],[Progressives]]*0.07+Table11[[#This Row],[Average]]*0.14</f>
        <v>12.870280000000003</v>
      </c>
      <c r="P173" s="11">
        <f>Table11[[#This Row],[Muslim]]*0.06+Table11[[#This Row],[Left]]*0.44+Table11[[#This Row],[Progressives]]*0.26</f>
        <v>13.332520000000001</v>
      </c>
      <c r="Q173" s="59"/>
      <c r="R173" s="57">
        <f>Table11[[#This Row],[Muslim]]*0.3+Table11[[#This Row],[Left]]*0.21+Table11[[#This Row],[Reforms]]*0.2</f>
        <v>7.7053200000000004</v>
      </c>
      <c r="T173" s="7">
        <v>51.1</v>
      </c>
      <c r="U173" s="8">
        <v>17.600000000000001</v>
      </c>
      <c r="V173" s="10">
        <v>6.9</v>
      </c>
      <c r="W173" s="9">
        <v>8.6</v>
      </c>
      <c r="X173" s="11">
        <v>12.3</v>
      </c>
      <c r="Y173" s="13">
        <v>3.5</v>
      </c>
      <c r="Z173" s="12">
        <v>0</v>
      </c>
      <c r="AA173" s="14">
        <v>0</v>
      </c>
      <c r="AB173">
        <f t="shared" ca="1" si="2"/>
        <v>0.9683371924658819</v>
      </c>
      <c r="AC173">
        <v>45671</v>
      </c>
      <c r="AD173" s="17">
        <v>33.976880000000001</v>
      </c>
      <c r="AE173" s="18">
        <v>8.6363199999999996</v>
      </c>
      <c r="AF173" s="19">
        <v>18.04</v>
      </c>
      <c r="AG173" s="20">
        <v>8.1647999999999996</v>
      </c>
      <c r="AH173" s="21">
        <v>30.6126</v>
      </c>
      <c r="AI173" s="22">
        <v>0.56939999999999902</v>
      </c>
      <c r="AJ173" s="23">
        <v>0</v>
      </c>
      <c r="AK173" s="24">
        <v>0</v>
      </c>
      <c r="AL173" s="4" t="s">
        <v>116</v>
      </c>
      <c r="AM173" s="17">
        <f>Table11[[#This Row],[Column3]]-Table11[[#This Row],[Labour]]</f>
        <v>-17.12312</v>
      </c>
      <c r="AN173" s="18">
        <f>Table11[[#This Row],[Column4]]-Table11[[#This Row],[Conservative]]</f>
        <v>-8.9636800000000019</v>
      </c>
      <c r="AO173" s="19">
        <f>Table11[[#This Row],[Column5]]-Table11[[#This Row],[Reform]]</f>
        <v>11.139999999999999</v>
      </c>
      <c r="AP173" s="20">
        <f>Table11[[#This Row],[Column6]]-Table11[[#This Row],[LibDem]]</f>
        <v>-0.43520000000000003</v>
      </c>
      <c r="AQ173" s="21">
        <f>Table11[[#This Row],[Column7]]-Table11[[#This Row],[Green]]</f>
        <v>18.3126</v>
      </c>
      <c r="AR173" s="22">
        <f>Table11[[#This Row],[Column8]]-Table11[[#This Row],[Oth]]</f>
        <v>-2.930600000000001</v>
      </c>
      <c r="AS173" s="23">
        <f>Table11[[#This Row],[Column9]]-Table11[[#This Row],[SNP]]</f>
        <v>0</v>
      </c>
      <c r="AT173" s="24">
        <f>Table11[[#This Row],[Column10]]-Table11[[#This Row],[PD]]</f>
        <v>0</v>
      </c>
      <c r="AU173" s="24">
        <f>MAX(Table11[[#This Row],[Column3]:[Column10]])-LARGE(Table11[[#This Row],[Column3]:[Column10]],2)</f>
        <v>3.3642800000000008</v>
      </c>
      <c r="AV173">
        <f>Table11[[#This Row],[Column3]]*Table11[[#This Row],[Column2]]</f>
        <v>1551758.0864800001</v>
      </c>
      <c r="AW173" s="25">
        <f>TRUNC(Table11[[#This Row],[Column3]]*Table11[[#This Row],[Column28]]/100)</f>
        <v>15517</v>
      </c>
      <c r="AX173" s="26">
        <f>TRUNC(Table11[[#This Row],[Column4]]*Table11[[#This Row],[Column29]]/100)</f>
        <v>3944</v>
      </c>
      <c r="AY173" s="27">
        <f>TRUNC(Table11[[#This Row],[Column5]]*Table11[[#This Row],[Column30]]/100)</f>
        <v>8239</v>
      </c>
      <c r="AZ173" s="28">
        <f>TRUNC(Table11[[#This Row],[Column6]]*Table11[[#This Row],[Column31]]/100)</f>
        <v>3728</v>
      </c>
      <c r="BA173" s="29">
        <f>TRUNC(Table11[[#This Row],[Column7]]*Table11[[#This Row],[Column312]]/100)</f>
        <v>13981</v>
      </c>
      <c r="BB173" s="30">
        <f>TRUNC(Table11[[#This Row],[Column8]]*Table11[[#This Row],[Column313]]/100)</f>
        <v>260</v>
      </c>
      <c r="BC173" s="31">
        <f>TRUNC(Table11[[#This Row],[Column9]]*Table11[[#This Row],[Column314]]/100)</f>
        <v>0</v>
      </c>
      <c r="BD173" s="32">
        <f>TRUNC(Table11[[#This Row],[Column10]]*Table11[[#This Row],[Column30]]/100)</f>
        <v>0</v>
      </c>
      <c r="BE173">
        <f>Table11[[#This Row],[Column2]]</f>
        <v>45671</v>
      </c>
      <c r="BF173">
        <f>Table11[[#This Row],[Column28]]</f>
        <v>45671</v>
      </c>
      <c r="BG173">
        <f>Table11[[#This Row],[Column29]]</f>
        <v>45671</v>
      </c>
      <c r="BH173">
        <f>Table11[[#This Row],[Column30]]</f>
        <v>45671</v>
      </c>
      <c r="BI173">
        <f>Table11[[#This Row],[Column31]]</f>
        <v>45671</v>
      </c>
      <c r="BJ173">
        <f>Table11[[#This Row],[Column312]]</f>
        <v>45671</v>
      </c>
      <c r="BK173">
        <f>Table11[[#This Row],[Column313]]</f>
        <v>45671</v>
      </c>
      <c r="BL173">
        <f>Table11[[#This Row],[Column314]]</f>
        <v>45671</v>
      </c>
      <c r="BM173">
        <f>Table11[[#This Row],[Column315]]</f>
        <v>45671</v>
      </c>
      <c r="BN173">
        <f>Table11[[#This Row],[Column31]]</f>
        <v>45671</v>
      </c>
      <c r="BO173">
        <f>Table11[[#This Row],[Column312]]</f>
        <v>45671</v>
      </c>
    </row>
    <row r="174" spans="1:67" ht="28.8" customHeight="1">
      <c r="A174" s="4" t="s">
        <v>173</v>
      </c>
      <c r="B174" s="5" t="s">
        <v>174</v>
      </c>
      <c r="C174" s="5" t="s">
        <v>52</v>
      </c>
      <c r="D174" s="56" t="s">
        <v>1100</v>
      </c>
      <c r="E174">
        <v>0</v>
      </c>
      <c r="F174">
        <v>32.164999999999999</v>
      </c>
      <c r="G174">
        <v>15.478999999999999</v>
      </c>
      <c r="H174">
        <v>33.332000000000001</v>
      </c>
      <c r="I174">
        <v>0</v>
      </c>
      <c r="J174">
        <v>8.4459999999999997</v>
      </c>
      <c r="K174">
        <v>5.9240000000000004</v>
      </c>
      <c r="L174">
        <v>4.6550000000000002</v>
      </c>
      <c r="M174" s="7">
        <f>Table11[[#This Row],[Progressives]]*0.67+Table11[[#This Row],[Muslim]]*0.64+Table11[[#This Row],[Left]]*0.35+Table11[[#This Row],[Average]]*0.52+Table11[[#This Row],[Reforms]]*0.2</f>
        <v>49.266690000000004</v>
      </c>
      <c r="N174" s="58">
        <f>Table11[[#This Row],[Average]]*0.34+Table11[[#This Row],[Liberal]]*0.45+Table11[[#This Row],[Blues]]+Table11[[#This Row],[Reforms]]*0.6</f>
        <v>12.517700000000001</v>
      </c>
      <c r="O174" s="9">
        <f>Table11[[#This Row],[Liberal]]*0.55+Table11[[#This Row],[Progressives]]*0.07+Table11[[#This Row],[Average]]*0.14</f>
        <v>6.9785400000000006</v>
      </c>
      <c r="P174" s="11">
        <f>Table11[[#This Row],[Muslim]]*0.06+Table11[[#This Row],[Left]]*0.44+Table11[[#This Row],[Progressives]]*0.26</f>
        <v>17.406979999999997</v>
      </c>
      <c r="Q174" s="59"/>
      <c r="R174" s="57">
        <f>Table11[[#This Row],[Muslim]]*0.3+Table11[[#This Row],[Left]]*0.21+Table11[[#This Row],[Reforms]]*0.2</f>
        <v>13.83109</v>
      </c>
      <c r="T174" s="7">
        <v>44.1</v>
      </c>
      <c r="U174" s="8">
        <v>7.2</v>
      </c>
      <c r="V174" s="10">
        <v>4.8</v>
      </c>
      <c r="W174" s="9">
        <v>4.4000000000000004</v>
      </c>
      <c r="X174" s="11">
        <v>17.3</v>
      </c>
      <c r="Y174" s="13">
        <v>22.2</v>
      </c>
      <c r="Z174" s="12">
        <v>0</v>
      </c>
      <c r="AA174" s="14">
        <v>0</v>
      </c>
      <c r="AB174">
        <f t="shared" ca="1" si="2"/>
        <v>0.61844341420722326</v>
      </c>
      <c r="AC174">
        <v>43435</v>
      </c>
      <c r="AD174" s="17">
        <v>29.024789999999999</v>
      </c>
      <c r="AE174" s="18">
        <v>4.9279999999999999</v>
      </c>
      <c r="AF174" s="19">
        <v>8.08</v>
      </c>
      <c r="AG174" s="20">
        <v>5.6222099999999999</v>
      </c>
      <c r="AH174" s="21">
        <v>28.965</v>
      </c>
      <c r="AI174" s="22">
        <v>23.28</v>
      </c>
      <c r="AJ174" s="23">
        <v>0</v>
      </c>
      <c r="AK174" s="24">
        <v>0</v>
      </c>
      <c r="AL174" s="4" t="s">
        <v>173</v>
      </c>
      <c r="AM174" s="17">
        <f>Table11[[#This Row],[Column3]]-Table11[[#This Row],[Labour]]</f>
        <v>-15.075210000000002</v>
      </c>
      <c r="AN174" s="18">
        <f>Table11[[#This Row],[Column4]]-Table11[[#This Row],[Conservative]]</f>
        <v>-2.2720000000000002</v>
      </c>
      <c r="AO174" s="19">
        <f>Table11[[#This Row],[Column5]]-Table11[[#This Row],[Reform]]</f>
        <v>3.2800000000000002</v>
      </c>
      <c r="AP174" s="20">
        <f>Table11[[#This Row],[Column6]]-Table11[[#This Row],[LibDem]]</f>
        <v>1.2222099999999996</v>
      </c>
      <c r="AQ174" s="21">
        <f>Table11[[#This Row],[Column7]]-Table11[[#This Row],[Green]]</f>
        <v>11.664999999999999</v>
      </c>
      <c r="AR174" s="22">
        <f>Table11[[#This Row],[Column8]]-Table11[[#This Row],[Oth]]</f>
        <v>1.0800000000000018</v>
      </c>
      <c r="AS174" s="23">
        <f>Table11[[#This Row],[Column9]]-Table11[[#This Row],[SNP]]</f>
        <v>0</v>
      </c>
      <c r="AT174" s="24">
        <f>Table11[[#This Row],[Column10]]-Table11[[#This Row],[PD]]</f>
        <v>0</v>
      </c>
      <c r="AU174" s="24">
        <f>MAX(Table11[[#This Row],[Column3]:[Column10]])-LARGE(Table11[[#This Row],[Column3]:[Column10]],2)</f>
        <v>5.9789999999999566E-2</v>
      </c>
      <c r="AV174">
        <f>Table11[[#This Row],[Column3]]*Table11[[#This Row],[Column2]]</f>
        <v>1260691.7536500001</v>
      </c>
      <c r="AW174" s="25">
        <f>TRUNC(Table11[[#This Row],[Column3]]*Table11[[#This Row],[Column28]]/100)</f>
        <v>12606</v>
      </c>
      <c r="AX174" s="26">
        <f>TRUNC(Table11[[#This Row],[Column4]]*Table11[[#This Row],[Column29]]/100)</f>
        <v>2140</v>
      </c>
      <c r="AY174" s="27">
        <f>TRUNC(Table11[[#This Row],[Column5]]*Table11[[#This Row],[Column30]]/100)</f>
        <v>3509</v>
      </c>
      <c r="AZ174" s="28">
        <f>TRUNC(Table11[[#This Row],[Column6]]*Table11[[#This Row],[Column31]]/100)</f>
        <v>2442</v>
      </c>
      <c r="BA174" s="29">
        <f>TRUNC(Table11[[#This Row],[Column7]]*Table11[[#This Row],[Column312]]/100)</f>
        <v>12580</v>
      </c>
      <c r="BB174" s="30">
        <f>TRUNC(Table11[[#This Row],[Column8]]*Table11[[#This Row],[Column313]]/100)</f>
        <v>10111</v>
      </c>
      <c r="BC174" s="31">
        <f>TRUNC(Table11[[#This Row],[Column9]]*Table11[[#This Row],[Column314]]/100)</f>
        <v>0</v>
      </c>
      <c r="BD174" s="32">
        <f>TRUNC(Table11[[#This Row],[Column10]]*Table11[[#This Row],[Column30]]/100)</f>
        <v>0</v>
      </c>
      <c r="BE174">
        <f>Table11[[#This Row],[Column2]]</f>
        <v>43435</v>
      </c>
      <c r="BF174">
        <f>Table11[[#This Row],[Column28]]</f>
        <v>43435</v>
      </c>
      <c r="BG174">
        <f>Table11[[#This Row],[Column29]]</f>
        <v>43435</v>
      </c>
      <c r="BH174">
        <f>Table11[[#This Row],[Column30]]</f>
        <v>43435</v>
      </c>
      <c r="BI174">
        <f>Table11[[#This Row],[Column31]]</f>
        <v>43435</v>
      </c>
      <c r="BJ174">
        <f>Table11[[#This Row],[Column312]]</f>
        <v>43435</v>
      </c>
      <c r="BK174">
        <f>Table11[[#This Row],[Column313]]</f>
        <v>43435</v>
      </c>
      <c r="BL174">
        <f>Table11[[#This Row],[Column314]]</f>
        <v>43435</v>
      </c>
      <c r="BM174">
        <f>Table11[[#This Row],[Column315]]</f>
        <v>43435</v>
      </c>
      <c r="BN174">
        <f>Table11[[#This Row],[Column31]]</f>
        <v>43435</v>
      </c>
      <c r="BO174">
        <f>Table11[[#This Row],[Column312]]</f>
        <v>43435</v>
      </c>
    </row>
    <row r="175" spans="1:67" ht="28.8" customHeight="1">
      <c r="A175" s="2" t="s">
        <v>118</v>
      </c>
      <c r="B175" s="3" t="s">
        <v>119</v>
      </c>
      <c r="C175" s="3" t="s">
        <v>52</v>
      </c>
      <c r="D175" s="50" t="s">
        <v>1101</v>
      </c>
      <c r="E175" s="16">
        <v>0</v>
      </c>
      <c r="F175">
        <v>11.750999999999999</v>
      </c>
      <c r="G175">
        <v>9.625</v>
      </c>
      <c r="H175">
        <v>41.948999999999998</v>
      </c>
      <c r="I175">
        <v>3.5489999999999999</v>
      </c>
      <c r="J175">
        <v>20.39</v>
      </c>
      <c r="K175">
        <v>6.3460000000000001</v>
      </c>
      <c r="L175">
        <v>6.39</v>
      </c>
      <c r="M175" s="7">
        <f>Table11[[#This Row],[Progressives]]*0.67+Table11[[#This Row],[Muslim]]*0.64+Table11[[#This Row],[Left]]*0.35+Table11[[#This Row],[Average]]*0.52+Table11[[#This Row],[Reforms]]*0.2</f>
        <v>42.118699999999997</v>
      </c>
      <c r="N175" s="58">
        <f>Table11[[#This Row],[Average]]*0.34+Table11[[#This Row],[Liberal]]*0.45+Table11[[#This Row],[Blues]]+Table11[[#This Row],[Reforms]]*0.6</f>
        <v>20.562160000000002</v>
      </c>
      <c r="O175" s="9">
        <f>Table11[[#This Row],[Liberal]]*0.55+Table11[[#This Row],[Progressives]]*0.07+Table11[[#This Row],[Average]]*0.14</f>
        <v>14.647790000000001</v>
      </c>
      <c r="P175" s="11">
        <f>Table11[[#This Row],[Muslim]]*0.06+Table11[[#This Row],[Left]]*0.44+Table11[[#This Row],[Progressives]]*0.26</f>
        <v>15.846799999999998</v>
      </c>
      <c r="Q175" s="59"/>
      <c r="R175" s="57">
        <f>Table11[[#This Row],[Muslim]]*0.3+Table11[[#This Row],[Left]]*0.21+Table11[[#This Row],[Reforms]]*0.2</f>
        <v>6.8245500000000003</v>
      </c>
      <c r="T175" s="7">
        <v>52.1</v>
      </c>
      <c r="U175" s="8">
        <v>12</v>
      </c>
      <c r="V175" s="10">
        <v>4.5</v>
      </c>
      <c r="W175" s="9">
        <v>11.3</v>
      </c>
      <c r="X175" s="11">
        <v>17.100000000000001</v>
      </c>
      <c r="Y175" s="13">
        <v>3</v>
      </c>
      <c r="Z175" s="12">
        <v>0</v>
      </c>
      <c r="AA175" s="14">
        <v>0</v>
      </c>
      <c r="AB175">
        <f t="shared" ca="1" si="2"/>
        <v>0.65822052613175941</v>
      </c>
      <c r="AC175">
        <v>44553</v>
      </c>
      <c r="AD175" s="17">
        <v>36.205770000000001</v>
      </c>
      <c r="AE175" s="18">
        <v>5.5880000000000001</v>
      </c>
      <c r="AF175" s="19">
        <v>10.88</v>
      </c>
      <c r="AG175" s="20">
        <v>11.73123</v>
      </c>
      <c r="AH175" s="21">
        <v>35.077599999999997</v>
      </c>
      <c r="AI175" s="22">
        <v>0.51739999999999897</v>
      </c>
      <c r="AJ175" s="23">
        <v>0</v>
      </c>
      <c r="AK175" s="24">
        <v>0</v>
      </c>
      <c r="AL175" s="2" t="s">
        <v>118</v>
      </c>
      <c r="AM175" s="17">
        <f>Table11[[#This Row],[Column3]]-Table11[[#This Row],[Labour]]</f>
        <v>-15.89423</v>
      </c>
      <c r="AN175" s="18">
        <f>Table11[[#This Row],[Column4]]-Table11[[#This Row],[Conservative]]</f>
        <v>-6.4119999999999999</v>
      </c>
      <c r="AO175" s="19">
        <f>Table11[[#This Row],[Column5]]-Table11[[#This Row],[Reform]]</f>
        <v>6.3800000000000008</v>
      </c>
      <c r="AP175" s="20">
        <f>Table11[[#This Row],[Column6]]-Table11[[#This Row],[LibDem]]</f>
        <v>0.43122999999999934</v>
      </c>
      <c r="AQ175" s="21">
        <f>Table11[[#This Row],[Column7]]-Table11[[#This Row],[Green]]</f>
        <v>17.977599999999995</v>
      </c>
      <c r="AR175" s="22">
        <f>Table11[[#This Row],[Column8]]-Table11[[#This Row],[Oth]]</f>
        <v>-2.482600000000001</v>
      </c>
      <c r="AS175" s="23">
        <f>Table11[[#This Row],[Column9]]-Table11[[#This Row],[SNP]]</f>
        <v>0</v>
      </c>
      <c r="AT175" s="24">
        <f>Table11[[#This Row],[Column10]]-Table11[[#This Row],[PD]]</f>
        <v>0</v>
      </c>
      <c r="AU175" s="24">
        <f>MAX(Table11[[#This Row],[Column3]:[Column10]])-LARGE(Table11[[#This Row],[Column3]:[Column10]],2)</f>
        <v>1.1281700000000043</v>
      </c>
      <c r="AV175">
        <f>Table11[[#This Row],[Column3]]*Table11[[#This Row],[Column2]]</f>
        <v>1613075.67081</v>
      </c>
      <c r="AW175" s="25">
        <f>TRUNC(Table11[[#This Row],[Column3]]*Table11[[#This Row],[Column28]]/100)</f>
        <v>16130</v>
      </c>
      <c r="AX175" s="26">
        <f>TRUNC(Table11[[#This Row],[Column4]]*Table11[[#This Row],[Column29]]/100)</f>
        <v>2489</v>
      </c>
      <c r="AY175" s="27">
        <f>TRUNC(Table11[[#This Row],[Column5]]*Table11[[#This Row],[Column30]]/100)</f>
        <v>4847</v>
      </c>
      <c r="AZ175" s="28">
        <f>TRUNC(Table11[[#This Row],[Column6]]*Table11[[#This Row],[Column31]]/100)</f>
        <v>5226</v>
      </c>
      <c r="BA175" s="29">
        <f>TRUNC(Table11[[#This Row],[Column7]]*Table11[[#This Row],[Column312]]/100)</f>
        <v>15628</v>
      </c>
      <c r="BB175" s="30">
        <f>TRUNC(Table11[[#This Row],[Column8]]*Table11[[#This Row],[Column313]]/100)</f>
        <v>230</v>
      </c>
      <c r="BC175" s="31">
        <f>TRUNC(Table11[[#This Row],[Column9]]*Table11[[#This Row],[Column314]]/100)</f>
        <v>0</v>
      </c>
      <c r="BD175" s="32">
        <f>TRUNC(Table11[[#This Row],[Column10]]*Table11[[#This Row],[Column30]]/100)</f>
        <v>0</v>
      </c>
      <c r="BE175">
        <f>Table11[[#This Row],[Column2]]</f>
        <v>44553</v>
      </c>
      <c r="BF175">
        <f>Table11[[#This Row],[Column28]]</f>
        <v>44553</v>
      </c>
      <c r="BG175">
        <f>Table11[[#This Row],[Column29]]</f>
        <v>44553</v>
      </c>
      <c r="BH175">
        <f>Table11[[#This Row],[Column30]]</f>
        <v>44553</v>
      </c>
      <c r="BI175">
        <f>Table11[[#This Row],[Column31]]</f>
        <v>44553</v>
      </c>
      <c r="BJ175">
        <f>Table11[[#This Row],[Column312]]</f>
        <v>44553</v>
      </c>
      <c r="BK175">
        <f>Table11[[#This Row],[Column313]]</f>
        <v>44553</v>
      </c>
      <c r="BL175">
        <f>Table11[[#This Row],[Column314]]</f>
        <v>44553</v>
      </c>
      <c r="BM175">
        <f>Table11[[#This Row],[Column315]]</f>
        <v>44553</v>
      </c>
      <c r="BN175">
        <f>Table11[[#This Row],[Column31]]</f>
        <v>44553</v>
      </c>
      <c r="BO175">
        <f>Table11[[#This Row],[Column312]]</f>
        <v>44553</v>
      </c>
    </row>
    <row r="176" spans="1:67" ht="28.8" customHeight="1">
      <c r="A176" s="2" t="s">
        <v>175</v>
      </c>
      <c r="B176" s="3" t="s">
        <v>176</v>
      </c>
      <c r="C176" s="3" t="s">
        <v>52</v>
      </c>
      <c r="D176" s="50" t="s">
        <v>1102</v>
      </c>
      <c r="E176">
        <v>0</v>
      </c>
      <c r="F176">
        <v>7.7679999999999998</v>
      </c>
      <c r="G176">
        <v>7.8150000000000004</v>
      </c>
      <c r="H176">
        <v>16.675999999999998</v>
      </c>
      <c r="I176">
        <v>23.559000000000001</v>
      </c>
      <c r="J176">
        <v>23.774999999999999</v>
      </c>
      <c r="K176">
        <v>9.8279999999999994</v>
      </c>
      <c r="L176">
        <v>10.579000000000001</v>
      </c>
      <c r="M176" s="7">
        <f>Table11[[#This Row],[Progressives]]*0.67+Table11[[#This Row],[Muslim]]*0.64+Table11[[#This Row],[Left]]*0.35+Table11[[#This Row],[Average]]*0.52+Table11[[#This Row],[Reforms]]*0.2</f>
        <v>33.246169999999999</v>
      </c>
      <c r="N176" s="58">
        <f>Table11[[#This Row],[Average]]*0.34+Table11[[#This Row],[Liberal]]*0.45+Table11[[#This Row],[Blues]]+Table11[[#This Row],[Reforms]]*0.6</f>
        <v>34.884209999999996</v>
      </c>
      <c r="O176" s="9">
        <f>Table11[[#This Row],[Liberal]]*0.55+Table11[[#This Row],[Progressives]]*0.07+Table11[[#This Row],[Average]]*0.14</f>
        <v>17.541830000000001</v>
      </c>
      <c r="P176" s="11">
        <f>Table11[[#This Row],[Muslim]]*0.06+Table11[[#This Row],[Left]]*0.44+Table11[[#This Row],[Progressives]]*0.26</f>
        <v>8.2404399999999995</v>
      </c>
      <c r="Q176" s="59"/>
      <c r="R176" s="57">
        <f>Table11[[#This Row],[Muslim]]*0.3+Table11[[#This Row],[Left]]*0.21+Table11[[#This Row],[Reforms]]*0.2</f>
        <v>6.0873500000000007</v>
      </c>
      <c r="T176" s="7">
        <v>17.7</v>
      </c>
      <c r="U176" s="8">
        <v>28.9</v>
      </c>
      <c r="V176" s="10">
        <v>12.2</v>
      </c>
      <c r="W176" s="9">
        <v>36.9</v>
      </c>
      <c r="X176" s="11">
        <v>3.6</v>
      </c>
      <c r="Y176" s="13">
        <v>0.7</v>
      </c>
      <c r="Z176" s="12">
        <v>0</v>
      </c>
      <c r="AA176" s="14">
        <v>0</v>
      </c>
      <c r="AB176">
        <f t="shared" ca="1" si="2"/>
        <v>0.2363578348818326</v>
      </c>
      <c r="AC176">
        <v>47606</v>
      </c>
      <c r="AD176" s="17">
        <v>12.62208</v>
      </c>
      <c r="AE176" s="18">
        <v>44.538139999999999</v>
      </c>
      <c r="AF176" s="19">
        <v>24.198</v>
      </c>
      <c r="AG176" s="20">
        <v>6.1057800000000002</v>
      </c>
      <c r="AH176" s="21">
        <v>12.353999999999999</v>
      </c>
      <c r="AI176" s="22">
        <v>0.181999999999999</v>
      </c>
      <c r="AJ176" s="23">
        <v>0</v>
      </c>
      <c r="AK176" s="24">
        <v>0</v>
      </c>
      <c r="AL176" s="2" t="s">
        <v>175</v>
      </c>
      <c r="AM176" s="17">
        <f>Table11[[#This Row],[Column3]]-Table11[[#This Row],[Labour]]</f>
        <v>-5.0779199999999989</v>
      </c>
      <c r="AN176" s="18">
        <f>Table11[[#This Row],[Column4]]-Table11[[#This Row],[Conservative]]</f>
        <v>15.63814</v>
      </c>
      <c r="AO176" s="19">
        <f>Table11[[#This Row],[Column5]]-Table11[[#This Row],[Reform]]</f>
        <v>11.998000000000001</v>
      </c>
      <c r="AP176" s="20">
        <f>Table11[[#This Row],[Column6]]-Table11[[#This Row],[LibDem]]</f>
        <v>-30.794219999999999</v>
      </c>
      <c r="AQ176" s="21">
        <f>Table11[[#This Row],[Column7]]-Table11[[#This Row],[Green]]</f>
        <v>8.7539999999999996</v>
      </c>
      <c r="AR176" s="22">
        <f>Table11[[#This Row],[Column8]]-Table11[[#This Row],[Oth]]</f>
        <v>-0.5180000000000009</v>
      </c>
      <c r="AS176" s="23">
        <f>Table11[[#This Row],[Column9]]-Table11[[#This Row],[SNP]]</f>
        <v>0</v>
      </c>
      <c r="AT176" s="24">
        <f>Table11[[#This Row],[Column10]]-Table11[[#This Row],[PD]]</f>
        <v>0</v>
      </c>
      <c r="AU176" s="24">
        <f>MAX(Table11[[#This Row],[Column3]:[Column10]])-LARGE(Table11[[#This Row],[Column3]:[Column10]],2)</f>
        <v>20.340139999999998</v>
      </c>
      <c r="AV176">
        <f>Table11[[#This Row],[Column3]]*Table11[[#This Row],[Column2]]</f>
        <v>600886.74048000004</v>
      </c>
      <c r="AW176" s="25">
        <f>TRUNC(Table11[[#This Row],[Column3]]*Table11[[#This Row],[Column28]]/100)</f>
        <v>6008</v>
      </c>
      <c r="AX176" s="26">
        <f>TRUNC(Table11[[#This Row],[Column4]]*Table11[[#This Row],[Column29]]/100)</f>
        <v>21202</v>
      </c>
      <c r="AY176" s="27">
        <f>TRUNC(Table11[[#This Row],[Column5]]*Table11[[#This Row],[Column30]]/100)</f>
        <v>11519</v>
      </c>
      <c r="AZ176" s="28">
        <f>TRUNC(Table11[[#This Row],[Column6]]*Table11[[#This Row],[Column31]]/100)</f>
        <v>2906</v>
      </c>
      <c r="BA176" s="29">
        <f>TRUNC(Table11[[#This Row],[Column7]]*Table11[[#This Row],[Column312]]/100)</f>
        <v>5881</v>
      </c>
      <c r="BB176" s="30">
        <f>TRUNC(Table11[[#This Row],[Column8]]*Table11[[#This Row],[Column313]]/100)</f>
        <v>86</v>
      </c>
      <c r="BC176" s="31">
        <f>TRUNC(Table11[[#This Row],[Column9]]*Table11[[#This Row],[Column314]]/100)</f>
        <v>0</v>
      </c>
      <c r="BD176" s="32">
        <f>TRUNC(Table11[[#This Row],[Column10]]*Table11[[#This Row],[Column30]]/100)</f>
        <v>0</v>
      </c>
      <c r="BE176">
        <f>Table11[[#This Row],[Column2]]</f>
        <v>47606</v>
      </c>
      <c r="BF176">
        <f>Table11[[#This Row],[Column28]]</f>
        <v>47606</v>
      </c>
      <c r="BG176">
        <f>Table11[[#This Row],[Column29]]</f>
        <v>47606</v>
      </c>
      <c r="BH176">
        <f>Table11[[#This Row],[Column30]]</f>
        <v>47606</v>
      </c>
      <c r="BI176">
        <f>Table11[[#This Row],[Column31]]</f>
        <v>47606</v>
      </c>
      <c r="BJ176">
        <f>Table11[[#This Row],[Column312]]</f>
        <v>47606</v>
      </c>
      <c r="BK176">
        <f>Table11[[#This Row],[Column313]]</f>
        <v>47606</v>
      </c>
      <c r="BL176">
        <f>Table11[[#This Row],[Column314]]</f>
        <v>47606</v>
      </c>
      <c r="BM176">
        <f>Table11[[#This Row],[Column315]]</f>
        <v>47606</v>
      </c>
      <c r="BN176">
        <f>Table11[[#This Row],[Column31]]</f>
        <v>47606</v>
      </c>
      <c r="BO176">
        <f>Table11[[#This Row],[Column312]]</f>
        <v>47606</v>
      </c>
    </row>
    <row r="177" spans="1:67" ht="28.8" customHeight="1">
      <c r="A177" s="2" t="s">
        <v>120</v>
      </c>
      <c r="B177" s="3" t="s">
        <v>68</v>
      </c>
      <c r="C177" s="3" t="s">
        <v>52</v>
      </c>
      <c r="D177" s="50" t="s">
        <v>1103</v>
      </c>
      <c r="E177" s="16">
        <v>0</v>
      </c>
      <c r="F177">
        <v>10.57</v>
      </c>
      <c r="G177">
        <v>10.484</v>
      </c>
      <c r="H177">
        <v>35.033000000000001</v>
      </c>
      <c r="I177">
        <v>14.805</v>
      </c>
      <c r="J177">
        <v>15.112</v>
      </c>
      <c r="K177">
        <v>7.1980000000000004</v>
      </c>
      <c r="L177">
        <v>6.798</v>
      </c>
      <c r="M177" s="7">
        <f>Table11[[#This Row],[Progressives]]*0.67+Table11[[#This Row],[Muslim]]*0.64+Table11[[#This Row],[Left]]*0.35+Table11[[#This Row],[Average]]*0.52+Table11[[#This Row],[Reforms]]*0.2</f>
        <v>42.964510000000004</v>
      </c>
      <c r="N177" s="58">
        <f>Table11[[#This Row],[Average]]*0.34+Table11[[#This Row],[Liberal]]*0.45+Table11[[#This Row],[Blues]]+Table11[[#This Row],[Reforms]]*0.6</f>
        <v>23.110900000000001</v>
      </c>
      <c r="O177" s="9">
        <f>Table11[[#This Row],[Liberal]]*0.55+Table11[[#This Row],[Progressives]]*0.07+Table11[[#This Row],[Average]]*0.14</f>
        <v>12.83661</v>
      </c>
      <c r="P177" s="11">
        <f>Table11[[#This Row],[Muslim]]*0.06+Table11[[#This Row],[Left]]*0.44+Table11[[#This Row],[Progressives]]*0.26</f>
        <v>14.355740000000001</v>
      </c>
      <c r="Q177" s="59"/>
      <c r="R177" s="57">
        <f>Table11[[#This Row],[Muslim]]*0.3+Table11[[#This Row],[Left]]*0.21+Table11[[#This Row],[Reforms]]*0.2</f>
        <v>6.73224</v>
      </c>
      <c r="T177" s="7">
        <v>55.2</v>
      </c>
      <c r="U177" s="8">
        <v>18.399999999999999</v>
      </c>
      <c r="V177" s="10">
        <v>4.8</v>
      </c>
      <c r="W177" s="9">
        <v>8.4</v>
      </c>
      <c r="X177" s="11">
        <v>10.7</v>
      </c>
      <c r="Y177" s="13">
        <v>2.6</v>
      </c>
      <c r="Z177" s="12">
        <v>0</v>
      </c>
      <c r="AA177" s="14">
        <v>0</v>
      </c>
      <c r="AB177">
        <f t="shared" ca="1" si="2"/>
        <v>0.67136961499110548</v>
      </c>
      <c r="AC177">
        <v>52943</v>
      </c>
      <c r="AD177" s="17">
        <v>36.368079999999999</v>
      </c>
      <c r="AE177" s="18">
        <v>13.984959999999999</v>
      </c>
      <c r="AF177" s="19">
        <v>10.119999999999999</v>
      </c>
      <c r="AG177" s="20">
        <v>9.5709599999999995</v>
      </c>
      <c r="AH177" s="21">
        <v>29.420399999999901</v>
      </c>
      <c r="AI177" s="22">
        <v>0.53559999999999997</v>
      </c>
      <c r="AJ177" s="23">
        <v>0</v>
      </c>
      <c r="AK177" s="24">
        <v>0</v>
      </c>
      <c r="AL177" s="2" t="s">
        <v>120</v>
      </c>
      <c r="AM177" s="17">
        <f>Table11[[#This Row],[Column3]]-Table11[[#This Row],[Labour]]</f>
        <v>-18.831920000000004</v>
      </c>
      <c r="AN177" s="18">
        <f>Table11[[#This Row],[Column4]]-Table11[[#This Row],[Conservative]]</f>
        <v>-4.4150399999999994</v>
      </c>
      <c r="AO177" s="19">
        <f>Table11[[#This Row],[Column5]]-Table11[[#This Row],[Reform]]</f>
        <v>5.3199999999999994</v>
      </c>
      <c r="AP177" s="20">
        <f>Table11[[#This Row],[Column6]]-Table11[[#This Row],[LibDem]]</f>
        <v>1.1709599999999991</v>
      </c>
      <c r="AQ177" s="21">
        <f>Table11[[#This Row],[Column7]]-Table11[[#This Row],[Green]]</f>
        <v>18.720399999999902</v>
      </c>
      <c r="AR177" s="22">
        <f>Table11[[#This Row],[Column8]]-Table11[[#This Row],[Oth]]</f>
        <v>-2.0644</v>
      </c>
      <c r="AS177" s="23">
        <f>Table11[[#This Row],[Column9]]-Table11[[#This Row],[SNP]]</f>
        <v>0</v>
      </c>
      <c r="AT177" s="24">
        <f>Table11[[#This Row],[Column10]]-Table11[[#This Row],[PD]]</f>
        <v>0</v>
      </c>
      <c r="AU177" s="24">
        <f>MAX(Table11[[#This Row],[Column3]:[Column10]])-LARGE(Table11[[#This Row],[Column3]:[Column10]],2)</f>
        <v>6.9476800000000978</v>
      </c>
      <c r="AV177">
        <f>Table11[[#This Row],[Column3]]*Table11[[#This Row],[Column2]]</f>
        <v>1925435.2594399999</v>
      </c>
      <c r="AW177" s="25">
        <f>TRUNC(Table11[[#This Row],[Column3]]*Table11[[#This Row],[Column28]]/100)</f>
        <v>19254</v>
      </c>
      <c r="AX177" s="26">
        <f>TRUNC(Table11[[#This Row],[Column4]]*Table11[[#This Row],[Column29]]/100)</f>
        <v>7404</v>
      </c>
      <c r="AY177" s="27">
        <f>TRUNC(Table11[[#This Row],[Column5]]*Table11[[#This Row],[Column30]]/100)</f>
        <v>5357</v>
      </c>
      <c r="AZ177" s="28">
        <f>TRUNC(Table11[[#This Row],[Column6]]*Table11[[#This Row],[Column31]]/100)</f>
        <v>5067</v>
      </c>
      <c r="BA177" s="29">
        <f>TRUNC(Table11[[#This Row],[Column7]]*Table11[[#This Row],[Column312]]/100)</f>
        <v>15576</v>
      </c>
      <c r="BB177" s="30">
        <f>TRUNC(Table11[[#This Row],[Column8]]*Table11[[#This Row],[Column313]]/100)</f>
        <v>283</v>
      </c>
      <c r="BC177" s="31">
        <f>TRUNC(Table11[[#This Row],[Column9]]*Table11[[#This Row],[Column314]]/100)</f>
        <v>0</v>
      </c>
      <c r="BD177" s="32">
        <f>TRUNC(Table11[[#This Row],[Column10]]*Table11[[#This Row],[Column30]]/100)</f>
        <v>0</v>
      </c>
      <c r="BE177">
        <f>Table11[[#This Row],[Column2]]</f>
        <v>52943</v>
      </c>
      <c r="BF177">
        <f>Table11[[#This Row],[Column28]]</f>
        <v>52943</v>
      </c>
      <c r="BG177">
        <f>Table11[[#This Row],[Column29]]</f>
        <v>52943</v>
      </c>
      <c r="BH177">
        <f>Table11[[#This Row],[Column30]]</f>
        <v>52943</v>
      </c>
      <c r="BI177">
        <f>Table11[[#This Row],[Column31]]</f>
        <v>52943</v>
      </c>
      <c r="BJ177">
        <f>Table11[[#This Row],[Column312]]</f>
        <v>52943</v>
      </c>
      <c r="BK177">
        <f>Table11[[#This Row],[Column313]]</f>
        <v>52943</v>
      </c>
      <c r="BL177">
        <f>Table11[[#This Row],[Column314]]</f>
        <v>52943</v>
      </c>
      <c r="BM177">
        <f>Table11[[#This Row],[Column315]]</f>
        <v>52943</v>
      </c>
      <c r="BN177">
        <f>Table11[[#This Row],[Column31]]</f>
        <v>52943</v>
      </c>
      <c r="BO177">
        <f>Table11[[#This Row],[Column312]]</f>
        <v>52943</v>
      </c>
    </row>
    <row r="178" spans="1:67" ht="43.2" customHeight="1">
      <c r="A178" s="4" t="s">
        <v>418</v>
      </c>
      <c r="B178" s="5" t="s">
        <v>419</v>
      </c>
      <c r="C178" s="5" t="s">
        <v>52</v>
      </c>
      <c r="D178" s="56" t="s">
        <v>1104</v>
      </c>
      <c r="E178" s="16">
        <v>0</v>
      </c>
      <c r="F178">
        <v>15.868</v>
      </c>
      <c r="G178">
        <v>12.345000000000001</v>
      </c>
      <c r="H178">
        <v>47.670999999999999</v>
      </c>
      <c r="I178">
        <v>2.363</v>
      </c>
      <c r="J178">
        <v>9.6839999999999993</v>
      </c>
      <c r="K178">
        <v>6.0609999999999999</v>
      </c>
      <c r="L178">
        <v>6.0090000000000003</v>
      </c>
      <c r="M178" s="7">
        <f>Table11[[#This Row],[Progressives]]*0.67+Table11[[#This Row],[Muslim]]*0.64+Table11[[#This Row],[Left]]*0.35+Table11[[#This Row],[Average]]*0.52+Table11[[#This Row],[Reforms]]*0.2</f>
        <v>48.846400000000003</v>
      </c>
      <c r="N178" s="58">
        <f>Table11[[#This Row],[Average]]*0.34+Table11[[#This Row],[Liberal]]*0.45+Table11[[#This Row],[Blues]]+Table11[[#This Row],[Reforms]]*0.6</f>
        <v>14.82762</v>
      </c>
      <c r="O178" s="9">
        <f>Table11[[#This Row],[Liberal]]*0.55+Table11[[#This Row],[Progressives]]*0.07+Table11[[#This Row],[Average]]*0.14</f>
        <v>8.9939900000000002</v>
      </c>
      <c r="P178" s="11">
        <f>Table11[[#This Row],[Muslim]]*0.06+Table11[[#This Row],[Left]]*0.44+Table11[[#This Row],[Progressives]]*0.26</f>
        <v>18.77834</v>
      </c>
      <c r="Q178" s="59"/>
      <c r="R178" s="57">
        <f>Table11[[#This Row],[Muslim]]*0.3+Table11[[#This Row],[Left]]*0.21+Table11[[#This Row],[Reforms]]*0.2</f>
        <v>8.5546500000000005</v>
      </c>
      <c r="T178" s="7">
        <v>57.5</v>
      </c>
      <c r="U178" s="8">
        <v>5.8</v>
      </c>
      <c r="V178" s="10">
        <v>4</v>
      </c>
      <c r="W178" s="9">
        <v>4.8</v>
      </c>
      <c r="X178" s="11">
        <v>19</v>
      </c>
      <c r="Y178" s="13">
        <v>9</v>
      </c>
      <c r="Z178" s="12">
        <v>0</v>
      </c>
      <c r="AA178" s="14">
        <v>0</v>
      </c>
      <c r="AB178">
        <f t="shared" ca="1" si="2"/>
        <v>0.35910362778966975</v>
      </c>
      <c r="AC178">
        <v>40148</v>
      </c>
      <c r="AD178" s="17">
        <v>33.23404</v>
      </c>
      <c r="AE178" s="18">
        <v>7.0540799999999999</v>
      </c>
      <c r="AF178" s="19">
        <v>13.74</v>
      </c>
      <c r="AG178" s="20">
        <v>5.6278800000000002</v>
      </c>
      <c r="AH178" s="21">
        <v>38.994599999999998</v>
      </c>
      <c r="AI178" s="22">
        <v>1.3493999999999899</v>
      </c>
      <c r="AJ178" s="23">
        <v>0</v>
      </c>
      <c r="AK178" s="24">
        <v>0</v>
      </c>
      <c r="AL178" s="4" t="s">
        <v>418</v>
      </c>
      <c r="AM178" s="17">
        <f>Table11[[#This Row],[Column3]]-Table11[[#This Row],[Labour]]</f>
        <v>-24.26596</v>
      </c>
      <c r="AN178" s="18">
        <f>Table11[[#This Row],[Column4]]-Table11[[#This Row],[Conservative]]</f>
        <v>1.2540800000000001</v>
      </c>
      <c r="AO178" s="19">
        <f>Table11[[#This Row],[Column5]]-Table11[[#This Row],[Reform]]</f>
        <v>9.74</v>
      </c>
      <c r="AP178" s="20">
        <f>Table11[[#This Row],[Column6]]-Table11[[#This Row],[LibDem]]</f>
        <v>0.82788000000000039</v>
      </c>
      <c r="AQ178" s="21">
        <f>Table11[[#This Row],[Column7]]-Table11[[#This Row],[Green]]</f>
        <v>19.994599999999998</v>
      </c>
      <c r="AR178" s="22">
        <f>Table11[[#This Row],[Column8]]-Table11[[#This Row],[Oth]]</f>
        <v>-7.6506000000000096</v>
      </c>
      <c r="AS178" s="23">
        <f>Table11[[#This Row],[Column9]]-Table11[[#This Row],[SNP]]</f>
        <v>0</v>
      </c>
      <c r="AT178" s="24">
        <f>Table11[[#This Row],[Column10]]-Table11[[#This Row],[PD]]</f>
        <v>0</v>
      </c>
      <c r="AU178" s="24">
        <f>MAX(Table11[[#This Row],[Column3]:[Column10]])-LARGE(Table11[[#This Row],[Column3]:[Column10]],2)</f>
        <v>5.7605599999999981</v>
      </c>
      <c r="AV178">
        <f>Table11[[#This Row],[Column3]]*Table11[[#This Row],[Column2]]</f>
        <v>1334280.23792</v>
      </c>
      <c r="AW178" s="25">
        <f>TRUNC(Table11[[#This Row],[Column3]]*Table11[[#This Row],[Column28]]/100)</f>
        <v>13342</v>
      </c>
      <c r="AX178" s="26">
        <f>TRUNC(Table11[[#This Row],[Column4]]*Table11[[#This Row],[Column29]]/100)</f>
        <v>2832</v>
      </c>
      <c r="AY178" s="27">
        <f>TRUNC(Table11[[#This Row],[Column5]]*Table11[[#This Row],[Column30]]/100)</f>
        <v>5516</v>
      </c>
      <c r="AZ178" s="28">
        <f>TRUNC(Table11[[#This Row],[Column6]]*Table11[[#This Row],[Column31]]/100)</f>
        <v>2259</v>
      </c>
      <c r="BA178" s="29">
        <f>TRUNC(Table11[[#This Row],[Column7]]*Table11[[#This Row],[Column312]]/100)</f>
        <v>15655</v>
      </c>
      <c r="BB178" s="30">
        <f>TRUNC(Table11[[#This Row],[Column8]]*Table11[[#This Row],[Column313]]/100)</f>
        <v>541</v>
      </c>
      <c r="BC178" s="31">
        <f>TRUNC(Table11[[#This Row],[Column9]]*Table11[[#This Row],[Column314]]/100)</f>
        <v>0</v>
      </c>
      <c r="BD178" s="32">
        <f>TRUNC(Table11[[#This Row],[Column10]]*Table11[[#This Row],[Column30]]/100)</f>
        <v>0</v>
      </c>
      <c r="BE178">
        <f>Table11[[#This Row],[Column2]]</f>
        <v>40148</v>
      </c>
      <c r="BF178">
        <f>Table11[[#This Row],[Column28]]</f>
        <v>40148</v>
      </c>
      <c r="BG178">
        <f>Table11[[#This Row],[Column29]]</f>
        <v>40148</v>
      </c>
      <c r="BH178">
        <f>Table11[[#This Row],[Column30]]</f>
        <v>40148</v>
      </c>
      <c r="BI178">
        <f>Table11[[#This Row],[Column31]]</f>
        <v>40148</v>
      </c>
      <c r="BJ178">
        <f>Table11[[#This Row],[Column312]]</f>
        <v>40148</v>
      </c>
      <c r="BK178">
        <f>Table11[[#This Row],[Column313]]</f>
        <v>40148</v>
      </c>
      <c r="BL178">
        <f>Table11[[#This Row],[Column314]]</f>
        <v>40148</v>
      </c>
      <c r="BM178">
        <f>Table11[[#This Row],[Column315]]</f>
        <v>40148</v>
      </c>
      <c r="BN178">
        <f>Table11[[#This Row],[Column31]]</f>
        <v>40148</v>
      </c>
      <c r="BO178">
        <f>Table11[[#This Row],[Column312]]</f>
        <v>40148</v>
      </c>
    </row>
    <row r="179" spans="1:67" ht="28.8" customHeight="1">
      <c r="A179" s="2" t="s">
        <v>121</v>
      </c>
      <c r="B179" s="3" t="s">
        <v>122</v>
      </c>
      <c r="C179" s="3" t="s">
        <v>52</v>
      </c>
      <c r="D179" s="50" t="s">
        <v>1105</v>
      </c>
      <c r="E179" s="16">
        <v>0</v>
      </c>
      <c r="F179">
        <v>4.1669999999999998</v>
      </c>
      <c r="G179">
        <v>8.5190000000000001</v>
      </c>
      <c r="H179">
        <v>18.61</v>
      </c>
      <c r="I179">
        <v>22.193000000000001</v>
      </c>
      <c r="J179">
        <v>32.093000000000004</v>
      </c>
      <c r="K179">
        <v>6.1340000000000003</v>
      </c>
      <c r="L179">
        <v>8.2840000000000007</v>
      </c>
      <c r="M179" s="7">
        <f>Table11[[#This Row],[Progressives]]*0.67+Table11[[#This Row],[Muslim]]*0.64+Table11[[#This Row],[Left]]*0.35+Table11[[#This Row],[Average]]*0.52+Table11[[#This Row],[Reforms]]*0.2</f>
        <v>31.31439</v>
      </c>
      <c r="N179" s="58">
        <f>Table11[[#This Row],[Average]]*0.34+Table11[[#This Row],[Liberal]]*0.45+Table11[[#This Row],[Blues]]+Table11[[#This Row],[Reforms]]*0.6</f>
        <v>33.09187</v>
      </c>
      <c r="O179" s="9">
        <f>Table11[[#This Row],[Liberal]]*0.55+Table11[[#This Row],[Progressives]]*0.07+Table11[[#This Row],[Average]]*0.14</f>
        <v>22.060870000000008</v>
      </c>
      <c r="P179" s="11">
        <f>Table11[[#This Row],[Muslim]]*0.06+Table11[[#This Row],[Left]]*0.44+Table11[[#This Row],[Progressives]]*0.26</f>
        <v>8.8369800000000005</v>
      </c>
      <c r="Q179" s="59"/>
      <c r="R179" s="57">
        <f>Table11[[#This Row],[Muslim]]*0.3+Table11[[#This Row],[Left]]*0.21+Table11[[#This Row],[Reforms]]*0.2</f>
        <v>4.6958900000000003</v>
      </c>
      <c r="T179" s="7">
        <v>12.5</v>
      </c>
      <c r="U179" s="8">
        <v>16.3</v>
      </c>
      <c r="V179" s="10">
        <v>7.6</v>
      </c>
      <c r="W179" s="9">
        <v>56.3</v>
      </c>
      <c r="X179" s="11">
        <v>6.7</v>
      </c>
      <c r="Y179" s="13">
        <v>0.6</v>
      </c>
      <c r="Z179" s="12">
        <v>0</v>
      </c>
      <c r="AA179" s="14">
        <v>0</v>
      </c>
      <c r="AB179">
        <f t="shared" ca="1" si="2"/>
        <v>0.36203521633568303</v>
      </c>
      <c r="AC179">
        <v>53635</v>
      </c>
      <c r="AD179" s="17">
        <v>4.9926399999999997</v>
      </c>
      <c r="AE179" s="18">
        <v>21.431270000000001</v>
      </c>
      <c r="AF179" s="19">
        <v>10.619730000000001</v>
      </c>
      <c r="AG179" s="20">
        <v>49.936479999999897</v>
      </c>
      <c r="AH179" s="21">
        <v>12.941879999999999</v>
      </c>
      <c r="AI179" s="22">
        <v>7.7999999999999903E-2</v>
      </c>
      <c r="AJ179" s="23">
        <v>0</v>
      </c>
      <c r="AK179" s="24">
        <v>0</v>
      </c>
      <c r="AL179" s="2" t="s">
        <v>121</v>
      </c>
      <c r="AM179" s="17">
        <f>Table11[[#This Row],[Column3]]-Table11[[#This Row],[Labour]]</f>
        <v>-7.5073600000000003</v>
      </c>
      <c r="AN179" s="18">
        <f>Table11[[#This Row],[Column4]]-Table11[[#This Row],[Conservative]]</f>
        <v>5.1312700000000007</v>
      </c>
      <c r="AO179" s="19">
        <f>Table11[[#This Row],[Column5]]-Table11[[#This Row],[Reform]]</f>
        <v>3.0197300000000009</v>
      </c>
      <c r="AP179" s="20">
        <f>Table11[[#This Row],[Column6]]-Table11[[#This Row],[LibDem]]</f>
        <v>-6.3635200000001007</v>
      </c>
      <c r="AQ179" s="21">
        <f>Table11[[#This Row],[Column7]]-Table11[[#This Row],[Green]]</f>
        <v>6.2418799999999992</v>
      </c>
      <c r="AR179" s="22">
        <f>Table11[[#This Row],[Column8]]-Table11[[#This Row],[Oth]]</f>
        <v>-0.52200000000000002</v>
      </c>
      <c r="AS179" s="23">
        <f>Table11[[#This Row],[Column9]]-Table11[[#This Row],[SNP]]</f>
        <v>0</v>
      </c>
      <c r="AT179" s="24">
        <f>Table11[[#This Row],[Column10]]-Table11[[#This Row],[PD]]</f>
        <v>0</v>
      </c>
      <c r="AU179" s="24">
        <f>MAX(Table11[[#This Row],[Column3]:[Column10]])-LARGE(Table11[[#This Row],[Column3]:[Column10]],2)</f>
        <v>28.505209999999895</v>
      </c>
      <c r="AV179">
        <f>Table11[[#This Row],[Column3]]*Table11[[#This Row],[Column2]]</f>
        <v>267780.2464</v>
      </c>
      <c r="AW179" s="25">
        <f>TRUNC(Table11[[#This Row],[Column3]]*Table11[[#This Row],[Column28]]/100)</f>
        <v>2677</v>
      </c>
      <c r="AX179" s="26">
        <f>TRUNC(Table11[[#This Row],[Column4]]*Table11[[#This Row],[Column29]]/100)</f>
        <v>11494</v>
      </c>
      <c r="AY179" s="27">
        <f>TRUNC(Table11[[#This Row],[Column5]]*Table11[[#This Row],[Column30]]/100)</f>
        <v>5695</v>
      </c>
      <c r="AZ179" s="28">
        <f>TRUNC(Table11[[#This Row],[Column6]]*Table11[[#This Row],[Column31]]/100)</f>
        <v>26783</v>
      </c>
      <c r="BA179" s="29">
        <f>TRUNC(Table11[[#This Row],[Column7]]*Table11[[#This Row],[Column312]]/100)</f>
        <v>6941</v>
      </c>
      <c r="BB179" s="30">
        <f>TRUNC(Table11[[#This Row],[Column8]]*Table11[[#This Row],[Column313]]/100)</f>
        <v>41</v>
      </c>
      <c r="BC179" s="31">
        <f>TRUNC(Table11[[#This Row],[Column9]]*Table11[[#This Row],[Column314]]/100)</f>
        <v>0</v>
      </c>
      <c r="BD179" s="32">
        <f>TRUNC(Table11[[#This Row],[Column10]]*Table11[[#This Row],[Column30]]/100)</f>
        <v>0</v>
      </c>
      <c r="BE179">
        <f>Table11[[#This Row],[Column2]]</f>
        <v>53635</v>
      </c>
      <c r="BF179">
        <f>Table11[[#This Row],[Column28]]</f>
        <v>53635</v>
      </c>
      <c r="BG179">
        <f>Table11[[#This Row],[Column29]]</f>
        <v>53635</v>
      </c>
      <c r="BH179">
        <f>Table11[[#This Row],[Column30]]</f>
        <v>53635</v>
      </c>
      <c r="BI179">
        <f>Table11[[#This Row],[Column31]]</f>
        <v>53635</v>
      </c>
      <c r="BJ179">
        <f>Table11[[#This Row],[Column312]]</f>
        <v>53635</v>
      </c>
      <c r="BK179">
        <f>Table11[[#This Row],[Column313]]</f>
        <v>53635</v>
      </c>
      <c r="BL179">
        <f>Table11[[#This Row],[Column314]]</f>
        <v>53635</v>
      </c>
      <c r="BM179">
        <f>Table11[[#This Row],[Column315]]</f>
        <v>53635</v>
      </c>
      <c r="BN179">
        <f>Table11[[#This Row],[Column31]]</f>
        <v>53635</v>
      </c>
      <c r="BO179">
        <f>Table11[[#This Row],[Column312]]</f>
        <v>53635</v>
      </c>
    </row>
    <row r="180" spans="1:67" ht="28.8" customHeight="1">
      <c r="A180" s="4" t="s">
        <v>306</v>
      </c>
      <c r="B180" s="5" t="s">
        <v>253</v>
      </c>
      <c r="C180" s="5" t="s">
        <v>52</v>
      </c>
      <c r="D180" s="56" t="s">
        <v>1106</v>
      </c>
      <c r="E180">
        <v>0</v>
      </c>
      <c r="F180">
        <v>12.151</v>
      </c>
      <c r="G180">
        <v>12.9</v>
      </c>
      <c r="H180">
        <v>24.081</v>
      </c>
      <c r="I180">
        <v>11.305999999999999</v>
      </c>
      <c r="J180">
        <v>20.664000000000001</v>
      </c>
      <c r="K180">
        <v>9.6319999999999997</v>
      </c>
      <c r="L180">
        <v>9.2669999999999995</v>
      </c>
      <c r="M180" s="7">
        <f>Table11[[#This Row],[Progressives]]*0.67+Table11[[#This Row],[Muslim]]*0.64+Table11[[#This Row],[Left]]*0.35+Table11[[#This Row],[Average]]*0.52+Table11[[#This Row],[Reforms]]*0.2</f>
        <v>36.158430000000003</v>
      </c>
      <c r="N180" s="58">
        <f>Table11[[#This Row],[Average]]*0.34+Table11[[#This Row],[Liberal]]*0.45+Table11[[#This Row],[Blues]]+Table11[[#This Row],[Reforms]]*0.6</f>
        <v>28.335039999999999</v>
      </c>
      <c r="O180" s="9">
        <f>Table11[[#This Row],[Liberal]]*0.55+Table11[[#This Row],[Progressives]]*0.07+Table11[[#This Row],[Average]]*0.14</f>
        <v>14.633710000000001</v>
      </c>
      <c r="P180" s="11">
        <f>Table11[[#This Row],[Muslim]]*0.06+Table11[[#This Row],[Left]]*0.44+Table11[[#This Row],[Progressives]]*0.26</f>
        <v>12.666119999999999</v>
      </c>
      <c r="Q180" s="59"/>
      <c r="R180" s="57">
        <f>Table11[[#This Row],[Muslim]]*0.3+Table11[[#This Row],[Left]]*0.21+Table11[[#This Row],[Reforms]]*0.2</f>
        <v>8.2077000000000009</v>
      </c>
      <c r="T180" s="7">
        <v>36.200000000000003</v>
      </c>
      <c r="U180" s="8">
        <v>34.9</v>
      </c>
      <c r="V180" s="10">
        <v>14.4</v>
      </c>
      <c r="W180" s="9">
        <v>3.8</v>
      </c>
      <c r="X180" s="11">
        <v>9.5</v>
      </c>
      <c r="Y180" s="13">
        <v>1.3</v>
      </c>
      <c r="Z180" s="12">
        <v>0</v>
      </c>
      <c r="AA180" s="14">
        <v>0</v>
      </c>
      <c r="AB180">
        <f t="shared" ca="1" si="2"/>
        <v>8.6588343377173471E-2</v>
      </c>
      <c r="AC180">
        <v>45914</v>
      </c>
      <c r="AD180" s="17">
        <v>23.419</v>
      </c>
      <c r="AE180" s="18">
        <v>32.91498</v>
      </c>
      <c r="AF180" s="19">
        <v>18.730799999999999</v>
      </c>
      <c r="AG180" s="20">
        <v>6.36822</v>
      </c>
      <c r="AH180" s="21">
        <v>18.398</v>
      </c>
      <c r="AI180" s="22">
        <v>0.16900000000000001</v>
      </c>
      <c r="AJ180" s="23">
        <v>0</v>
      </c>
      <c r="AK180" s="24">
        <v>0</v>
      </c>
      <c r="AL180" s="4" t="s">
        <v>306</v>
      </c>
      <c r="AM180" s="17">
        <f>Table11[[#This Row],[Column3]]-Table11[[#This Row],[Labour]]</f>
        <v>-12.781000000000002</v>
      </c>
      <c r="AN180" s="18">
        <f>Table11[[#This Row],[Column4]]-Table11[[#This Row],[Conservative]]</f>
        <v>-1.9850199999999987</v>
      </c>
      <c r="AO180" s="19">
        <f>Table11[[#This Row],[Column5]]-Table11[[#This Row],[Reform]]</f>
        <v>4.3307999999999982</v>
      </c>
      <c r="AP180" s="20">
        <f>Table11[[#This Row],[Column6]]-Table11[[#This Row],[LibDem]]</f>
        <v>2.5682200000000002</v>
      </c>
      <c r="AQ180" s="21">
        <f>Table11[[#This Row],[Column7]]-Table11[[#This Row],[Green]]</f>
        <v>8.8979999999999997</v>
      </c>
      <c r="AR180" s="22">
        <f>Table11[[#This Row],[Column8]]-Table11[[#This Row],[Oth]]</f>
        <v>-1.131</v>
      </c>
      <c r="AS180" s="23">
        <f>Table11[[#This Row],[Column9]]-Table11[[#This Row],[SNP]]</f>
        <v>0</v>
      </c>
      <c r="AT180" s="24">
        <f>Table11[[#This Row],[Column10]]-Table11[[#This Row],[PD]]</f>
        <v>0</v>
      </c>
      <c r="AU180" s="24">
        <f>MAX(Table11[[#This Row],[Column3]:[Column10]])-LARGE(Table11[[#This Row],[Column3]:[Column10]],2)</f>
        <v>9.4959799999999994</v>
      </c>
      <c r="AV180">
        <f>Table11[[#This Row],[Column3]]*Table11[[#This Row],[Column2]]</f>
        <v>1075259.966</v>
      </c>
      <c r="AW180" s="25">
        <f>TRUNC(Table11[[#This Row],[Column3]]*Table11[[#This Row],[Column28]]/100)</f>
        <v>10752</v>
      </c>
      <c r="AX180" s="26">
        <f>TRUNC(Table11[[#This Row],[Column4]]*Table11[[#This Row],[Column29]]/100)</f>
        <v>15112</v>
      </c>
      <c r="AY180" s="27">
        <f>TRUNC(Table11[[#This Row],[Column5]]*Table11[[#This Row],[Column30]]/100)</f>
        <v>8600</v>
      </c>
      <c r="AZ180" s="28">
        <f>TRUNC(Table11[[#This Row],[Column6]]*Table11[[#This Row],[Column31]]/100)</f>
        <v>2923</v>
      </c>
      <c r="BA180" s="29">
        <f>TRUNC(Table11[[#This Row],[Column7]]*Table11[[#This Row],[Column312]]/100)</f>
        <v>8447</v>
      </c>
      <c r="BB180" s="30">
        <f>TRUNC(Table11[[#This Row],[Column8]]*Table11[[#This Row],[Column313]]/100)</f>
        <v>77</v>
      </c>
      <c r="BC180" s="31">
        <f>TRUNC(Table11[[#This Row],[Column9]]*Table11[[#This Row],[Column314]]/100)</f>
        <v>0</v>
      </c>
      <c r="BD180" s="32">
        <f>TRUNC(Table11[[#This Row],[Column10]]*Table11[[#This Row],[Column30]]/100)</f>
        <v>0</v>
      </c>
      <c r="BE180">
        <f>Table11[[#This Row],[Column2]]</f>
        <v>45914</v>
      </c>
      <c r="BF180">
        <f>Table11[[#This Row],[Column28]]</f>
        <v>45914</v>
      </c>
      <c r="BG180">
        <f>Table11[[#This Row],[Column29]]</f>
        <v>45914</v>
      </c>
      <c r="BH180">
        <f>Table11[[#This Row],[Column30]]</f>
        <v>45914</v>
      </c>
      <c r="BI180">
        <f>Table11[[#This Row],[Column31]]</f>
        <v>45914</v>
      </c>
      <c r="BJ180">
        <f>Table11[[#This Row],[Column312]]</f>
        <v>45914</v>
      </c>
      <c r="BK180">
        <f>Table11[[#This Row],[Column313]]</f>
        <v>45914</v>
      </c>
      <c r="BL180">
        <f>Table11[[#This Row],[Column314]]</f>
        <v>45914</v>
      </c>
      <c r="BM180">
        <f>Table11[[#This Row],[Column315]]</f>
        <v>45914</v>
      </c>
      <c r="BN180">
        <f>Table11[[#This Row],[Column31]]</f>
        <v>45914</v>
      </c>
      <c r="BO180">
        <f>Table11[[#This Row],[Column312]]</f>
        <v>45914</v>
      </c>
    </row>
    <row r="181" spans="1:67" ht="43.2" customHeight="1">
      <c r="A181" s="2" t="s">
        <v>128</v>
      </c>
      <c r="B181" s="3" t="s">
        <v>83</v>
      </c>
      <c r="C181" s="3" t="s">
        <v>52</v>
      </c>
      <c r="D181" s="50" t="s">
        <v>1107</v>
      </c>
      <c r="E181" s="16">
        <v>0</v>
      </c>
      <c r="F181">
        <v>9.5329999999999995</v>
      </c>
      <c r="G181">
        <v>14.941000000000001</v>
      </c>
      <c r="H181">
        <v>52.502000000000002</v>
      </c>
      <c r="I181">
        <v>0</v>
      </c>
      <c r="J181">
        <v>13.292</v>
      </c>
      <c r="K181">
        <v>3.274</v>
      </c>
      <c r="L181">
        <v>6.4589999999999996</v>
      </c>
      <c r="M181" s="7">
        <f>Table11[[#This Row],[Progressives]]*0.67+Table11[[#This Row],[Muslim]]*0.64+Table11[[#This Row],[Left]]*0.35+Table11[[#This Row],[Average]]*0.52+Table11[[#This Row],[Reforms]]*0.2</f>
        <v>47.798610000000004</v>
      </c>
      <c r="N181" s="58">
        <f>Table11[[#This Row],[Average]]*0.34+Table11[[#This Row],[Liberal]]*0.45+Table11[[#This Row],[Blues]]+Table11[[#This Row],[Reforms]]*0.6</f>
        <v>13.130799999999999</v>
      </c>
      <c r="O181" s="9">
        <f>Table11[[#This Row],[Liberal]]*0.55+Table11[[#This Row],[Progressives]]*0.07+Table11[[#This Row],[Average]]*0.14</f>
        <v>10.985740000000002</v>
      </c>
      <c r="P181" s="11">
        <f>Table11[[#This Row],[Muslim]]*0.06+Table11[[#This Row],[Left]]*0.44+Table11[[#This Row],[Progressives]]*0.26</f>
        <v>20.79654</v>
      </c>
      <c r="Q181" s="59"/>
      <c r="R181" s="57">
        <f>Table11[[#This Row],[Muslim]]*0.3+Table11[[#This Row],[Left]]*0.21+Table11[[#This Row],[Reforms]]*0.2</f>
        <v>7.2893100000000004</v>
      </c>
      <c r="T181" s="7">
        <v>57.4</v>
      </c>
      <c r="U181" s="8">
        <v>7.5</v>
      </c>
      <c r="V181" s="10">
        <v>5.4</v>
      </c>
      <c r="W181" s="9">
        <v>12.1</v>
      </c>
      <c r="X181" s="11">
        <v>17.100000000000001</v>
      </c>
      <c r="Y181" s="13">
        <v>0.5</v>
      </c>
      <c r="Z181" s="12">
        <v>0</v>
      </c>
      <c r="AA181" s="14">
        <v>0</v>
      </c>
      <c r="AB181">
        <f t="shared" ca="1" si="2"/>
        <v>0.44521918173230002</v>
      </c>
      <c r="AC181">
        <v>37536</v>
      </c>
      <c r="AD181" s="17">
        <v>39.569839999999999</v>
      </c>
      <c r="AE181" s="18">
        <v>4.0726399999999998</v>
      </c>
      <c r="AF181" s="19">
        <v>9.56</v>
      </c>
      <c r="AG181" s="20">
        <v>11.4955199999999</v>
      </c>
      <c r="AH181" s="21">
        <v>35.192799999999998</v>
      </c>
      <c r="AI181" s="22">
        <v>0.10919999999999901</v>
      </c>
      <c r="AJ181" s="23">
        <v>0</v>
      </c>
      <c r="AK181" s="24">
        <v>0</v>
      </c>
      <c r="AL181" s="2" t="s">
        <v>128</v>
      </c>
      <c r="AM181" s="17">
        <f>Table11[[#This Row],[Column3]]-Table11[[#This Row],[Labour]]</f>
        <v>-17.830159999999999</v>
      </c>
      <c r="AN181" s="18">
        <f>Table11[[#This Row],[Column4]]-Table11[[#This Row],[Conservative]]</f>
        <v>-3.4273600000000002</v>
      </c>
      <c r="AO181" s="19">
        <f>Table11[[#This Row],[Column5]]-Table11[[#This Row],[Reform]]</f>
        <v>4.16</v>
      </c>
      <c r="AP181" s="20">
        <f>Table11[[#This Row],[Column6]]-Table11[[#This Row],[LibDem]]</f>
        <v>-0.60448000000010005</v>
      </c>
      <c r="AQ181" s="21">
        <f>Table11[[#This Row],[Column7]]-Table11[[#This Row],[Green]]</f>
        <v>18.092799999999997</v>
      </c>
      <c r="AR181" s="22">
        <f>Table11[[#This Row],[Column8]]-Table11[[#This Row],[Oth]]</f>
        <v>-0.39080000000000098</v>
      </c>
      <c r="AS181" s="23">
        <f>Table11[[#This Row],[Column9]]-Table11[[#This Row],[SNP]]</f>
        <v>0</v>
      </c>
      <c r="AT181" s="24">
        <f>Table11[[#This Row],[Column10]]-Table11[[#This Row],[PD]]</f>
        <v>0</v>
      </c>
      <c r="AU181" s="24">
        <f>MAX(Table11[[#This Row],[Column3]:[Column10]])-LARGE(Table11[[#This Row],[Column3]:[Column10]],2)</f>
        <v>4.3770400000000009</v>
      </c>
      <c r="AV181">
        <f>Table11[[#This Row],[Column3]]*Table11[[#This Row],[Column2]]</f>
        <v>1485293.5142399999</v>
      </c>
      <c r="AW181" s="25">
        <f>TRUNC(Table11[[#This Row],[Column3]]*Table11[[#This Row],[Column28]]/100)</f>
        <v>14852</v>
      </c>
      <c r="AX181" s="26">
        <f>TRUNC(Table11[[#This Row],[Column4]]*Table11[[#This Row],[Column29]]/100)</f>
        <v>1528</v>
      </c>
      <c r="AY181" s="27">
        <f>TRUNC(Table11[[#This Row],[Column5]]*Table11[[#This Row],[Column30]]/100)</f>
        <v>3588</v>
      </c>
      <c r="AZ181" s="28">
        <f>TRUNC(Table11[[#This Row],[Column6]]*Table11[[#This Row],[Column31]]/100)</f>
        <v>4314</v>
      </c>
      <c r="BA181" s="29">
        <f>TRUNC(Table11[[#This Row],[Column7]]*Table11[[#This Row],[Column312]]/100)</f>
        <v>13209</v>
      </c>
      <c r="BB181" s="30">
        <f>TRUNC(Table11[[#This Row],[Column8]]*Table11[[#This Row],[Column313]]/100)</f>
        <v>40</v>
      </c>
      <c r="BC181" s="31">
        <f>TRUNC(Table11[[#This Row],[Column9]]*Table11[[#This Row],[Column314]]/100)</f>
        <v>0</v>
      </c>
      <c r="BD181" s="32">
        <f>TRUNC(Table11[[#This Row],[Column10]]*Table11[[#This Row],[Column30]]/100)</f>
        <v>0</v>
      </c>
      <c r="BE181">
        <f>Table11[[#This Row],[Column2]]</f>
        <v>37536</v>
      </c>
      <c r="BF181">
        <f>Table11[[#This Row],[Column28]]</f>
        <v>37536</v>
      </c>
      <c r="BG181">
        <f>Table11[[#This Row],[Column29]]</f>
        <v>37536</v>
      </c>
      <c r="BH181">
        <f>Table11[[#This Row],[Column30]]</f>
        <v>37536</v>
      </c>
      <c r="BI181">
        <f>Table11[[#This Row],[Column31]]</f>
        <v>37536</v>
      </c>
      <c r="BJ181">
        <f>Table11[[#This Row],[Column312]]</f>
        <v>37536</v>
      </c>
      <c r="BK181">
        <f>Table11[[#This Row],[Column313]]</f>
        <v>37536</v>
      </c>
      <c r="BL181">
        <f>Table11[[#This Row],[Column314]]</f>
        <v>37536</v>
      </c>
      <c r="BM181">
        <f>Table11[[#This Row],[Column315]]</f>
        <v>37536</v>
      </c>
      <c r="BN181">
        <f>Table11[[#This Row],[Column31]]</f>
        <v>37536</v>
      </c>
      <c r="BO181">
        <f>Table11[[#This Row],[Column312]]</f>
        <v>37536</v>
      </c>
    </row>
    <row r="182" spans="1:67" ht="28.8" customHeight="1">
      <c r="A182" s="4" t="s">
        <v>422</v>
      </c>
      <c r="B182" s="5" t="s">
        <v>423</v>
      </c>
      <c r="C182" s="5" t="s">
        <v>52</v>
      </c>
      <c r="D182" s="56" t="s">
        <v>1108</v>
      </c>
      <c r="E182" s="16">
        <v>0</v>
      </c>
      <c r="F182">
        <v>23.314</v>
      </c>
      <c r="G182">
        <v>10.052</v>
      </c>
      <c r="H182">
        <v>33.137</v>
      </c>
      <c r="I182">
        <v>7.6040000000000001</v>
      </c>
      <c r="J182">
        <v>16.260999999999999</v>
      </c>
      <c r="K182">
        <v>3.0569999999999999</v>
      </c>
      <c r="L182">
        <v>6.5759999999999996</v>
      </c>
      <c r="M182" s="7">
        <f>Table11[[#This Row],[Progressives]]*0.67+Table11[[#This Row],[Muslim]]*0.64+Table11[[#This Row],[Left]]*0.35+Table11[[#This Row],[Average]]*0.52+Table11[[#This Row],[Reforms]]*0.2</f>
        <v>45.910229999999999</v>
      </c>
      <c r="N182" s="58">
        <f>Table11[[#This Row],[Average]]*0.34+Table11[[#This Row],[Liberal]]*0.45+Table11[[#This Row],[Blues]]+Table11[[#This Row],[Reforms]]*0.6</f>
        <v>16.90541</v>
      </c>
      <c r="O182" s="9">
        <f>Table11[[#This Row],[Liberal]]*0.55+Table11[[#This Row],[Progressives]]*0.07+Table11[[#This Row],[Average]]*0.14</f>
        <v>12.3277</v>
      </c>
      <c r="P182" s="11">
        <f>Table11[[#This Row],[Muslim]]*0.06+Table11[[#This Row],[Left]]*0.44+Table11[[#This Row],[Progressives]]*0.26</f>
        <v>14.437339999999999</v>
      </c>
      <c r="Q182" s="59"/>
      <c r="R182" s="57">
        <f>Table11[[#This Row],[Muslim]]*0.3+Table11[[#This Row],[Left]]*0.21+Table11[[#This Row],[Reforms]]*0.2</f>
        <v>10.42032</v>
      </c>
      <c r="T182" s="7">
        <v>59.3</v>
      </c>
      <c r="U182" s="8">
        <v>5.0999999999999996</v>
      </c>
      <c r="V182" s="10">
        <v>4</v>
      </c>
      <c r="W182" s="9">
        <v>3.8</v>
      </c>
      <c r="X182" s="11">
        <v>20</v>
      </c>
      <c r="Y182" s="13">
        <v>7.8</v>
      </c>
      <c r="Z182" s="12">
        <v>0</v>
      </c>
      <c r="AA182" s="14">
        <v>0</v>
      </c>
      <c r="AB182">
        <f t="shared" ca="1" si="2"/>
        <v>0.22898722741108324</v>
      </c>
      <c r="AC182">
        <v>45859</v>
      </c>
      <c r="AD182" s="17">
        <v>33.452649999999998</v>
      </c>
      <c r="AE182" s="18">
        <v>4.7713599999999996</v>
      </c>
      <c r="AF182" s="19">
        <v>11.48</v>
      </c>
      <c r="AG182" s="20">
        <v>6.3009899999999996</v>
      </c>
      <c r="AH182" s="21">
        <v>42.578000000000003</v>
      </c>
      <c r="AI182" s="22">
        <v>1.41699999999999</v>
      </c>
      <c r="AJ182" s="23">
        <v>0</v>
      </c>
      <c r="AK182" s="24">
        <v>0</v>
      </c>
      <c r="AL182" s="4" t="s">
        <v>422</v>
      </c>
      <c r="AM182" s="17">
        <f>Table11[[#This Row],[Column3]]-Table11[[#This Row],[Labour]]</f>
        <v>-25.847349999999999</v>
      </c>
      <c r="AN182" s="18">
        <f>Table11[[#This Row],[Column4]]-Table11[[#This Row],[Conservative]]</f>
        <v>-0.32864000000000004</v>
      </c>
      <c r="AO182" s="19">
        <f>Table11[[#This Row],[Column5]]-Table11[[#This Row],[Reform]]</f>
        <v>7.48</v>
      </c>
      <c r="AP182" s="20">
        <f>Table11[[#This Row],[Column6]]-Table11[[#This Row],[LibDem]]</f>
        <v>2.5009899999999998</v>
      </c>
      <c r="AQ182" s="21">
        <f>Table11[[#This Row],[Column7]]-Table11[[#This Row],[Green]]</f>
        <v>22.578000000000003</v>
      </c>
      <c r="AR182" s="22">
        <f>Table11[[#This Row],[Column8]]-Table11[[#This Row],[Oth]]</f>
        <v>-6.3830000000000098</v>
      </c>
      <c r="AS182" s="23">
        <f>Table11[[#This Row],[Column9]]-Table11[[#This Row],[SNP]]</f>
        <v>0</v>
      </c>
      <c r="AT182" s="24">
        <f>Table11[[#This Row],[Column10]]-Table11[[#This Row],[PD]]</f>
        <v>0</v>
      </c>
      <c r="AU182" s="24">
        <f>MAX(Table11[[#This Row],[Column3]:[Column10]])-LARGE(Table11[[#This Row],[Column3]:[Column10]],2)</f>
        <v>9.1253500000000045</v>
      </c>
      <c r="AV182">
        <f>Table11[[#This Row],[Column3]]*Table11[[#This Row],[Column2]]</f>
        <v>1534105.07635</v>
      </c>
      <c r="AW182" s="25">
        <f>TRUNC(Table11[[#This Row],[Column3]]*Table11[[#This Row],[Column28]]/100)</f>
        <v>15341</v>
      </c>
      <c r="AX182" s="26">
        <f>TRUNC(Table11[[#This Row],[Column4]]*Table11[[#This Row],[Column29]]/100)</f>
        <v>2188</v>
      </c>
      <c r="AY182" s="27">
        <f>TRUNC(Table11[[#This Row],[Column5]]*Table11[[#This Row],[Column30]]/100)</f>
        <v>5264</v>
      </c>
      <c r="AZ182" s="28">
        <f>TRUNC(Table11[[#This Row],[Column6]]*Table11[[#This Row],[Column31]]/100)</f>
        <v>2889</v>
      </c>
      <c r="BA182" s="29">
        <f>TRUNC(Table11[[#This Row],[Column7]]*Table11[[#This Row],[Column312]]/100)</f>
        <v>19525</v>
      </c>
      <c r="BB182" s="30">
        <f>TRUNC(Table11[[#This Row],[Column8]]*Table11[[#This Row],[Column313]]/100)</f>
        <v>649</v>
      </c>
      <c r="BC182" s="31">
        <f>TRUNC(Table11[[#This Row],[Column9]]*Table11[[#This Row],[Column314]]/100)</f>
        <v>0</v>
      </c>
      <c r="BD182" s="32">
        <f>TRUNC(Table11[[#This Row],[Column10]]*Table11[[#This Row],[Column30]]/100)</f>
        <v>0</v>
      </c>
      <c r="BE182">
        <f>Table11[[#This Row],[Column2]]</f>
        <v>45859</v>
      </c>
      <c r="BF182">
        <f>Table11[[#This Row],[Column28]]</f>
        <v>45859</v>
      </c>
      <c r="BG182">
        <f>Table11[[#This Row],[Column29]]</f>
        <v>45859</v>
      </c>
      <c r="BH182">
        <f>Table11[[#This Row],[Column30]]</f>
        <v>45859</v>
      </c>
      <c r="BI182">
        <f>Table11[[#This Row],[Column31]]</f>
        <v>45859</v>
      </c>
      <c r="BJ182">
        <f>Table11[[#This Row],[Column312]]</f>
        <v>45859</v>
      </c>
      <c r="BK182">
        <f>Table11[[#This Row],[Column313]]</f>
        <v>45859</v>
      </c>
      <c r="BL182">
        <f>Table11[[#This Row],[Column314]]</f>
        <v>45859</v>
      </c>
      <c r="BM182">
        <f>Table11[[#This Row],[Column315]]</f>
        <v>45859</v>
      </c>
      <c r="BN182">
        <f>Table11[[#This Row],[Column31]]</f>
        <v>45859</v>
      </c>
      <c r="BO182">
        <f>Table11[[#This Row],[Column312]]</f>
        <v>45859</v>
      </c>
    </row>
    <row r="183" spans="1:67" ht="28.8" customHeight="1">
      <c r="A183" s="2" t="s">
        <v>311</v>
      </c>
      <c r="B183" s="3" t="s">
        <v>227</v>
      </c>
      <c r="C183" s="3" t="s">
        <v>52</v>
      </c>
      <c r="D183" s="50" t="s">
        <v>1109</v>
      </c>
      <c r="E183">
        <v>0</v>
      </c>
      <c r="F183">
        <v>25.077999999999999</v>
      </c>
      <c r="G183">
        <v>14.297000000000001</v>
      </c>
      <c r="H183">
        <v>41.932000000000002</v>
      </c>
      <c r="I183">
        <v>1.006</v>
      </c>
      <c r="J183">
        <v>8.7219999999999995</v>
      </c>
      <c r="K183">
        <v>4.3259999999999996</v>
      </c>
      <c r="L183">
        <v>4.6390000000000002</v>
      </c>
      <c r="M183" s="7">
        <f>Table11[[#This Row],[Progressives]]*0.67+Table11[[#This Row],[Muslim]]*0.64+Table11[[#This Row],[Left]]*0.35+Table11[[#This Row],[Average]]*0.52+Table11[[#This Row],[Reforms]]*0.2</f>
        <v>50.599230000000006</v>
      </c>
      <c r="N183" s="58">
        <f>Table11[[#This Row],[Average]]*0.34+Table11[[#This Row],[Liberal]]*0.45+Table11[[#This Row],[Blues]]+Table11[[#This Row],[Reforms]]*0.6</f>
        <v>11.376339999999999</v>
      </c>
      <c r="O183" s="9">
        <f>Table11[[#This Row],[Liberal]]*0.55+Table11[[#This Row],[Progressives]]*0.07+Table11[[#This Row],[Average]]*0.14</f>
        <v>7.8731800000000005</v>
      </c>
      <c r="P183" s="11">
        <f>Table11[[#This Row],[Muslim]]*0.06+Table11[[#This Row],[Left]]*0.44+Table11[[#This Row],[Progressives]]*0.26</f>
        <v>18.697680000000002</v>
      </c>
      <c r="Q183" s="59"/>
      <c r="R183" s="57">
        <f>Table11[[#This Row],[Muslim]]*0.3+Table11[[#This Row],[Left]]*0.21+Table11[[#This Row],[Reforms]]*0.2</f>
        <v>11.453569999999999</v>
      </c>
      <c r="T183" s="7">
        <v>45.2</v>
      </c>
      <c r="U183" s="8">
        <v>10.4</v>
      </c>
      <c r="V183" s="10">
        <v>7.7</v>
      </c>
      <c r="W183" s="9">
        <v>4.4000000000000004</v>
      </c>
      <c r="X183" s="11">
        <v>10.7</v>
      </c>
      <c r="Y183" s="13">
        <v>21.5</v>
      </c>
      <c r="Z183" s="12">
        <v>0</v>
      </c>
      <c r="AA183" s="14">
        <v>0</v>
      </c>
      <c r="AB183">
        <f t="shared" ca="1" si="2"/>
        <v>0.39275804267240988</v>
      </c>
      <c r="AC183">
        <v>36348</v>
      </c>
      <c r="AD183" s="17">
        <v>30.473459999999999</v>
      </c>
      <c r="AE183" s="18">
        <v>6.7196800000000003</v>
      </c>
      <c r="AF183" s="19">
        <v>10.5</v>
      </c>
      <c r="AG183" s="20">
        <v>6.3228600000000004</v>
      </c>
      <c r="AH183" s="21">
        <v>24.384</v>
      </c>
      <c r="AI183" s="22">
        <v>21.5</v>
      </c>
      <c r="AJ183" s="23">
        <v>0</v>
      </c>
      <c r="AK183" s="24">
        <v>0</v>
      </c>
      <c r="AL183" s="2" t="s">
        <v>311</v>
      </c>
      <c r="AM183" s="17">
        <f>Table11[[#This Row],[Column3]]-Table11[[#This Row],[Labour]]</f>
        <v>-14.726540000000004</v>
      </c>
      <c r="AN183" s="18">
        <f>Table11[[#This Row],[Column4]]-Table11[[#This Row],[Conservative]]</f>
        <v>-3.68032</v>
      </c>
      <c r="AO183" s="19">
        <f>Table11[[#This Row],[Column5]]-Table11[[#This Row],[Reform]]</f>
        <v>2.8</v>
      </c>
      <c r="AP183" s="20">
        <f>Table11[[#This Row],[Column6]]-Table11[[#This Row],[LibDem]]</f>
        <v>1.92286</v>
      </c>
      <c r="AQ183" s="21">
        <f>Table11[[#This Row],[Column7]]-Table11[[#This Row],[Green]]</f>
        <v>13.684000000000001</v>
      </c>
      <c r="AR183" s="22">
        <f>Table11[[#This Row],[Column8]]-Table11[[#This Row],[Oth]]</f>
        <v>0</v>
      </c>
      <c r="AS183" s="23">
        <f>Table11[[#This Row],[Column9]]-Table11[[#This Row],[SNP]]</f>
        <v>0</v>
      </c>
      <c r="AT183" s="24">
        <f>Table11[[#This Row],[Column10]]-Table11[[#This Row],[PD]]</f>
        <v>0</v>
      </c>
      <c r="AU183" s="24">
        <f>MAX(Table11[[#This Row],[Column3]:[Column10]])-LARGE(Table11[[#This Row],[Column3]:[Column10]],2)</f>
        <v>6.089459999999999</v>
      </c>
      <c r="AV183">
        <f>Table11[[#This Row],[Column3]]*Table11[[#This Row],[Column2]]</f>
        <v>1107649.3240799999</v>
      </c>
      <c r="AW183" s="25">
        <f>TRUNC(Table11[[#This Row],[Column3]]*Table11[[#This Row],[Column28]]/100)</f>
        <v>11076</v>
      </c>
      <c r="AX183" s="26">
        <f>TRUNC(Table11[[#This Row],[Column4]]*Table11[[#This Row],[Column29]]/100)</f>
        <v>2442</v>
      </c>
      <c r="AY183" s="27">
        <f>TRUNC(Table11[[#This Row],[Column5]]*Table11[[#This Row],[Column30]]/100)</f>
        <v>3816</v>
      </c>
      <c r="AZ183" s="28">
        <f>TRUNC(Table11[[#This Row],[Column6]]*Table11[[#This Row],[Column31]]/100)</f>
        <v>2298</v>
      </c>
      <c r="BA183" s="29">
        <f>TRUNC(Table11[[#This Row],[Column7]]*Table11[[#This Row],[Column312]]/100)</f>
        <v>8863</v>
      </c>
      <c r="BB183" s="30">
        <f>TRUNC(Table11[[#This Row],[Column8]]*Table11[[#This Row],[Column313]]/100)</f>
        <v>7814</v>
      </c>
      <c r="BC183" s="31">
        <f>TRUNC(Table11[[#This Row],[Column9]]*Table11[[#This Row],[Column314]]/100)</f>
        <v>0</v>
      </c>
      <c r="BD183" s="32">
        <f>TRUNC(Table11[[#This Row],[Column10]]*Table11[[#This Row],[Column30]]/100)</f>
        <v>0</v>
      </c>
      <c r="BE183">
        <f>Table11[[#This Row],[Column2]]</f>
        <v>36348</v>
      </c>
      <c r="BF183">
        <f>Table11[[#This Row],[Column28]]</f>
        <v>36348</v>
      </c>
      <c r="BG183">
        <f>Table11[[#This Row],[Column29]]</f>
        <v>36348</v>
      </c>
      <c r="BH183">
        <f>Table11[[#This Row],[Column30]]</f>
        <v>36348</v>
      </c>
      <c r="BI183">
        <f>Table11[[#This Row],[Column31]]</f>
        <v>36348</v>
      </c>
      <c r="BJ183">
        <f>Table11[[#This Row],[Column312]]</f>
        <v>36348</v>
      </c>
      <c r="BK183">
        <f>Table11[[#This Row],[Column313]]</f>
        <v>36348</v>
      </c>
      <c r="BL183">
        <f>Table11[[#This Row],[Column314]]</f>
        <v>36348</v>
      </c>
      <c r="BM183">
        <f>Table11[[#This Row],[Column315]]</f>
        <v>36348</v>
      </c>
      <c r="BN183">
        <f>Table11[[#This Row],[Column31]]</f>
        <v>36348</v>
      </c>
      <c r="BO183">
        <f>Table11[[#This Row],[Column312]]</f>
        <v>36348</v>
      </c>
    </row>
    <row r="184" spans="1:67" ht="28.8" customHeight="1">
      <c r="A184" s="2" t="s">
        <v>63</v>
      </c>
      <c r="B184" s="3" t="s">
        <v>64</v>
      </c>
      <c r="C184" s="3" t="s">
        <v>52</v>
      </c>
      <c r="D184" s="50" t="s">
        <v>1110</v>
      </c>
      <c r="E184" s="16">
        <v>0</v>
      </c>
      <c r="F184">
        <v>7.492</v>
      </c>
      <c r="G184">
        <v>7.835</v>
      </c>
      <c r="H184">
        <v>23.341000000000001</v>
      </c>
      <c r="I184">
        <v>9.6280000000000001</v>
      </c>
      <c r="J184">
        <v>31.771999999999998</v>
      </c>
      <c r="K184">
        <v>13.518000000000001</v>
      </c>
      <c r="L184">
        <v>6.4139999999999997</v>
      </c>
      <c r="M184" s="7">
        <f>Table11[[#This Row],[Progressives]]*0.67+Table11[[#This Row],[Muslim]]*0.64+Table11[[#This Row],[Left]]*0.35+Table11[[#This Row],[Average]]*0.52+Table11[[#This Row],[Reforms]]*0.2</f>
        <v>29.464959999999998</v>
      </c>
      <c r="N184" s="58">
        <f>Table11[[#This Row],[Average]]*0.34+Table11[[#This Row],[Liberal]]*0.45+Table11[[#This Row],[Blues]]+Table11[[#This Row],[Reforms]]*0.6</f>
        <v>34.93732</v>
      </c>
      <c r="O184" s="9">
        <f>Table11[[#This Row],[Liberal]]*0.55+Table11[[#This Row],[Progressives]]*0.07+Table11[[#This Row],[Average]]*0.14</f>
        <v>20.456389999999999</v>
      </c>
      <c r="P184" s="11">
        <f>Table11[[#This Row],[Muslim]]*0.06+Table11[[#This Row],[Left]]*0.44+Table11[[#This Row],[Progressives]]*0.26</f>
        <v>9.965580000000001</v>
      </c>
      <c r="Q184" s="59"/>
      <c r="R184" s="57">
        <f>Table11[[#This Row],[Muslim]]*0.3+Table11[[#This Row],[Left]]*0.21+Table11[[#This Row],[Reforms]]*0.2</f>
        <v>5.1757499999999999</v>
      </c>
      <c r="T184" s="7">
        <v>21.3</v>
      </c>
      <c r="U184" s="8">
        <v>22.2</v>
      </c>
      <c r="V184" s="10">
        <v>5.9</v>
      </c>
      <c r="W184" s="9">
        <v>45.1</v>
      </c>
      <c r="X184" s="11">
        <v>4.4000000000000004</v>
      </c>
      <c r="Y184" s="13">
        <v>1.1000000000000001</v>
      </c>
      <c r="Z184" s="12">
        <v>0</v>
      </c>
      <c r="AA184" s="14">
        <v>0</v>
      </c>
      <c r="AB184">
        <f t="shared" ca="1" si="2"/>
        <v>0.79232405891792768</v>
      </c>
      <c r="AC184">
        <v>54985</v>
      </c>
      <c r="AD184" s="17">
        <v>8.3404799999999994</v>
      </c>
      <c r="AE184" s="18">
        <v>26.476800000000001</v>
      </c>
      <c r="AF184" s="19">
        <v>9.7812000000000001</v>
      </c>
      <c r="AG184" s="20">
        <v>43.94876</v>
      </c>
      <c r="AH184" s="21">
        <v>11.309760000000001</v>
      </c>
      <c r="AI184" s="22">
        <v>0.14299999999999999</v>
      </c>
      <c r="AJ184" s="23">
        <v>0</v>
      </c>
      <c r="AK184" s="24">
        <v>0</v>
      </c>
      <c r="AL184" s="2" t="s">
        <v>63</v>
      </c>
      <c r="AM184" s="17">
        <f>Table11[[#This Row],[Column3]]-Table11[[#This Row],[Labour]]</f>
        <v>-12.959520000000001</v>
      </c>
      <c r="AN184" s="18">
        <f>Table11[[#This Row],[Column4]]-Table11[[#This Row],[Conservative]]</f>
        <v>4.2768000000000015</v>
      </c>
      <c r="AO184" s="19">
        <f>Table11[[#This Row],[Column5]]-Table11[[#This Row],[Reform]]</f>
        <v>3.8811999999999998</v>
      </c>
      <c r="AP184" s="20">
        <f>Table11[[#This Row],[Column6]]-Table11[[#This Row],[LibDem]]</f>
        <v>-1.1512400000000014</v>
      </c>
      <c r="AQ184" s="21">
        <f>Table11[[#This Row],[Column7]]-Table11[[#This Row],[Green]]</f>
        <v>6.9097600000000003</v>
      </c>
      <c r="AR184" s="22">
        <f>Table11[[#This Row],[Column8]]-Table11[[#This Row],[Oth]]</f>
        <v>-0.95700000000000007</v>
      </c>
      <c r="AS184" s="23">
        <f>Table11[[#This Row],[Column9]]-Table11[[#This Row],[SNP]]</f>
        <v>0</v>
      </c>
      <c r="AT184" s="24">
        <f>Table11[[#This Row],[Column10]]-Table11[[#This Row],[PD]]</f>
        <v>0</v>
      </c>
      <c r="AU184" s="24">
        <f>MAX(Table11[[#This Row],[Column3]:[Column10]])-LARGE(Table11[[#This Row],[Column3]:[Column10]],2)</f>
        <v>17.471959999999999</v>
      </c>
      <c r="AV184">
        <f>Table11[[#This Row],[Column3]]*Table11[[#This Row],[Column2]]</f>
        <v>458601.2928</v>
      </c>
      <c r="AW184" s="25">
        <f>TRUNC(Table11[[#This Row],[Column3]]*Table11[[#This Row],[Column28]]/100)</f>
        <v>4586</v>
      </c>
      <c r="AX184" s="26">
        <f>TRUNC(Table11[[#This Row],[Column4]]*Table11[[#This Row],[Column29]]/100)</f>
        <v>14558</v>
      </c>
      <c r="AY184" s="27">
        <f>TRUNC(Table11[[#This Row],[Column5]]*Table11[[#This Row],[Column30]]/100)</f>
        <v>5378</v>
      </c>
      <c r="AZ184" s="28">
        <f>TRUNC(Table11[[#This Row],[Column6]]*Table11[[#This Row],[Column31]]/100)</f>
        <v>24165</v>
      </c>
      <c r="BA184" s="29">
        <f>TRUNC(Table11[[#This Row],[Column7]]*Table11[[#This Row],[Column312]]/100)</f>
        <v>6218</v>
      </c>
      <c r="BB184" s="30">
        <f>TRUNC(Table11[[#This Row],[Column8]]*Table11[[#This Row],[Column313]]/100)</f>
        <v>78</v>
      </c>
      <c r="BC184" s="31">
        <f>TRUNC(Table11[[#This Row],[Column9]]*Table11[[#This Row],[Column314]]/100)</f>
        <v>0</v>
      </c>
      <c r="BD184" s="32">
        <f>TRUNC(Table11[[#This Row],[Column10]]*Table11[[#This Row],[Column30]]/100)</f>
        <v>0</v>
      </c>
      <c r="BE184">
        <f>Table11[[#This Row],[Column2]]</f>
        <v>54985</v>
      </c>
      <c r="BF184">
        <f>Table11[[#This Row],[Column28]]</f>
        <v>54985</v>
      </c>
      <c r="BG184">
        <f>Table11[[#This Row],[Column29]]</f>
        <v>54985</v>
      </c>
      <c r="BH184">
        <f>Table11[[#This Row],[Column30]]</f>
        <v>54985</v>
      </c>
      <c r="BI184">
        <f>Table11[[#This Row],[Column31]]</f>
        <v>54985</v>
      </c>
      <c r="BJ184">
        <f>Table11[[#This Row],[Column312]]</f>
        <v>54985</v>
      </c>
      <c r="BK184">
        <f>Table11[[#This Row],[Column313]]</f>
        <v>54985</v>
      </c>
      <c r="BL184">
        <f>Table11[[#This Row],[Column314]]</f>
        <v>54985</v>
      </c>
      <c r="BM184">
        <f>Table11[[#This Row],[Column315]]</f>
        <v>54985</v>
      </c>
      <c r="BN184">
        <f>Table11[[#This Row],[Column31]]</f>
        <v>54985</v>
      </c>
      <c r="BO184">
        <f>Table11[[#This Row],[Column312]]</f>
        <v>54985</v>
      </c>
    </row>
    <row r="185" spans="1:67" ht="28.8">
      <c r="A185" s="2" t="s">
        <v>482</v>
      </c>
      <c r="B185" s="3" t="s">
        <v>483</v>
      </c>
      <c r="C185" s="3" t="s">
        <v>413</v>
      </c>
      <c r="D185" s="50" t="s">
        <v>1111</v>
      </c>
      <c r="E185" s="16">
        <v>0</v>
      </c>
      <c r="F185">
        <v>0.29499999999999998</v>
      </c>
      <c r="G185">
        <v>8.8119999999999994</v>
      </c>
      <c r="H185">
        <v>6.3360000000000003</v>
      </c>
      <c r="I185">
        <v>22.199000000000002</v>
      </c>
      <c r="J185">
        <v>16.338999999999999</v>
      </c>
      <c r="K185">
        <v>14.180999999999999</v>
      </c>
      <c r="L185">
        <v>31.838999999999999</v>
      </c>
      <c r="M185" s="7">
        <f>Table11[[#This Row],[Progressives]]*0.67+Table11[[#This Row],[Muslim]]*0.64+Table11[[#This Row],[Left]]*0.35+Table11[[#This Row],[Average]]*0.52+Table11[[#This Row],[Reforms]]*0.2</f>
        <v>25.429399999999998</v>
      </c>
      <c r="N185" s="58">
        <f>Table11[[#This Row],[Average]]*0.34+Table11[[#This Row],[Liberal]]*0.45+Table11[[#This Row],[Blues]]+Table11[[#This Row],[Reforms]]*0.6</f>
        <v>48.184609999999992</v>
      </c>
      <c r="O185" s="9">
        <f>Table11[[#This Row],[Liberal]]*0.55+Table11[[#This Row],[Progressives]]*0.07+Table11[[#This Row],[Average]]*0.14</f>
        <v>12.53783</v>
      </c>
      <c r="P185" s="11">
        <f>Table11[[#This Row],[Muslim]]*0.06+Table11[[#This Row],[Left]]*0.44+Table11[[#This Row],[Progressives]]*0.26</f>
        <v>5.5423400000000003</v>
      </c>
      <c r="Q185" s="59"/>
      <c r="R185" s="57">
        <f>Table11[[#This Row],[Muslim]]*0.3+Table11[[#This Row],[Left]]*0.21+Table11[[#This Row],[Reforms]]*0.2</f>
        <v>8.3068200000000001</v>
      </c>
      <c r="T185" s="7">
        <v>42.1</v>
      </c>
      <c r="U185" s="8">
        <v>25.6</v>
      </c>
      <c r="V185" s="10">
        <v>23.4</v>
      </c>
      <c r="W185" s="9">
        <v>3.4</v>
      </c>
      <c r="X185" s="11">
        <v>4.5999999999999996</v>
      </c>
      <c r="Y185" s="13">
        <v>0.8</v>
      </c>
      <c r="Z185" s="12">
        <v>0</v>
      </c>
      <c r="AA185" s="14">
        <v>0</v>
      </c>
      <c r="AB185">
        <f t="shared" ca="1" si="2"/>
        <v>0.67557206006987547</v>
      </c>
      <c r="AC185">
        <v>40427</v>
      </c>
      <c r="AD185" s="17">
        <v>26.09442</v>
      </c>
      <c r="AE185" s="18">
        <v>15.46336</v>
      </c>
      <c r="AF185" s="19">
        <v>40.565640000000002</v>
      </c>
      <c r="AG185" s="20">
        <v>4.5910799999999998</v>
      </c>
      <c r="AH185" s="21">
        <v>13.087999999999999</v>
      </c>
      <c r="AI185" s="22">
        <v>9.7500000000000003E-2</v>
      </c>
      <c r="AJ185" s="23">
        <v>0</v>
      </c>
      <c r="AK185" s="24">
        <v>0</v>
      </c>
      <c r="AL185" s="2" t="s">
        <v>482</v>
      </c>
      <c r="AM185" s="17">
        <f>Table11[[#This Row],[Column3]]-Table11[[#This Row],[Labour]]</f>
        <v>-16.005580000000002</v>
      </c>
      <c r="AN185" s="18">
        <f>Table11[[#This Row],[Column4]]-Table11[[#This Row],[Conservative]]</f>
        <v>-10.136640000000002</v>
      </c>
      <c r="AO185" s="19">
        <f>Table11[[#This Row],[Column5]]-Table11[[#This Row],[Reform]]</f>
        <v>17.165640000000003</v>
      </c>
      <c r="AP185" s="20">
        <f>Table11[[#This Row],[Column6]]-Table11[[#This Row],[LibDem]]</f>
        <v>1.1910799999999999</v>
      </c>
      <c r="AQ185" s="21">
        <f>Table11[[#This Row],[Column7]]-Table11[[#This Row],[Green]]</f>
        <v>8.4879999999999995</v>
      </c>
      <c r="AR185" s="22">
        <f>Table11[[#This Row],[Column8]]-Table11[[#This Row],[Oth]]</f>
        <v>-0.70250000000000001</v>
      </c>
      <c r="AS185" s="23">
        <f>Table11[[#This Row],[Column9]]-Table11[[#This Row],[SNP]]</f>
        <v>0</v>
      </c>
      <c r="AT185" s="24">
        <f>Table11[[#This Row],[Column10]]-Table11[[#This Row],[PD]]</f>
        <v>0</v>
      </c>
      <c r="AU185" s="24">
        <f>MAX(Table11[[#This Row],[Column3]:[Column10]])-LARGE(Table11[[#This Row],[Column3]:[Column10]],2)</f>
        <v>14.471220000000002</v>
      </c>
      <c r="AV185">
        <f>Table11[[#This Row],[Column3]]*Table11[[#This Row],[Column2]]</f>
        <v>1054919.1173399999</v>
      </c>
      <c r="AW185" s="25">
        <f>TRUNC(Table11[[#This Row],[Column3]]*Table11[[#This Row],[Column28]]/100)</f>
        <v>10549</v>
      </c>
      <c r="AX185" s="26">
        <f>TRUNC(Table11[[#This Row],[Column4]]*Table11[[#This Row],[Column29]]/100)</f>
        <v>6251</v>
      </c>
      <c r="AY185" s="27">
        <f>TRUNC(Table11[[#This Row],[Column5]]*Table11[[#This Row],[Column30]]/100)</f>
        <v>16399</v>
      </c>
      <c r="AZ185" s="28">
        <f>TRUNC(Table11[[#This Row],[Column6]]*Table11[[#This Row],[Column31]]/100)</f>
        <v>1856</v>
      </c>
      <c r="BA185" s="29">
        <f>TRUNC(Table11[[#This Row],[Column7]]*Table11[[#This Row],[Column312]]/100)</f>
        <v>5291</v>
      </c>
      <c r="BB185" s="30">
        <f>TRUNC(Table11[[#This Row],[Column8]]*Table11[[#This Row],[Column313]]/100)</f>
        <v>39</v>
      </c>
      <c r="BC185" s="31">
        <f>TRUNC(Table11[[#This Row],[Column9]]*Table11[[#This Row],[Column314]]/100)</f>
        <v>0</v>
      </c>
      <c r="BD185" s="32">
        <f>TRUNC(Table11[[#This Row],[Column10]]*Table11[[#This Row],[Column30]]/100)</f>
        <v>0</v>
      </c>
      <c r="BE185">
        <f>Table11[[#This Row],[Column2]]</f>
        <v>40427</v>
      </c>
      <c r="BF185">
        <f>Table11[[#This Row],[Column28]]</f>
        <v>40427</v>
      </c>
      <c r="BG185">
        <f>Table11[[#This Row],[Column29]]</f>
        <v>40427</v>
      </c>
      <c r="BH185">
        <f>Table11[[#This Row],[Column30]]</f>
        <v>40427</v>
      </c>
      <c r="BI185">
        <f>Table11[[#This Row],[Column31]]</f>
        <v>40427</v>
      </c>
      <c r="BJ185">
        <f>Table11[[#This Row],[Column312]]</f>
        <v>40427</v>
      </c>
      <c r="BK185">
        <f>Table11[[#This Row],[Column313]]</f>
        <v>40427</v>
      </c>
      <c r="BL185">
        <f>Table11[[#This Row],[Column314]]</f>
        <v>40427</v>
      </c>
      <c r="BM185">
        <f>Table11[[#This Row],[Column315]]</f>
        <v>40427</v>
      </c>
      <c r="BN185">
        <f>Table11[[#This Row],[Column31]]</f>
        <v>40427</v>
      </c>
      <c r="BO185">
        <f>Table11[[#This Row],[Column312]]</f>
        <v>40427</v>
      </c>
    </row>
    <row r="186" spans="1:67" ht="28.8">
      <c r="A186" s="4" t="s">
        <v>490</v>
      </c>
      <c r="B186" s="5" t="s">
        <v>491</v>
      </c>
      <c r="C186" s="5" t="s">
        <v>413</v>
      </c>
      <c r="D186" s="56" t="s">
        <v>1112</v>
      </c>
      <c r="E186" s="16">
        <v>0</v>
      </c>
      <c r="F186">
        <v>0.432</v>
      </c>
      <c r="G186">
        <v>8.1329999999999991</v>
      </c>
      <c r="H186">
        <v>6.1760000000000002</v>
      </c>
      <c r="I186">
        <v>29.056000000000001</v>
      </c>
      <c r="J186">
        <v>21.390999999999998</v>
      </c>
      <c r="K186">
        <v>5.3959999999999999</v>
      </c>
      <c r="L186">
        <v>29.416</v>
      </c>
      <c r="M186" s="7">
        <f>Table11[[#This Row],[Progressives]]*0.67+Table11[[#This Row],[Muslim]]*0.64+Table11[[#This Row],[Left]]*0.35+Table11[[#This Row],[Average]]*0.52+Table11[[#This Row],[Reforms]]*0.2</f>
        <v>28.253270000000001</v>
      </c>
      <c r="N186" s="58">
        <f>Table11[[#This Row],[Average]]*0.34+Table11[[#This Row],[Liberal]]*0.45+Table11[[#This Row],[Blues]]+Table11[[#This Row],[Reforms]]*0.6</f>
        <v>42.55059</v>
      </c>
      <c r="O186" s="9">
        <f>Table11[[#This Row],[Liberal]]*0.55+Table11[[#This Row],[Progressives]]*0.07+Table11[[#This Row],[Average]]*0.14</f>
        <v>16.265210000000003</v>
      </c>
      <c r="P186" s="11">
        <f>Table11[[#This Row],[Muslim]]*0.06+Table11[[#This Row],[Left]]*0.44+Table11[[#This Row],[Progressives]]*0.26</f>
        <v>5.2102000000000004</v>
      </c>
      <c r="Q186" s="59"/>
      <c r="R186" s="57">
        <f>Table11[[#This Row],[Muslim]]*0.3+Table11[[#This Row],[Left]]*0.21+Table11[[#This Row],[Reforms]]*0.2</f>
        <v>7.7207299999999996</v>
      </c>
      <c r="T186" s="7">
        <v>50.1</v>
      </c>
      <c r="U186" s="8">
        <v>14.3</v>
      </c>
      <c r="V186" s="10">
        <v>23.7</v>
      </c>
      <c r="W186" s="9">
        <v>5.4</v>
      </c>
      <c r="X186" s="11">
        <v>6.1</v>
      </c>
      <c r="Y186" s="13">
        <v>0.3</v>
      </c>
      <c r="Z186" s="12">
        <v>0</v>
      </c>
      <c r="AA186" s="14">
        <v>0</v>
      </c>
      <c r="AB186">
        <f t="shared" ca="1" si="2"/>
        <v>0.31096295165082211</v>
      </c>
      <c r="AC186">
        <v>42216</v>
      </c>
      <c r="AD186" s="17">
        <v>30.026969999999999</v>
      </c>
      <c r="AE186" s="18">
        <v>13.055680000000001</v>
      </c>
      <c r="AF186" s="19">
        <v>35.44032</v>
      </c>
      <c r="AG186" s="20">
        <v>5.3484299999999996</v>
      </c>
      <c r="AH186" s="21">
        <v>15.987</v>
      </c>
      <c r="AI186" s="22">
        <v>4.1599999999999998E-2</v>
      </c>
      <c r="AJ186" s="23">
        <v>0</v>
      </c>
      <c r="AK186" s="24">
        <v>0</v>
      </c>
      <c r="AL186" s="4" t="s">
        <v>490</v>
      </c>
      <c r="AM186" s="17">
        <f>Table11[[#This Row],[Column3]]-Table11[[#This Row],[Labour]]</f>
        <v>-20.073030000000003</v>
      </c>
      <c r="AN186" s="18">
        <f>Table11[[#This Row],[Column4]]-Table11[[#This Row],[Conservative]]</f>
        <v>-1.2443200000000001</v>
      </c>
      <c r="AO186" s="19">
        <f>Table11[[#This Row],[Column5]]-Table11[[#This Row],[Reform]]</f>
        <v>11.740320000000001</v>
      </c>
      <c r="AP186" s="20">
        <f>Table11[[#This Row],[Column6]]-Table11[[#This Row],[LibDem]]</f>
        <v>-5.1570000000000782E-2</v>
      </c>
      <c r="AQ186" s="21">
        <f>Table11[[#This Row],[Column7]]-Table11[[#This Row],[Green]]</f>
        <v>9.8870000000000005</v>
      </c>
      <c r="AR186" s="22">
        <f>Table11[[#This Row],[Column8]]-Table11[[#This Row],[Oth]]</f>
        <v>-0.25839999999999996</v>
      </c>
      <c r="AS186" s="23">
        <f>Table11[[#This Row],[Column9]]-Table11[[#This Row],[SNP]]</f>
        <v>0</v>
      </c>
      <c r="AT186" s="24">
        <f>Table11[[#This Row],[Column10]]-Table11[[#This Row],[PD]]</f>
        <v>0</v>
      </c>
      <c r="AU186" s="24">
        <f>MAX(Table11[[#This Row],[Column3]:[Column10]])-LARGE(Table11[[#This Row],[Column3]:[Column10]],2)</f>
        <v>5.4133500000000012</v>
      </c>
      <c r="AV186">
        <f>Table11[[#This Row],[Column3]]*Table11[[#This Row],[Column2]]</f>
        <v>1267618.5655199999</v>
      </c>
      <c r="AW186" s="25">
        <f>TRUNC(Table11[[#This Row],[Column3]]*Table11[[#This Row],[Column28]]/100)</f>
        <v>12676</v>
      </c>
      <c r="AX186" s="26">
        <f>TRUNC(Table11[[#This Row],[Column4]]*Table11[[#This Row],[Column29]]/100)</f>
        <v>5511</v>
      </c>
      <c r="AY186" s="27">
        <f>TRUNC(Table11[[#This Row],[Column5]]*Table11[[#This Row],[Column30]]/100)</f>
        <v>14961</v>
      </c>
      <c r="AZ186" s="28">
        <f>TRUNC(Table11[[#This Row],[Column6]]*Table11[[#This Row],[Column31]]/100)</f>
        <v>2257</v>
      </c>
      <c r="BA186" s="29">
        <f>TRUNC(Table11[[#This Row],[Column7]]*Table11[[#This Row],[Column312]]/100)</f>
        <v>6749</v>
      </c>
      <c r="BB186" s="30">
        <f>TRUNC(Table11[[#This Row],[Column8]]*Table11[[#This Row],[Column313]]/100)</f>
        <v>17</v>
      </c>
      <c r="BC186" s="31">
        <f>TRUNC(Table11[[#This Row],[Column9]]*Table11[[#This Row],[Column314]]/100)</f>
        <v>0</v>
      </c>
      <c r="BD186" s="32">
        <f>TRUNC(Table11[[#This Row],[Column10]]*Table11[[#This Row],[Column30]]/100)</f>
        <v>0</v>
      </c>
      <c r="BE186">
        <f>Table11[[#This Row],[Column2]]</f>
        <v>42216</v>
      </c>
      <c r="BF186">
        <f>Table11[[#This Row],[Column28]]</f>
        <v>42216</v>
      </c>
      <c r="BG186">
        <f>Table11[[#This Row],[Column29]]</f>
        <v>42216</v>
      </c>
      <c r="BH186">
        <f>Table11[[#This Row],[Column30]]</f>
        <v>42216</v>
      </c>
      <c r="BI186">
        <f>Table11[[#This Row],[Column31]]</f>
        <v>42216</v>
      </c>
      <c r="BJ186">
        <f>Table11[[#This Row],[Column312]]</f>
        <v>42216</v>
      </c>
      <c r="BK186">
        <f>Table11[[#This Row],[Column313]]</f>
        <v>42216</v>
      </c>
      <c r="BL186">
        <f>Table11[[#This Row],[Column314]]</f>
        <v>42216</v>
      </c>
      <c r="BM186">
        <f>Table11[[#This Row],[Column315]]</f>
        <v>42216</v>
      </c>
      <c r="BN186">
        <f>Table11[[#This Row],[Column31]]</f>
        <v>42216</v>
      </c>
      <c r="BO186">
        <f>Table11[[#This Row],[Column312]]</f>
        <v>42216</v>
      </c>
    </row>
    <row r="187" spans="1:67" ht="28.8">
      <c r="A187" s="2" t="s">
        <v>492</v>
      </c>
      <c r="B187" s="3" t="s">
        <v>493</v>
      </c>
      <c r="C187" s="3" t="s">
        <v>413</v>
      </c>
      <c r="D187" s="50" t="s">
        <v>1113</v>
      </c>
      <c r="E187" s="16">
        <v>0</v>
      </c>
      <c r="F187">
        <v>0.66700000000000004</v>
      </c>
      <c r="G187">
        <v>8.798</v>
      </c>
      <c r="H187">
        <v>6.3289999999999997</v>
      </c>
      <c r="I187">
        <v>34.347999999999999</v>
      </c>
      <c r="J187">
        <v>13.8</v>
      </c>
      <c r="K187">
        <v>3.3260000000000001</v>
      </c>
      <c r="L187">
        <v>32.731999999999999</v>
      </c>
      <c r="M187" s="7">
        <f>Table11[[#This Row],[Progressives]]*0.67+Table11[[#This Row],[Muslim]]*0.64+Table11[[#This Row],[Left]]*0.35+Table11[[#This Row],[Average]]*0.52+Table11[[#This Row],[Reforms]]*0.2</f>
        <v>32.153970000000001</v>
      </c>
      <c r="N187" s="58">
        <f>Table11[[#This Row],[Average]]*0.34+Table11[[#This Row],[Liberal]]*0.45+Table11[[#This Row],[Blues]]+Table11[[#This Row],[Reforms]]*0.6</f>
        <v>40.853520000000003</v>
      </c>
      <c r="O187" s="9">
        <f>Table11[[#This Row],[Liberal]]*0.55+Table11[[#This Row],[Progressives]]*0.07+Table11[[#This Row],[Average]]*0.14</f>
        <v>12.841750000000001</v>
      </c>
      <c r="P187" s="11">
        <f>Table11[[#This Row],[Muslim]]*0.06+Table11[[#This Row],[Left]]*0.44+Table11[[#This Row],[Progressives]]*0.26</f>
        <v>5.5566800000000001</v>
      </c>
      <c r="Q187" s="59"/>
      <c r="R187" s="57">
        <f>Table11[[#This Row],[Muslim]]*0.3+Table11[[#This Row],[Left]]*0.21+Table11[[#This Row],[Reforms]]*0.2</f>
        <v>8.5940799999999999</v>
      </c>
      <c r="T187" s="7">
        <v>49.6</v>
      </c>
      <c r="U187" s="8">
        <v>15.2</v>
      </c>
      <c r="V187" s="10">
        <v>26.9</v>
      </c>
      <c r="W187" s="9">
        <v>3.5</v>
      </c>
      <c r="X187" s="11">
        <v>4.9000000000000004</v>
      </c>
      <c r="Y187" s="13">
        <v>0</v>
      </c>
      <c r="Z187" s="12">
        <v>0</v>
      </c>
      <c r="AA187" s="14">
        <v>0</v>
      </c>
      <c r="AB187">
        <f t="shared" ca="1" si="2"/>
        <v>0.14229934346143636</v>
      </c>
      <c r="AC187">
        <v>40401</v>
      </c>
      <c r="AD187" s="17">
        <v>29.4222</v>
      </c>
      <c r="AE187" s="18">
        <v>12.3376</v>
      </c>
      <c r="AF187" s="19">
        <v>38.845399999999998</v>
      </c>
      <c r="AG187" s="20">
        <v>4.6007999999999996</v>
      </c>
      <c r="AH187" s="21">
        <v>14.794</v>
      </c>
      <c r="AI187" s="22">
        <v>0</v>
      </c>
      <c r="AJ187" s="23">
        <v>0</v>
      </c>
      <c r="AK187" s="24">
        <v>0</v>
      </c>
      <c r="AL187" s="2" t="s">
        <v>492</v>
      </c>
      <c r="AM187" s="17">
        <f>Table11[[#This Row],[Column3]]-Table11[[#This Row],[Labour]]</f>
        <v>-20.177800000000001</v>
      </c>
      <c r="AN187" s="18">
        <f>Table11[[#This Row],[Column4]]-Table11[[#This Row],[Conservative]]</f>
        <v>-2.8623999999999992</v>
      </c>
      <c r="AO187" s="19">
        <f>Table11[[#This Row],[Column5]]-Table11[[#This Row],[Reform]]</f>
        <v>11.945399999999999</v>
      </c>
      <c r="AP187" s="20">
        <f>Table11[[#This Row],[Column6]]-Table11[[#This Row],[LibDem]]</f>
        <v>1.1007999999999996</v>
      </c>
      <c r="AQ187" s="21">
        <f>Table11[[#This Row],[Column7]]-Table11[[#This Row],[Green]]</f>
        <v>9.8940000000000001</v>
      </c>
      <c r="AR187" s="22">
        <f>Table11[[#This Row],[Column8]]-Table11[[#This Row],[Oth]]</f>
        <v>0</v>
      </c>
      <c r="AS187" s="23">
        <f>Table11[[#This Row],[Column9]]-Table11[[#This Row],[SNP]]</f>
        <v>0</v>
      </c>
      <c r="AT187" s="24">
        <f>Table11[[#This Row],[Column10]]-Table11[[#This Row],[PD]]</f>
        <v>0</v>
      </c>
      <c r="AU187" s="24">
        <f>MAX(Table11[[#This Row],[Column3]:[Column10]])-LARGE(Table11[[#This Row],[Column3]:[Column10]],2)</f>
        <v>9.4231999999999978</v>
      </c>
      <c r="AV187">
        <f>Table11[[#This Row],[Column3]]*Table11[[#This Row],[Column2]]</f>
        <v>1188686.3022</v>
      </c>
      <c r="AW187" s="25">
        <f>TRUNC(Table11[[#This Row],[Column3]]*Table11[[#This Row],[Column28]]/100)</f>
        <v>11886</v>
      </c>
      <c r="AX187" s="26">
        <f>TRUNC(Table11[[#This Row],[Column4]]*Table11[[#This Row],[Column29]]/100)</f>
        <v>4984</v>
      </c>
      <c r="AY187" s="27">
        <f>TRUNC(Table11[[#This Row],[Column5]]*Table11[[#This Row],[Column30]]/100)</f>
        <v>15693</v>
      </c>
      <c r="AZ187" s="28">
        <f>TRUNC(Table11[[#This Row],[Column6]]*Table11[[#This Row],[Column31]]/100)</f>
        <v>1858</v>
      </c>
      <c r="BA187" s="29">
        <f>TRUNC(Table11[[#This Row],[Column7]]*Table11[[#This Row],[Column312]]/100)</f>
        <v>5976</v>
      </c>
      <c r="BB187" s="30">
        <f>TRUNC(Table11[[#This Row],[Column8]]*Table11[[#This Row],[Column313]]/100)</f>
        <v>0</v>
      </c>
      <c r="BC187" s="31">
        <f>TRUNC(Table11[[#This Row],[Column9]]*Table11[[#This Row],[Column314]]/100)</f>
        <v>0</v>
      </c>
      <c r="BD187" s="32">
        <f>TRUNC(Table11[[#This Row],[Column10]]*Table11[[#This Row],[Column30]]/100)</f>
        <v>0</v>
      </c>
      <c r="BE187">
        <f>Table11[[#This Row],[Column2]]</f>
        <v>40401</v>
      </c>
      <c r="BF187">
        <f>Table11[[#This Row],[Column28]]</f>
        <v>40401</v>
      </c>
      <c r="BG187">
        <f>Table11[[#This Row],[Column29]]</f>
        <v>40401</v>
      </c>
      <c r="BH187">
        <f>Table11[[#This Row],[Column30]]</f>
        <v>40401</v>
      </c>
      <c r="BI187">
        <f>Table11[[#This Row],[Column31]]</f>
        <v>40401</v>
      </c>
      <c r="BJ187">
        <f>Table11[[#This Row],[Column312]]</f>
        <v>40401</v>
      </c>
      <c r="BK187">
        <f>Table11[[#This Row],[Column313]]</f>
        <v>40401</v>
      </c>
      <c r="BL187">
        <f>Table11[[#This Row],[Column314]]</f>
        <v>40401</v>
      </c>
      <c r="BM187">
        <f>Table11[[#This Row],[Column315]]</f>
        <v>40401</v>
      </c>
      <c r="BN187">
        <f>Table11[[#This Row],[Column31]]</f>
        <v>40401</v>
      </c>
      <c r="BO187">
        <f>Table11[[#This Row],[Column312]]</f>
        <v>40401</v>
      </c>
    </row>
    <row r="188" spans="1:67" ht="28.8">
      <c r="A188" s="4" t="s">
        <v>549</v>
      </c>
      <c r="B188" s="5" t="s">
        <v>483</v>
      </c>
      <c r="C188" s="5" t="s">
        <v>413</v>
      </c>
      <c r="D188" s="56" t="s">
        <v>1114</v>
      </c>
      <c r="E188" s="16">
        <v>0</v>
      </c>
      <c r="F188">
        <v>1.345</v>
      </c>
      <c r="G188">
        <v>23.37</v>
      </c>
      <c r="H188">
        <v>7.83</v>
      </c>
      <c r="I188">
        <v>23.062000000000001</v>
      </c>
      <c r="J188">
        <v>15.217000000000001</v>
      </c>
      <c r="K188">
        <v>8.5809999999999995</v>
      </c>
      <c r="L188">
        <v>20.594999999999999</v>
      </c>
      <c r="M188" s="7">
        <f>Table11[[#This Row],[Progressives]]*0.67+Table11[[#This Row],[Muslim]]*0.64+Table11[[#This Row],[Left]]*0.35+Table11[[#This Row],[Average]]*0.52+Table11[[#This Row],[Reforms]]*0.2</f>
        <v>30.397640000000003</v>
      </c>
      <c r="N188" s="58">
        <f>Table11[[#This Row],[Average]]*0.34+Table11[[#This Row],[Liberal]]*0.45+Table11[[#This Row],[Blues]]+Table11[[#This Row],[Reforms]]*0.6</f>
        <v>35.626730000000002</v>
      </c>
      <c r="O188" s="9">
        <f>Table11[[#This Row],[Liberal]]*0.55+Table11[[#This Row],[Progressives]]*0.07+Table11[[#This Row],[Average]]*0.14</f>
        <v>12.146130000000001</v>
      </c>
      <c r="P188" s="11">
        <f>Table11[[#This Row],[Muslim]]*0.06+Table11[[#This Row],[Left]]*0.44+Table11[[#This Row],[Progressives]]*0.26</f>
        <v>12.3993</v>
      </c>
      <c r="Q188" s="59"/>
      <c r="R188" s="57">
        <f>Table11[[#This Row],[Muslim]]*0.3+Table11[[#This Row],[Left]]*0.21+Table11[[#This Row],[Reforms]]*0.2</f>
        <v>9.4301999999999992</v>
      </c>
      <c r="T188" s="7">
        <v>47.1</v>
      </c>
      <c r="U188" s="8">
        <v>12.9</v>
      </c>
      <c r="V188" s="10">
        <v>18.2</v>
      </c>
      <c r="W188" s="9">
        <v>14.6</v>
      </c>
      <c r="X188" s="11">
        <v>6.9</v>
      </c>
      <c r="Y188" s="13">
        <v>0.4</v>
      </c>
      <c r="Z188" s="12">
        <v>0</v>
      </c>
      <c r="AA188" s="14">
        <v>0</v>
      </c>
      <c r="AB188">
        <f t="shared" ca="1" si="2"/>
        <v>0.47134357578040342</v>
      </c>
      <c r="AC188">
        <v>40627</v>
      </c>
      <c r="AD188" s="17">
        <v>29.258019999999998</v>
      </c>
      <c r="AE188" s="18">
        <v>11.5192</v>
      </c>
      <c r="AF188" s="19">
        <v>27.370799999999999</v>
      </c>
      <c r="AG188" s="20">
        <v>8.5519800000000004</v>
      </c>
      <c r="AH188" s="21">
        <v>23.247999999999902</v>
      </c>
      <c r="AI188" s="22">
        <v>5.19999999999999E-2</v>
      </c>
      <c r="AJ188" s="23">
        <v>0</v>
      </c>
      <c r="AK188" s="24">
        <v>0</v>
      </c>
      <c r="AL188" s="4" t="s">
        <v>549</v>
      </c>
      <c r="AM188" s="17">
        <f>Table11[[#This Row],[Column3]]-Table11[[#This Row],[Labour]]</f>
        <v>-17.841980000000003</v>
      </c>
      <c r="AN188" s="18">
        <f>Table11[[#This Row],[Column4]]-Table11[[#This Row],[Conservative]]</f>
        <v>-1.3808000000000007</v>
      </c>
      <c r="AO188" s="19">
        <f>Table11[[#This Row],[Column5]]-Table11[[#This Row],[Reform]]</f>
        <v>9.1707999999999998</v>
      </c>
      <c r="AP188" s="20">
        <f>Table11[[#This Row],[Column6]]-Table11[[#This Row],[LibDem]]</f>
        <v>-6.0480199999999993</v>
      </c>
      <c r="AQ188" s="21">
        <f>Table11[[#This Row],[Column7]]-Table11[[#This Row],[Green]]</f>
        <v>16.3479999999999</v>
      </c>
      <c r="AR188" s="22">
        <f>Table11[[#This Row],[Column8]]-Table11[[#This Row],[Oth]]</f>
        <v>-0.34800000000000014</v>
      </c>
      <c r="AS188" s="23">
        <f>Table11[[#This Row],[Column9]]-Table11[[#This Row],[SNP]]</f>
        <v>0</v>
      </c>
      <c r="AT188" s="24">
        <f>Table11[[#This Row],[Column10]]-Table11[[#This Row],[PD]]</f>
        <v>0</v>
      </c>
      <c r="AU188" s="24">
        <f>MAX(Table11[[#This Row],[Column3]:[Column10]])-LARGE(Table11[[#This Row],[Column3]:[Column10]],2)</f>
        <v>1.8872199999999992</v>
      </c>
      <c r="AV188">
        <f>Table11[[#This Row],[Column3]]*Table11[[#This Row],[Column2]]</f>
        <v>1188665.5785399999</v>
      </c>
      <c r="AW188" s="25">
        <f>TRUNC(Table11[[#This Row],[Column3]]*Table11[[#This Row],[Column28]]/100)</f>
        <v>11886</v>
      </c>
      <c r="AX188" s="26">
        <f>TRUNC(Table11[[#This Row],[Column4]]*Table11[[#This Row],[Column29]]/100)</f>
        <v>4679</v>
      </c>
      <c r="AY188" s="27">
        <f>TRUNC(Table11[[#This Row],[Column5]]*Table11[[#This Row],[Column30]]/100)</f>
        <v>11119</v>
      </c>
      <c r="AZ188" s="28">
        <f>TRUNC(Table11[[#This Row],[Column6]]*Table11[[#This Row],[Column31]]/100)</f>
        <v>3474</v>
      </c>
      <c r="BA188" s="29">
        <f>TRUNC(Table11[[#This Row],[Column7]]*Table11[[#This Row],[Column312]]/100)</f>
        <v>9444</v>
      </c>
      <c r="BB188" s="30">
        <f>TRUNC(Table11[[#This Row],[Column8]]*Table11[[#This Row],[Column313]]/100)</f>
        <v>21</v>
      </c>
      <c r="BC188" s="31">
        <f>TRUNC(Table11[[#This Row],[Column9]]*Table11[[#This Row],[Column314]]/100)</f>
        <v>0</v>
      </c>
      <c r="BD188" s="32">
        <f>TRUNC(Table11[[#This Row],[Column10]]*Table11[[#This Row],[Column30]]/100)</f>
        <v>0</v>
      </c>
      <c r="BE188">
        <f>Table11[[#This Row],[Column2]]</f>
        <v>40627</v>
      </c>
      <c r="BF188">
        <f>Table11[[#This Row],[Column28]]</f>
        <v>40627</v>
      </c>
      <c r="BG188">
        <f>Table11[[#This Row],[Column29]]</f>
        <v>40627</v>
      </c>
      <c r="BH188">
        <f>Table11[[#This Row],[Column30]]</f>
        <v>40627</v>
      </c>
      <c r="BI188">
        <f>Table11[[#This Row],[Column31]]</f>
        <v>40627</v>
      </c>
      <c r="BJ188">
        <f>Table11[[#This Row],[Column312]]</f>
        <v>40627</v>
      </c>
      <c r="BK188">
        <f>Table11[[#This Row],[Column313]]</f>
        <v>40627</v>
      </c>
      <c r="BL188">
        <f>Table11[[#This Row],[Column314]]</f>
        <v>40627</v>
      </c>
      <c r="BM188">
        <f>Table11[[#This Row],[Column315]]</f>
        <v>40627</v>
      </c>
      <c r="BN188">
        <f>Table11[[#This Row],[Column31]]</f>
        <v>40627</v>
      </c>
      <c r="BO188">
        <f>Table11[[#This Row],[Column312]]</f>
        <v>40627</v>
      </c>
    </row>
    <row r="189" spans="1:67" ht="28.8">
      <c r="A189" s="2" t="s">
        <v>561</v>
      </c>
      <c r="B189" s="3" t="s">
        <v>562</v>
      </c>
      <c r="C189" s="3" t="s">
        <v>413</v>
      </c>
      <c r="D189" s="50" t="s">
        <v>1115</v>
      </c>
      <c r="E189">
        <v>0</v>
      </c>
      <c r="F189">
        <v>0.67300000000000004</v>
      </c>
      <c r="G189">
        <v>7.9189999999999996</v>
      </c>
      <c r="H189">
        <v>5.6319999999999997</v>
      </c>
      <c r="I189">
        <v>32.557000000000002</v>
      </c>
      <c r="J189">
        <v>22.478000000000002</v>
      </c>
      <c r="K189">
        <v>4.3280000000000003</v>
      </c>
      <c r="L189">
        <v>26.413</v>
      </c>
      <c r="M189" s="7">
        <f>Table11[[#This Row],[Progressives]]*0.67+Table11[[#This Row],[Muslim]]*0.64+Table11[[#This Row],[Left]]*0.35+Table11[[#This Row],[Average]]*0.52+Table11[[#This Row],[Reforms]]*0.2</f>
        <v>29.188050000000004</v>
      </c>
      <c r="N189" s="58">
        <f>Table11[[#This Row],[Average]]*0.34+Table11[[#This Row],[Liberal]]*0.45+Table11[[#This Row],[Blues]]+Table11[[#This Row],[Reforms]]*0.6</f>
        <v>41.360280000000003</v>
      </c>
      <c r="O189" s="9">
        <f>Table11[[#This Row],[Liberal]]*0.55+Table11[[#This Row],[Progressives]]*0.07+Table11[[#This Row],[Average]]*0.14</f>
        <v>17.31512</v>
      </c>
      <c r="P189" s="11">
        <f>Table11[[#This Row],[Muslim]]*0.06+Table11[[#This Row],[Left]]*0.44+Table11[[#This Row],[Progressives]]*0.26</f>
        <v>4.9890599999999994</v>
      </c>
      <c r="Q189" s="59"/>
      <c r="R189" s="57">
        <f>Table11[[#This Row],[Muslim]]*0.3+Table11[[#This Row],[Left]]*0.21+Table11[[#This Row],[Reforms]]*0.2</f>
        <v>7.1474900000000003</v>
      </c>
      <c r="T189" s="7">
        <v>49.1</v>
      </c>
      <c r="U189" s="8">
        <v>18.899999999999999</v>
      </c>
      <c r="V189" s="10">
        <v>20.8</v>
      </c>
      <c r="W189" s="9">
        <v>4.2</v>
      </c>
      <c r="X189" s="11">
        <v>4.7</v>
      </c>
      <c r="Y189" s="13">
        <v>2.2999999999999998</v>
      </c>
      <c r="Z189" s="12">
        <v>0</v>
      </c>
      <c r="AA189" s="14">
        <v>0</v>
      </c>
      <c r="AB189">
        <f t="shared" ca="1" si="2"/>
        <v>4.0602949260364674E-2</v>
      </c>
      <c r="AC189">
        <v>45394</v>
      </c>
      <c r="AD189" s="17">
        <v>30.890070000000001</v>
      </c>
      <c r="AE189" s="18">
        <v>14.608000000000001</v>
      </c>
      <c r="AF189" s="19">
        <v>35.007999999999903</v>
      </c>
      <c r="AG189" s="20">
        <v>4.7247300000000001</v>
      </c>
      <c r="AH189" s="21">
        <v>14.516999999999999</v>
      </c>
      <c r="AI189" s="22">
        <v>0.25219999999999998</v>
      </c>
      <c r="AJ189" s="23">
        <v>0</v>
      </c>
      <c r="AK189" s="24">
        <v>0</v>
      </c>
      <c r="AL189" s="2" t="s">
        <v>561</v>
      </c>
      <c r="AM189" s="17">
        <f>Table11[[#This Row],[Column3]]-Table11[[#This Row],[Labour]]</f>
        <v>-18.20993</v>
      </c>
      <c r="AN189" s="18">
        <f>Table11[[#This Row],[Column4]]-Table11[[#This Row],[Conservative]]</f>
        <v>-4.291999999999998</v>
      </c>
      <c r="AO189" s="19">
        <f>Table11[[#This Row],[Column5]]-Table11[[#This Row],[Reform]]</f>
        <v>14.207999999999902</v>
      </c>
      <c r="AP189" s="20">
        <f>Table11[[#This Row],[Column6]]-Table11[[#This Row],[LibDem]]</f>
        <v>0.52472999999999992</v>
      </c>
      <c r="AQ189" s="21">
        <f>Table11[[#This Row],[Column7]]-Table11[[#This Row],[Green]]</f>
        <v>9.8170000000000002</v>
      </c>
      <c r="AR189" s="22">
        <f>Table11[[#This Row],[Column8]]-Table11[[#This Row],[Oth]]</f>
        <v>-2.0477999999999996</v>
      </c>
      <c r="AS189" s="23">
        <f>Table11[[#This Row],[Column9]]-Table11[[#This Row],[SNP]]</f>
        <v>0</v>
      </c>
      <c r="AT189" s="24">
        <f>Table11[[#This Row],[Column10]]-Table11[[#This Row],[PD]]</f>
        <v>0</v>
      </c>
      <c r="AU189" s="24">
        <f>MAX(Table11[[#This Row],[Column3]:[Column10]])-LARGE(Table11[[#This Row],[Column3]:[Column10]],2)</f>
        <v>4.1179299999999017</v>
      </c>
      <c r="AV189">
        <f>Table11[[#This Row],[Column3]]*Table11[[#This Row],[Column2]]</f>
        <v>1402223.8375800001</v>
      </c>
      <c r="AW189" s="25">
        <f>TRUNC(Table11[[#This Row],[Column3]]*Table11[[#This Row],[Column28]]/100)</f>
        <v>14022</v>
      </c>
      <c r="AX189" s="26">
        <f>TRUNC(Table11[[#This Row],[Column4]]*Table11[[#This Row],[Column29]]/100)</f>
        <v>6631</v>
      </c>
      <c r="AY189" s="27">
        <f>TRUNC(Table11[[#This Row],[Column5]]*Table11[[#This Row],[Column30]]/100)</f>
        <v>15891</v>
      </c>
      <c r="AZ189" s="28">
        <f>TRUNC(Table11[[#This Row],[Column6]]*Table11[[#This Row],[Column31]]/100)</f>
        <v>2144</v>
      </c>
      <c r="BA189" s="29">
        <f>TRUNC(Table11[[#This Row],[Column7]]*Table11[[#This Row],[Column312]]/100)</f>
        <v>6589</v>
      </c>
      <c r="BB189" s="30">
        <f>TRUNC(Table11[[#This Row],[Column8]]*Table11[[#This Row],[Column313]]/100)</f>
        <v>114</v>
      </c>
      <c r="BC189" s="31">
        <f>TRUNC(Table11[[#This Row],[Column9]]*Table11[[#This Row],[Column314]]/100)</f>
        <v>0</v>
      </c>
      <c r="BD189" s="32">
        <f>TRUNC(Table11[[#This Row],[Column10]]*Table11[[#This Row],[Column30]]/100)</f>
        <v>0</v>
      </c>
      <c r="BE189">
        <f>Table11[[#This Row],[Column2]]</f>
        <v>45394</v>
      </c>
      <c r="BF189">
        <f>Table11[[#This Row],[Column28]]</f>
        <v>45394</v>
      </c>
      <c r="BG189">
        <f>Table11[[#This Row],[Column29]]</f>
        <v>45394</v>
      </c>
      <c r="BH189">
        <f>Table11[[#This Row],[Column30]]</f>
        <v>45394</v>
      </c>
      <c r="BI189">
        <f>Table11[[#This Row],[Column31]]</f>
        <v>45394</v>
      </c>
      <c r="BJ189">
        <f>Table11[[#This Row],[Column312]]</f>
        <v>45394</v>
      </c>
      <c r="BK189">
        <f>Table11[[#This Row],[Column313]]</f>
        <v>45394</v>
      </c>
      <c r="BL189">
        <f>Table11[[#This Row],[Column314]]</f>
        <v>45394</v>
      </c>
      <c r="BM189">
        <f>Table11[[#This Row],[Column315]]</f>
        <v>45394</v>
      </c>
      <c r="BN189">
        <f>Table11[[#This Row],[Column31]]</f>
        <v>45394</v>
      </c>
      <c r="BO189">
        <f>Table11[[#This Row],[Column312]]</f>
        <v>45394</v>
      </c>
    </row>
    <row r="190" spans="1:67" ht="28.8" customHeight="1">
      <c r="A190" s="2" t="s">
        <v>568</v>
      </c>
      <c r="B190" s="3" t="s">
        <v>483</v>
      </c>
      <c r="C190" s="3" t="s">
        <v>413</v>
      </c>
      <c r="D190" s="50" t="s">
        <v>1116</v>
      </c>
      <c r="E190" s="16">
        <v>0</v>
      </c>
      <c r="F190">
        <v>1.8520000000000001</v>
      </c>
      <c r="G190">
        <v>8.3249999999999993</v>
      </c>
      <c r="H190">
        <v>8.9689999999999994</v>
      </c>
      <c r="I190">
        <v>36.674999999999997</v>
      </c>
      <c r="J190">
        <v>14.734</v>
      </c>
      <c r="K190">
        <v>1.2589999999999999</v>
      </c>
      <c r="L190">
        <v>28.187000000000001</v>
      </c>
      <c r="M190" s="7">
        <f>Table11[[#This Row],[Progressives]]*0.67+Table11[[#This Row],[Muslim]]*0.64+Table11[[#This Row],[Left]]*0.35+Table11[[#This Row],[Average]]*0.52+Table11[[#This Row],[Reforms]]*0.2</f>
        <v>34.816659999999999</v>
      </c>
      <c r="N190" s="58">
        <f>Table11[[#This Row],[Average]]*0.34+Table11[[#This Row],[Liberal]]*0.45+Table11[[#This Row],[Blues]]+Table11[[#This Row],[Reforms]]*0.6</f>
        <v>37.271000000000001</v>
      </c>
      <c r="O190" s="9">
        <f>Table11[[#This Row],[Liberal]]*0.55+Table11[[#This Row],[Progressives]]*0.07+Table11[[#This Row],[Average]]*0.14</f>
        <v>13.866029999999999</v>
      </c>
      <c r="P190" s="11">
        <f>Table11[[#This Row],[Muslim]]*0.06+Table11[[#This Row],[Left]]*0.44+Table11[[#This Row],[Progressives]]*0.26</f>
        <v>6.1060599999999994</v>
      </c>
      <c r="Q190" s="59"/>
      <c r="R190" s="57">
        <f>Table11[[#This Row],[Muslim]]*0.3+Table11[[#This Row],[Left]]*0.21+Table11[[#This Row],[Reforms]]*0.2</f>
        <v>7.9412500000000001</v>
      </c>
      <c r="T190" s="7">
        <v>39.200000000000003</v>
      </c>
      <c r="U190" s="8">
        <v>33.799999999999997</v>
      </c>
      <c r="V190" s="10">
        <v>16.2</v>
      </c>
      <c r="W190" s="9">
        <v>4.0999999999999996</v>
      </c>
      <c r="X190" s="11">
        <v>6.7</v>
      </c>
      <c r="Y190" s="13">
        <v>0</v>
      </c>
      <c r="Z190" s="12">
        <v>0</v>
      </c>
      <c r="AA190" s="14">
        <v>0</v>
      </c>
      <c r="AB190">
        <f t="shared" ca="1" si="2"/>
        <v>2.1392997816424564E-2</v>
      </c>
      <c r="AC190">
        <v>42378</v>
      </c>
      <c r="AD190" s="17">
        <v>24.36225</v>
      </c>
      <c r="AE190" s="18">
        <v>18.071680000000001</v>
      </c>
      <c r="AF190" s="19">
        <v>36.93432</v>
      </c>
      <c r="AG190" s="20">
        <v>5.5687499999999996</v>
      </c>
      <c r="AH190" s="21">
        <v>15.063000000000001</v>
      </c>
      <c r="AI190" s="22">
        <v>0</v>
      </c>
      <c r="AJ190" s="23">
        <v>0</v>
      </c>
      <c r="AK190" s="24">
        <v>0</v>
      </c>
      <c r="AL190" s="2" t="s">
        <v>568</v>
      </c>
      <c r="AM190" s="17">
        <f>Table11[[#This Row],[Column3]]-Table11[[#This Row],[Labour]]</f>
        <v>-14.837750000000003</v>
      </c>
      <c r="AN190" s="18">
        <f>Table11[[#This Row],[Column4]]-Table11[[#This Row],[Conservative]]</f>
        <v>-15.728319999999997</v>
      </c>
      <c r="AO190" s="19">
        <f>Table11[[#This Row],[Column5]]-Table11[[#This Row],[Reform]]</f>
        <v>20.73432</v>
      </c>
      <c r="AP190" s="20">
        <f>Table11[[#This Row],[Column6]]-Table11[[#This Row],[LibDem]]</f>
        <v>1.46875</v>
      </c>
      <c r="AQ190" s="21">
        <f>Table11[[#This Row],[Column7]]-Table11[[#This Row],[Green]]</f>
        <v>8.3629999999999995</v>
      </c>
      <c r="AR190" s="22">
        <f>Table11[[#This Row],[Column8]]-Table11[[#This Row],[Oth]]</f>
        <v>0</v>
      </c>
      <c r="AS190" s="23">
        <f>Table11[[#This Row],[Column9]]-Table11[[#This Row],[SNP]]</f>
        <v>0</v>
      </c>
      <c r="AT190" s="24">
        <f>Table11[[#This Row],[Column10]]-Table11[[#This Row],[PD]]</f>
        <v>0</v>
      </c>
      <c r="AU190" s="24">
        <f>MAX(Table11[[#This Row],[Column3]:[Column10]])-LARGE(Table11[[#This Row],[Column3]:[Column10]],2)</f>
        <v>12.57207</v>
      </c>
      <c r="AV190">
        <f>Table11[[#This Row],[Column3]]*Table11[[#This Row],[Column2]]</f>
        <v>1032423.4305</v>
      </c>
      <c r="AW190" s="25">
        <f>TRUNC(Table11[[#This Row],[Column3]]*Table11[[#This Row],[Column28]]/100)</f>
        <v>10324</v>
      </c>
      <c r="AX190" s="26">
        <f>TRUNC(Table11[[#This Row],[Column4]]*Table11[[#This Row],[Column29]]/100)</f>
        <v>7658</v>
      </c>
      <c r="AY190" s="27">
        <f>TRUNC(Table11[[#This Row],[Column5]]*Table11[[#This Row],[Column30]]/100)</f>
        <v>15652</v>
      </c>
      <c r="AZ190" s="28">
        <f>TRUNC(Table11[[#This Row],[Column6]]*Table11[[#This Row],[Column31]]/100)</f>
        <v>2359</v>
      </c>
      <c r="BA190" s="29">
        <f>TRUNC(Table11[[#This Row],[Column7]]*Table11[[#This Row],[Column312]]/100)</f>
        <v>6383</v>
      </c>
      <c r="BB190" s="30">
        <f>TRUNC(Table11[[#This Row],[Column8]]*Table11[[#This Row],[Column313]]/100)</f>
        <v>0</v>
      </c>
      <c r="BC190" s="31">
        <f>TRUNC(Table11[[#This Row],[Column9]]*Table11[[#This Row],[Column314]]/100)</f>
        <v>0</v>
      </c>
      <c r="BD190" s="32">
        <f>TRUNC(Table11[[#This Row],[Column10]]*Table11[[#This Row],[Column30]]/100)</f>
        <v>0</v>
      </c>
      <c r="BE190">
        <f>Table11[[#This Row],[Column2]]</f>
        <v>42378</v>
      </c>
      <c r="BF190">
        <f>Table11[[#This Row],[Column28]]</f>
        <v>42378</v>
      </c>
      <c r="BG190">
        <f>Table11[[#This Row],[Column29]]</f>
        <v>42378</v>
      </c>
      <c r="BH190">
        <f>Table11[[#This Row],[Column30]]</f>
        <v>42378</v>
      </c>
      <c r="BI190">
        <f>Table11[[#This Row],[Column31]]</f>
        <v>42378</v>
      </c>
      <c r="BJ190">
        <f>Table11[[#This Row],[Column312]]</f>
        <v>42378</v>
      </c>
      <c r="BK190">
        <f>Table11[[#This Row],[Column313]]</f>
        <v>42378</v>
      </c>
      <c r="BL190">
        <f>Table11[[#This Row],[Column314]]</f>
        <v>42378</v>
      </c>
      <c r="BM190">
        <f>Table11[[#This Row],[Column315]]</f>
        <v>42378</v>
      </c>
      <c r="BN190">
        <f>Table11[[#This Row],[Column31]]</f>
        <v>42378</v>
      </c>
      <c r="BO190">
        <f>Table11[[#This Row],[Column312]]</f>
        <v>42378</v>
      </c>
    </row>
    <row r="191" spans="1:67" ht="28.8" customHeight="1">
      <c r="A191" s="4" t="s">
        <v>587</v>
      </c>
      <c r="B191" s="5" t="s">
        <v>483</v>
      </c>
      <c r="C191" s="5" t="s">
        <v>413</v>
      </c>
      <c r="D191" s="56" t="s">
        <v>1117</v>
      </c>
      <c r="E191" s="16">
        <v>0</v>
      </c>
      <c r="F191">
        <v>0.33600000000000002</v>
      </c>
      <c r="G191">
        <v>9.7379999999999995</v>
      </c>
      <c r="H191">
        <v>5.3070000000000004</v>
      </c>
      <c r="I191">
        <v>27.925000000000001</v>
      </c>
      <c r="J191">
        <v>13.454000000000001</v>
      </c>
      <c r="K191">
        <v>7.8970000000000002</v>
      </c>
      <c r="L191">
        <v>35.344000000000001</v>
      </c>
      <c r="M191" s="7">
        <f>Table11[[#This Row],[Progressives]]*0.67+Table11[[#This Row],[Muslim]]*0.64+Table11[[#This Row],[Left]]*0.35+Table11[[#This Row],[Average]]*0.52+Table11[[#This Row],[Reforms]]*0.2</f>
        <v>28.768830000000001</v>
      </c>
      <c r="N191" s="58">
        <f>Table11[[#This Row],[Average]]*0.34+Table11[[#This Row],[Liberal]]*0.45+Table11[[#This Row],[Blues]]+Table11[[#This Row],[Reforms]]*0.6</f>
        <v>44.652199999999993</v>
      </c>
      <c r="O191" s="9">
        <f>Table11[[#This Row],[Liberal]]*0.55+Table11[[#This Row],[Progressives]]*0.07+Table11[[#This Row],[Average]]*0.14</f>
        <v>11.680690000000002</v>
      </c>
      <c r="P191" s="11">
        <f>Table11[[#This Row],[Muslim]]*0.06+Table11[[#This Row],[Left]]*0.44+Table11[[#This Row],[Progressives]]*0.26</f>
        <v>5.6846999999999994</v>
      </c>
      <c r="Q191" s="59"/>
      <c r="R191" s="57">
        <f>Table11[[#This Row],[Muslim]]*0.3+Table11[[#This Row],[Left]]*0.21+Table11[[#This Row],[Reforms]]*0.2</f>
        <v>9.2145799999999998</v>
      </c>
      <c r="T191" s="7">
        <v>48.9</v>
      </c>
      <c r="U191" s="8">
        <v>10.9</v>
      </c>
      <c r="V191" s="10">
        <v>29.8</v>
      </c>
      <c r="W191" s="9">
        <v>2.4</v>
      </c>
      <c r="X191" s="11">
        <v>3.4</v>
      </c>
      <c r="Y191" s="13">
        <v>4.5999999999999996</v>
      </c>
      <c r="Z191" s="12">
        <v>0</v>
      </c>
      <c r="AA191" s="14">
        <v>0</v>
      </c>
      <c r="AB191">
        <f t="shared" ca="1" si="2"/>
        <v>0.8080780388793315</v>
      </c>
      <c r="AC191">
        <v>34324</v>
      </c>
      <c r="AD191" s="17">
        <v>31.709879999999998</v>
      </c>
      <c r="AE191" s="18">
        <v>9.5655999999999999</v>
      </c>
      <c r="AF191" s="19">
        <v>41.304400000000001</v>
      </c>
      <c r="AG191" s="20">
        <v>3.67902</v>
      </c>
      <c r="AH191" s="21">
        <v>13.29</v>
      </c>
      <c r="AI191" s="22">
        <v>0.451099999999999</v>
      </c>
      <c r="AJ191" s="23">
        <v>0</v>
      </c>
      <c r="AK191" s="24">
        <v>0</v>
      </c>
      <c r="AL191" s="4" t="s">
        <v>587</v>
      </c>
      <c r="AM191" s="17">
        <f>Table11[[#This Row],[Column3]]-Table11[[#This Row],[Labour]]</f>
        <v>-17.19012</v>
      </c>
      <c r="AN191" s="18">
        <f>Table11[[#This Row],[Column4]]-Table11[[#This Row],[Conservative]]</f>
        <v>-1.3344000000000005</v>
      </c>
      <c r="AO191" s="19">
        <f>Table11[[#This Row],[Column5]]-Table11[[#This Row],[Reform]]</f>
        <v>11.5044</v>
      </c>
      <c r="AP191" s="20">
        <f>Table11[[#This Row],[Column6]]-Table11[[#This Row],[LibDem]]</f>
        <v>1.27902</v>
      </c>
      <c r="AQ191" s="21">
        <f>Table11[[#This Row],[Column7]]-Table11[[#This Row],[Green]]</f>
        <v>9.8899999999999988</v>
      </c>
      <c r="AR191" s="22">
        <f>Table11[[#This Row],[Column8]]-Table11[[#This Row],[Oth]]</f>
        <v>-4.1489000000000003</v>
      </c>
      <c r="AS191" s="23">
        <f>Table11[[#This Row],[Column9]]-Table11[[#This Row],[SNP]]</f>
        <v>0</v>
      </c>
      <c r="AT191" s="24">
        <f>Table11[[#This Row],[Column10]]-Table11[[#This Row],[PD]]</f>
        <v>0</v>
      </c>
      <c r="AU191" s="24">
        <f>MAX(Table11[[#This Row],[Column3]:[Column10]])-LARGE(Table11[[#This Row],[Column3]:[Column10]],2)</f>
        <v>9.5945200000000028</v>
      </c>
      <c r="AV191">
        <f>Table11[[#This Row],[Column3]]*Table11[[#This Row],[Column2]]</f>
        <v>1088409.9211199998</v>
      </c>
      <c r="AW191" s="25">
        <f>TRUNC(Table11[[#This Row],[Column3]]*Table11[[#This Row],[Column28]]/100)</f>
        <v>10884</v>
      </c>
      <c r="AX191" s="26">
        <f>TRUNC(Table11[[#This Row],[Column4]]*Table11[[#This Row],[Column29]]/100)</f>
        <v>3283</v>
      </c>
      <c r="AY191" s="27">
        <f>TRUNC(Table11[[#This Row],[Column5]]*Table11[[#This Row],[Column30]]/100)</f>
        <v>14177</v>
      </c>
      <c r="AZ191" s="28">
        <f>TRUNC(Table11[[#This Row],[Column6]]*Table11[[#This Row],[Column31]]/100)</f>
        <v>1262</v>
      </c>
      <c r="BA191" s="29">
        <f>TRUNC(Table11[[#This Row],[Column7]]*Table11[[#This Row],[Column312]]/100)</f>
        <v>4561</v>
      </c>
      <c r="BB191" s="30">
        <f>TRUNC(Table11[[#This Row],[Column8]]*Table11[[#This Row],[Column313]]/100)</f>
        <v>154</v>
      </c>
      <c r="BC191" s="31">
        <f>TRUNC(Table11[[#This Row],[Column9]]*Table11[[#This Row],[Column314]]/100)</f>
        <v>0</v>
      </c>
      <c r="BD191" s="32">
        <f>TRUNC(Table11[[#This Row],[Column10]]*Table11[[#This Row],[Column30]]/100)</f>
        <v>0</v>
      </c>
      <c r="BE191">
        <f>Table11[[#This Row],[Column2]]</f>
        <v>34324</v>
      </c>
      <c r="BF191">
        <f>Table11[[#This Row],[Column28]]</f>
        <v>34324</v>
      </c>
      <c r="BG191">
        <f>Table11[[#This Row],[Column29]]</f>
        <v>34324</v>
      </c>
      <c r="BH191">
        <f>Table11[[#This Row],[Column30]]</f>
        <v>34324</v>
      </c>
      <c r="BI191">
        <f>Table11[[#This Row],[Column31]]</f>
        <v>34324</v>
      </c>
      <c r="BJ191">
        <f>Table11[[#This Row],[Column312]]</f>
        <v>34324</v>
      </c>
      <c r="BK191">
        <f>Table11[[#This Row],[Column313]]</f>
        <v>34324</v>
      </c>
      <c r="BL191">
        <f>Table11[[#This Row],[Column314]]</f>
        <v>34324</v>
      </c>
      <c r="BM191">
        <f>Table11[[#This Row],[Column315]]</f>
        <v>34324</v>
      </c>
      <c r="BN191">
        <f>Table11[[#This Row],[Column31]]</f>
        <v>34324</v>
      </c>
      <c r="BO191">
        <f>Table11[[#This Row],[Column312]]</f>
        <v>34324</v>
      </c>
    </row>
    <row r="192" spans="1:67" ht="28.8" customHeight="1">
      <c r="A192" s="2" t="s">
        <v>602</v>
      </c>
      <c r="B192" s="3" t="s">
        <v>603</v>
      </c>
      <c r="C192" s="3" t="s">
        <v>413</v>
      </c>
      <c r="D192" s="50" t="s">
        <v>1118</v>
      </c>
      <c r="E192" s="16">
        <v>0</v>
      </c>
      <c r="F192">
        <v>2.86</v>
      </c>
      <c r="G192">
        <v>10.397</v>
      </c>
      <c r="H192">
        <v>10.75</v>
      </c>
      <c r="I192">
        <v>30.138999999999999</v>
      </c>
      <c r="J192">
        <v>16.547999999999998</v>
      </c>
      <c r="K192">
        <v>3.3780000000000001</v>
      </c>
      <c r="L192">
        <v>25.928999999999998</v>
      </c>
      <c r="M192" s="7">
        <f>Table11[[#This Row],[Progressives]]*0.67+Table11[[#This Row],[Muslim]]*0.64+Table11[[#This Row],[Left]]*0.35+Table11[[#This Row],[Average]]*0.52+Table11[[#This Row],[Reforms]]*0.2</f>
        <v>33.52993</v>
      </c>
      <c r="N192" s="58">
        <f>Table11[[#This Row],[Average]]*0.34+Table11[[#This Row],[Liberal]]*0.45+Table11[[#This Row],[Blues]]+Table11[[#This Row],[Reforms]]*0.6</f>
        <v>36.629260000000002</v>
      </c>
      <c r="O192" s="9">
        <f>Table11[[#This Row],[Liberal]]*0.55+Table11[[#This Row],[Progressives]]*0.07+Table11[[#This Row],[Average]]*0.14</f>
        <v>14.073360000000001</v>
      </c>
      <c r="P192" s="11">
        <f>Table11[[#This Row],[Muslim]]*0.06+Table11[[#This Row],[Left]]*0.44+Table11[[#This Row],[Progressives]]*0.26</f>
        <v>7.5412799999999995</v>
      </c>
      <c r="Q192" s="59"/>
      <c r="R192" s="57">
        <f>Table11[[#This Row],[Muslim]]*0.3+Table11[[#This Row],[Left]]*0.21+Table11[[#This Row],[Reforms]]*0.2</f>
        <v>8.227170000000001</v>
      </c>
      <c r="T192" s="7">
        <v>45.4</v>
      </c>
      <c r="U192" s="8">
        <v>11.5</v>
      </c>
      <c r="V192" s="10">
        <v>21.4</v>
      </c>
      <c r="W192" s="9">
        <v>12.4</v>
      </c>
      <c r="X192" s="11">
        <v>8</v>
      </c>
      <c r="Y192" s="13">
        <v>1.3</v>
      </c>
      <c r="Z192" s="12">
        <v>0</v>
      </c>
      <c r="AA192" s="14">
        <v>0</v>
      </c>
      <c r="AB192">
        <f t="shared" ca="1" si="2"/>
        <v>0.55235959100020804</v>
      </c>
      <c r="AC192">
        <v>40217</v>
      </c>
      <c r="AD192" s="17">
        <v>29.3233</v>
      </c>
      <c r="AE192" s="18">
        <v>11.11088</v>
      </c>
      <c r="AF192" s="19">
        <v>33.375120000000003</v>
      </c>
      <c r="AG192" s="20">
        <v>7.9298999999999902</v>
      </c>
      <c r="AH192" s="21">
        <v>18.084</v>
      </c>
      <c r="AI192" s="22">
        <v>0.17680000000000001</v>
      </c>
      <c r="AJ192" s="23">
        <v>0</v>
      </c>
      <c r="AK192" s="24">
        <v>0</v>
      </c>
      <c r="AL192" s="2" t="s">
        <v>602</v>
      </c>
      <c r="AM192" s="17">
        <f>Table11[[#This Row],[Column3]]-Table11[[#This Row],[Labour]]</f>
        <v>-16.076699999999999</v>
      </c>
      <c r="AN192" s="18">
        <f>Table11[[#This Row],[Column4]]-Table11[[#This Row],[Conservative]]</f>
        <v>-0.38912000000000013</v>
      </c>
      <c r="AO192" s="19">
        <f>Table11[[#This Row],[Column5]]-Table11[[#This Row],[Reform]]</f>
        <v>11.975120000000004</v>
      </c>
      <c r="AP192" s="20">
        <f>Table11[[#This Row],[Column6]]-Table11[[#This Row],[LibDem]]</f>
        <v>-4.4701000000000102</v>
      </c>
      <c r="AQ192" s="21">
        <f>Table11[[#This Row],[Column7]]-Table11[[#This Row],[Green]]</f>
        <v>10.084</v>
      </c>
      <c r="AR192" s="22">
        <f>Table11[[#This Row],[Column8]]-Table11[[#This Row],[Oth]]</f>
        <v>-1.1232</v>
      </c>
      <c r="AS192" s="23">
        <f>Table11[[#This Row],[Column9]]-Table11[[#This Row],[SNP]]</f>
        <v>0</v>
      </c>
      <c r="AT192" s="24">
        <f>Table11[[#This Row],[Column10]]-Table11[[#This Row],[PD]]</f>
        <v>0</v>
      </c>
      <c r="AU192" s="24">
        <f>MAX(Table11[[#This Row],[Column3]:[Column10]])-LARGE(Table11[[#This Row],[Column3]:[Column10]],2)</f>
        <v>4.0518200000000029</v>
      </c>
      <c r="AV192">
        <f>Table11[[#This Row],[Column3]]*Table11[[#This Row],[Column2]]</f>
        <v>1179295.1561</v>
      </c>
      <c r="AW192" s="25">
        <f>TRUNC(Table11[[#This Row],[Column3]]*Table11[[#This Row],[Column28]]/100)</f>
        <v>11792</v>
      </c>
      <c r="AX192" s="26">
        <f>TRUNC(Table11[[#This Row],[Column4]]*Table11[[#This Row],[Column29]]/100)</f>
        <v>4468</v>
      </c>
      <c r="AY192" s="27">
        <f>TRUNC(Table11[[#This Row],[Column5]]*Table11[[#This Row],[Column30]]/100)</f>
        <v>13422</v>
      </c>
      <c r="AZ192" s="28">
        <f>TRUNC(Table11[[#This Row],[Column6]]*Table11[[#This Row],[Column31]]/100)</f>
        <v>3189</v>
      </c>
      <c r="BA192" s="29">
        <f>TRUNC(Table11[[#This Row],[Column7]]*Table11[[#This Row],[Column312]]/100)</f>
        <v>7272</v>
      </c>
      <c r="BB192" s="30">
        <f>TRUNC(Table11[[#This Row],[Column8]]*Table11[[#This Row],[Column313]]/100)</f>
        <v>71</v>
      </c>
      <c r="BC192" s="31">
        <f>TRUNC(Table11[[#This Row],[Column9]]*Table11[[#This Row],[Column314]]/100)</f>
        <v>0</v>
      </c>
      <c r="BD192" s="32">
        <f>TRUNC(Table11[[#This Row],[Column10]]*Table11[[#This Row],[Column30]]/100)</f>
        <v>0</v>
      </c>
      <c r="BE192">
        <f>Table11[[#This Row],[Column2]]</f>
        <v>40217</v>
      </c>
      <c r="BF192">
        <f>Table11[[#This Row],[Column28]]</f>
        <v>40217</v>
      </c>
      <c r="BG192">
        <f>Table11[[#This Row],[Column29]]</f>
        <v>40217</v>
      </c>
      <c r="BH192">
        <f>Table11[[#This Row],[Column30]]</f>
        <v>40217</v>
      </c>
      <c r="BI192">
        <f>Table11[[#This Row],[Column31]]</f>
        <v>40217</v>
      </c>
      <c r="BJ192">
        <f>Table11[[#This Row],[Column312]]</f>
        <v>40217</v>
      </c>
      <c r="BK192">
        <f>Table11[[#This Row],[Column313]]</f>
        <v>40217</v>
      </c>
      <c r="BL192">
        <f>Table11[[#This Row],[Column314]]</f>
        <v>40217</v>
      </c>
      <c r="BM192">
        <f>Table11[[#This Row],[Column315]]</f>
        <v>40217</v>
      </c>
      <c r="BN192">
        <f>Table11[[#This Row],[Column31]]</f>
        <v>40217</v>
      </c>
      <c r="BO192">
        <f>Table11[[#This Row],[Column312]]</f>
        <v>40217</v>
      </c>
    </row>
    <row r="193" spans="1:67" ht="28.8" customHeight="1">
      <c r="A193" s="4" t="s">
        <v>625</v>
      </c>
      <c r="B193" s="5" t="s">
        <v>483</v>
      </c>
      <c r="C193" s="5" t="s">
        <v>413</v>
      </c>
      <c r="D193" s="56" t="s">
        <v>1119</v>
      </c>
      <c r="E193" s="16">
        <v>0</v>
      </c>
      <c r="F193">
        <v>1.3140000000000001</v>
      </c>
      <c r="G193">
        <v>9.8219999999999992</v>
      </c>
      <c r="H193">
        <v>6.5250000000000004</v>
      </c>
      <c r="I193">
        <v>35.722999999999999</v>
      </c>
      <c r="J193">
        <v>13.64</v>
      </c>
      <c r="K193">
        <v>0.89</v>
      </c>
      <c r="L193">
        <v>32.085999999999999</v>
      </c>
      <c r="M193" s="7">
        <f>Table11[[#This Row],[Progressives]]*0.67+Table11[[#This Row],[Muslim]]*0.64+Table11[[#This Row],[Left]]*0.35+Table11[[#This Row],[Average]]*0.52+Table11[[#This Row],[Reforms]]*0.2</f>
        <v>33.643569999999997</v>
      </c>
      <c r="N193" s="58">
        <f>Table11[[#This Row],[Average]]*0.34+Table11[[#This Row],[Liberal]]*0.45+Table11[[#This Row],[Blues]]+Table11[[#This Row],[Reforms]]*0.6</f>
        <v>38.425420000000003</v>
      </c>
      <c r="O193" s="9">
        <f>Table11[[#This Row],[Liberal]]*0.55+Table11[[#This Row],[Progressives]]*0.07+Table11[[#This Row],[Average]]*0.14</f>
        <v>12.959970000000002</v>
      </c>
      <c r="P193" s="11">
        <f>Table11[[#This Row],[Muslim]]*0.06+Table11[[#This Row],[Left]]*0.44+Table11[[#This Row],[Progressives]]*0.26</f>
        <v>6.0970199999999997</v>
      </c>
      <c r="Q193" s="59"/>
      <c r="R193" s="57">
        <f>Table11[[#This Row],[Muslim]]*0.3+Table11[[#This Row],[Left]]*0.21+Table11[[#This Row],[Reforms]]*0.2</f>
        <v>8.8740199999999998</v>
      </c>
      <c r="T193" s="7">
        <v>46.2</v>
      </c>
      <c r="U193" s="8">
        <v>21.9</v>
      </c>
      <c r="V193" s="10">
        <v>24.5</v>
      </c>
      <c r="W193" s="9">
        <v>1.6</v>
      </c>
      <c r="X193" s="11">
        <v>2.2999999999999998</v>
      </c>
      <c r="Y193" s="13">
        <v>3.4</v>
      </c>
      <c r="Z193" s="12">
        <v>0</v>
      </c>
      <c r="AA193" s="14">
        <v>0</v>
      </c>
      <c r="AB193">
        <f t="shared" ca="1" si="2"/>
        <v>7.6182827592338187E-2</v>
      </c>
      <c r="AC193">
        <v>35511</v>
      </c>
      <c r="AD193" s="17">
        <v>30.300830000000001</v>
      </c>
      <c r="AE193" s="18">
        <v>14.016640000000001</v>
      </c>
      <c r="AF193" s="19">
        <v>39.79036</v>
      </c>
      <c r="AG193" s="20">
        <v>3.6344699999999999</v>
      </c>
      <c r="AH193" s="21">
        <v>11.743</v>
      </c>
      <c r="AI193" s="22">
        <v>0.41469999999999901</v>
      </c>
      <c r="AJ193" s="23">
        <v>0</v>
      </c>
      <c r="AK193" s="24">
        <v>0</v>
      </c>
      <c r="AL193" s="4" t="s">
        <v>625</v>
      </c>
      <c r="AM193" s="17">
        <f>Table11[[#This Row],[Column3]]-Table11[[#This Row],[Labour]]</f>
        <v>-15.899170000000002</v>
      </c>
      <c r="AN193" s="18">
        <f>Table11[[#This Row],[Column4]]-Table11[[#This Row],[Conservative]]</f>
        <v>-7.8833599999999979</v>
      </c>
      <c r="AO193" s="19">
        <f>Table11[[#This Row],[Column5]]-Table11[[#This Row],[Reform]]</f>
        <v>15.29036</v>
      </c>
      <c r="AP193" s="20">
        <f>Table11[[#This Row],[Column6]]-Table11[[#This Row],[LibDem]]</f>
        <v>2.0344699999999998</v>
      </c>
      <c r="AQ193" s="21">
        <f>Table11[[#This Row],[Column7]]-Table11[[#This Row],[Green]]</f>
        <v>9.4430000000000014</v>
      </c>
      <c r="AR193" s="22">
        <f>Table11[[#This Row],[Column8]]-Table11[[#This Row],[Oth]]</f>
        <v>-2.985300000000001</v>
      </c>
      <c r="AS193" s="23">
        <f>Table11[[#This Row],[Column9]]-Table11[[#This Row],[SNP]]</f>
        <v>0</v>
      </c>
      <c r="AT193" s="24">
        <f>Table11[[#This Row],[Column10]]-Table11[[#This Row],[PD]]</f>
        <v>0</v>
      </c>
      <c r="AU193" s="24">
        <f>MAX(Table11[[#This Row],[Column3]:[Column10]])-LARGE(Table11[[#This Row],[Column3]:[Column10]],2)</f>
        <v>9.4895299999999985</v>
      </c>
      <c r="AV193">
        <f>Table11[[#This Row],[Column3]]*Table11[[#This Row],[Column2]]</f>
        <v>1076012.77413</v>
      </c>
      <c r="AW193" s="25">
        <f>TRUNC(Table11[[#This Row],[Column3]]*Table11[[#This Row],[Column28]]/100)</f>
        <v>10760</v>
      </c>
      <c r="AX193" s="26">
        <f>TRUNC(Table11[[#This Row],[Column4]]*Table11[[#This Row],[Column29]]/100)</f>
        <v>4977</v>
      </c>
      <c r="AY193" s="27">
        <f>TRUNC(Table11[[#This Row],[Column5]]*Table11[[#This Row],[Column30]]/100)</f>
        <v>14129</v>
      </c>
      <c r="AZ193" s="28">
        <f>TRUNC(Table11[[#This Row],[Column6]]*Table11[[#This Row],[Column31]]/100)</f>
        <v>1290</v>
      </c>
      <c r="BA193" s="29">
        <f>TRUNC(Table11[[#This Row],[Column7]]*Table11[[#This Row],[Column312]]/100)</f>
        <v>4170</v>
      </c>
      <c r="BB193" s="30">
        <f>TRUNC(Table11[[#This Row],[Column8]]*Table11[[#This Row],[Column313]]/100)</f>
        <v>147</v>
      </c>
      <c r="BC193" s="31">
        <f>TRUNC(Table11[[#This Row],[Column9]]*Table11[[#This Row],[Column314]]/100)</f>
        <v>0</v>
      </c>
      <c r="BD193" s="32">
        <f>TRUNC(Table11[[#This Row],[Column10]]*Table11[[#This Row],[Column30]]/100)</f>
        <v>0</v>
      </c>
      <c r="BE193">
        <f>Table11[[#This Row],[Column2]]</f>
        <v>35511</v>
      </c>
      <c r="BF193">
        <f>Table11[[#This Row],[Column28]]</f>
        <v>35511</v>
      </c>
      <c r="BG193">
        <f>Table11[[#This Row],[Column29]]</f>
        <v>35511</v>
      </c>
      <c r="BH193">
        <f>Table11[[#This Row],[Column30]]</f>
        <v>35511</v>
      </c>
      <c r="BI193">
        <f>Table11[[#This Row],[Column31]]</f>
        <v>35511</v>
      </c>
      <c r="BJ193">
        <f>Table11[[#This Row],[Column312]]</f>
        <v>35511</v>
      </c>
      <c r="BK193">
        <f>Table11[[#This Row],[Column313]]</f>
        <v>35511</v>
      </c>
      <c r="BL193">
        <f>Table11[[#This Row],[Column314]]</f>
        <v>35511</v>
      </c>
      <c r="BM193">
        <f>Table11[[#This Row],[Column315]]</f>
        <v>35511</v>
      </c>
      <c r="BN193">
        <f>Table11[[#This Row],[Column31]]</f>
        <v>35511</v>
      </c>
      <c r="BO193">
        <f>Table11[[#This Row],[Column312]]</f>
        <v>35511</v>
      </c>
    </row>
    <row r="194" spans="1:67" ht="28.8">
      <c r="A194" s="4" t="s">
        <v>631</v>
      </c>
      <c r="B194" s="5" t="s">
        <v>562</v>
      </c>
      <c r="C194" s="5" t="s">
        <v>413</v>
      </c>
      <c r="D194" s="56" t="s">
        <v>1120</v>
      </c>
      <c r="E194">
        <v>0</v>
      </c>
      <c r="F194">
        <v>0.63500000000000001</v>
      </c>
      <c r="G194">
        <v>6.8879999999999999</v>
      </c>
      <c r="H194">
        <v>7.835</v>
      </c>
      <c r="I194">
        <v>23.779</v>
      </c>
      <c r="J194">
        <v>26.722000000000001</v>
      </c>
      <c r="K194">
        <v>12.791</v>
      </c>
      <c r="L194">
        <v>21.35</v>
      </c>
      <c r="M194" s="7">
        <f>Table11[[#This Row],[Progressives]]*0.67+Table11[[#This Row],[Muslim]]*0.64+Table11[[#This Row],[Left]]*0.35+Table11[[#This Row],[Average]]*0.52+Table11[[#This Row],[Reforms]]*0.2</f>
        <v>24.701730000000001</v>
      </c>
      <c r="N194" s="58">
        <f>Table11[[#This Row],[Average]]*0.34+Table11[[#This Row],[Liberal]]*0.45+Table11[[#This Row],[Blues]]+Table11[[#This Row],[Reforms]]*0.6</f>
        <v>45.710760000000008</v>
      </c>
      <c r="O194" s="9">
        <f>Table11[[#This Row],[Liberal]]*0.55+Table11[[#This Row],[Progressives]]*0.07+Table11[[#This Row],[Average]]*0.14</f>
        <v>18.574610000000003</v>
      </c>
      <c r="P194" s="11">
        <f>Table11[[#This Row],[Muslim]]*0.06+Table11[[#This Row],[Left]]*0.44+Table11[[#This Row],[Progressives]]*0.26</f>
        <v>5.1059200000000002</v>
      </c>
      <c r="Q194" s="59"/>
      <c r="R194" s="57">
        <f>Table11[[#This Row],[Muslim]]*0.3+Table11[[#This Row],[Left]]*0.21+Table11[[#This Row],[Reforms]]*0.2</f>
        <v>5.9069800000000008</v>
      </c>
      <c r="T194" s="7">
        <v>46.3</v>
      </c>
      <c r="U194" s="8">
        <v>39.1</v>
      </c>
      <c r="V194" s="10">
        <v>0</v>
      </c>
      <c r="W194" s="9">
        <v>4.5999999999999996</v>
      </c>
      <c r="X194" s="11">
        <v>4.8</v>
      </c>
      <c r="Y194" s="13">
        <v>5.3</v>
      </c>
      <c r="Z194" s="12">
        <v>0</v>
      </c>
      <c r="AA194" s="14">
        <v>0</v>
      </c>
      <c r="AB194">
        <f t="shared" ref="AB194:AB257" ca="1" si="3">RAND()</f>
        <v>0.76650431563880161</v>
      </c>
      <c r="AC194">
        <v>51828</v>
      </c>
      <c r="AD194" s="17">
        <v>30.5152</v>
      </c>
      <c r="AE194" s="18">
        <v>21.839469999999999</v>
      </c>
      <c r="AF194" s="19">
        <v>27.82</v>
      </c>
      <c r="AG194" s="20">
        <v>4.8705299999999996</v>
      </c>
      <c r="AH194" s="21">
        <v>14.44</v>
      </c>
      <c r="AI194" s="22">
        <v>0.51480000000000004</v>
      </c>
      <c r="AJ194" s="23">
        <v>0</v>
      </c>
      <c r="AK194" s="24">
        <v>0</v>
      </c>
      <c r="AL194" s="4" t="s">
        <v>631</v>
      </c>
      <c r="AM194" s="17">
        <f>Table11[[#This Row],[Column3]]-Table11[[#This Row],[Labour]]</f>
        <v>-15.784799999999997</v>
      </c>
      <c r="AN194" s="18">
        <f>Table11[[#This Row],[Column4]]-Table11[[#This Row],[Conservative]]</f>
        <v>-17.260530000000003</v>
      </c>
      <c r="AO194" s="19">
        <f>Table11[[#This Row],[Column5]]-Table11[[#This Row],[Reform]]</f>
        <v>27.82</v>
      </c>
      <c r="AP194" s="20">
        <f>Table11[[#This Row],[Column6]]-Table11[[#This Row],[LibDem]]</f>
        <v>0.27052999999999994</v>
      </c>
      <c r="AQ194" s="21">
        <f>Table11[[#This Row],[Column7]]-Table11[[#This Row],[Green]]</f>
        <v>9.64</v>
      </c>
      <c r="AR194" s="22">
        <f>Table11[[#This Row],[Column8]]-Table11[[#This Row],[Oth]]</f>
        <v>-4.7851999999999997</v>
      </c>
      <c r="AS194" s="23">
        <f>Table11[[#This Row],[Column9]]-Table11[[#This Row],[SNP]]</f>
        <v>0</v>
      </c>
      <c r="AT194" s="24">
        <f>Table11[[#This Row],[Column10]]-Table11[[#This Row],[PD]]</f>
        <v>0</v>
      </c>
      <c r="AU194" s="24">
        <f>MAX(Table11[[#This Row],[Column3]:[Column10]])-LARGE(Table11[[#This Row],[Column3]:[Column10]],2)</f>
        <v>2.6951999999999998</v>
      </c>
      <c r="AV194">
        <f>Table11[[#This Row],[Column3]]*Table11[[#This Row],[Column2]]</f>
        <v>1581541.7856000001</v>
      </c>
      <c r="AW194" s="25">
        <f>TRUNC(Table11[[#This Row],[Column3]]*Table11[[#This Row],[Column28]]/100)</f>
        <v>15815</v>
      </c>
      <c r="AX194" s="26">
        <f>TRUNC(Table11[[#This Row],[Column4]]*Table11[[#This Row],[Column29]]/100)</f>
        <v>11318</v>
      </c>
      <c r="AY194" s="27">
        <f>TRUNC(Table11[[#This Row],[Column5]]*Table11[[#This Row],[Column30]]/100)</f>
        <v>14418</v>
      </c>
      <c r="AZ194" s="28">
        <f>TRUNC(Table11[[#This Row],[Column6]]*Table11[[#This Row],[Column31]]/100)</f>
        <v>2524</v>
      </c>
      <c r="BA194" s="29">
        <f>TRUNC(Table11[[#This Row],[Column7]]*Table11[[#This Row],[Column312]]/100)</f>
        <v>7483</v>
      </c>
      <c r="BB194" s="30">
        <f>TRUNC(Table11[[#This Row],[Column8]]*Table11[[#This Row],[Column313]]/100)</f>
        <v>266</v>
      </c>
      <c r="BC194" s="31">
        <f>TRUNC(Table11[[#This Row],[Column9]]*Table11[[#This Row],[Column314]]/100)</f>
        <v>0</v>
      </c>
      <c r="BD194" s="32">
        <f>TRUNC(Table11[[#This Row],[Column10]]*Table11[[#This Row],[Column30]]/100)</f>
        <v>0</v>
      </c>
      <c r="BE194">
        <f>Table11[[#This Row],[Column2]]</f>
        <v>51828</v>
      </c>
      <c r="BF194">
        <f>Table11[[#This Row],[Column28]]</f>
        <v>51828</v>
      </c>
      <c r="BG194">
        <f>Table11[[#This Row],[Column29]]</f>
        <v>51828</v>
      </c>
      <c r="BH194">
        <f>Table11[[#This Row],[Column30]]</f>
        <v>51828</v>
      </c>
      <c r="BI194">
        <f>Table11[[#This Row],[Column31]]</f>
        <v>51828</v>
      </c>
      <c r="BJ194">
        <f>Table11[[#This Row],[Column312]]</f>
        <v>51828</v>
      </c>
      <c r="BK194">
        <f>Table11[[#This Row],[Column313]]</f>
        <v>51828</v>
      </c>
      <c r="BL194">
        <f>Table11[[#This Row],[Column314]]</f>
        <v>51828</v>
      </c>
      <c r="BM194">
        <f>Table11[[#This Row],[Column315]]</f>
        <v>51828</v>
      </c>
      <c r="BN194">
        <f>Table11[[#This Row],[Column31]]</f>
        <v>51828</v>
      </c>
      <c r="BO194">
        <f>Table11[[#This Row],[Column312]]</f>
        <v>51828</v>
      </c>
    </row>
    <row r="195" spans="1:67" ht="28.8">
      <c r="A195" s="2" t="s">
        <v>635</v>
      </c>
      <c r="B195" s="3" t="s">
        <v>603</v>
      </c>
      <c r="C195" s="3" t="s">
        <v>413</v>
      </c>
      <c r="D195" s="50" t="s">
        <v>1121</v>
      </c>
      <c r="E195" s="16">
        <v>0</v>
      </c>
      <c r="F195">
        <v>0.36799999999999999</v>
      </c>
      <c r="G195">
        <v>8.4429999999999996</v>
      </c>
      <c r="H195">
        <v>4.8339999999999996</v>
      </c>
      <c r="I195">
        <v>36.277999999999999</v>
      </c>
      <c r="J195">
        <v>17.419</v>
      </c>
      <c r="K195">
        <v>0.48699999999999999</v>
      </c>
      <c r="L195">
        <v>32.170999999999999</v>
      </c>
      <c r="M195" s="7">
        <f>Table11[[#This Row],[Progressives]]*0.67+Table11[[#This Row],[Muslim]]*0.64+Table11[[#This Row],[Left]]*0.35+Table11[[#This Row],[Average]]*0.52+Table11[[#This Row],[Reforms]]*0.2</f>
        <v>31.728110000000001</v>
      </c>
      <c r="N195" s="58">
        <f>Table11[[#This Row],[Average]]*0.34+Table11[[#This Row],[Liberal]]*0.45+Table11[[#This Row],[Blues]]+Table11[[#This Row],[Reforms]]*0.6</f>
        <v>39.962670000000003</v>
      </c>
      <c r="O195" s="9">
        <f>Table11[[#This Row],[Liberal]]*0.55+Table11[[#This Row],[Progressives]]*0.07+Table11[[#This Row],[Average]]*0.14</f>
        <v>14.997750000000002</v>
      </c>
      <c r="P195" s="11">
        <f>Table11[[#This Row],[Muslim]]*0.06+Table11[[#This Row],[Left]]*0.44+Table11[[#This Row],[Progressives]]*0.26</f>
        <v>4.9938399999999996</v>
      </c>
      <c r="Q195" s="59"/>
      <c r="R195" s="57">
        <f>Table11[[#This Row],[Muslim]]*0.3+Table11[[#This Row],[Left]]*0.21+Table11[[#This Row],[Reforms]]*0.2</f>
        <v>8.3176300000000012</v>
      </c>
      <c r="T195" s="7">
        <v>47.1</v>
      </c>
      <c r="U195" s="8">
        <v>13.8</v>
      </c>
      <c r="V195" s="10">
        <v>29.1</v>
      </c>
      <c r="W195" s="9">
        <v>5.7</v>
      </c>
      <c r="X195" s="11">
        <v>4.3</v>
      </c>
      <c r="Y195" s="13">
        <v>0</v>
      </c>
      <c r="Z195" s="12">
        <v>0</v>
      </c>
      <c r="AA195" s="14">
        <v>0</v>
      </c>
      <c r="AB195">
        <f t="shared" ca="1" si="3"/>
        <v>0.31034256966353246</v>
      </c>
      <c r="AC195">
        <v>40032</v>
      </c>
      <c r="AD195" s="17">
        <v>28.22485</v>
      </c>
      <c r="AE195" s="18">
        <v>11.800800000000001</v>
      </c>
      <c r="AF195" s="19">
        <v>40.529200000000003</v>
      </c>
      <c r="AG195" s="20">
        <v>5.68215</v>
      </c>
      <c r="AH195" s="21">
        <v>13.763</v>
      </c>
      <c r="AI195" s="22">
        <v>0</v>
      </c>
      <c r="AJ195" s="23">
        <v>0</v>
      </c>
      <c r="AK195" s="24">
        <v>0</v>
      </c>
      <c r="AL195" s="2" t="s">
        <v>635</v>
      </c>
      <c r="AM195" s="17">
        <f>Table11[[#This Row],[Column3]]-Table11[[#This Row],[Labour]]</f>
        <v>-18.875150000000001</v>
      </c>
      <c r="AN195" s="18">
        <f>Table11[[#This Row],[Column4]]-Table11[[#This Row],[Conservative]]</f>
        <v>-1.9992000000000001</v>
      </c>
      <c r="AO195" s="19">
        <f>Table11[[#This Row],[Column5]]-Table11[[#This Row],[Reform]]</f>
        <v>11.429200000000002</v>
      </c>
      <c r="AP195" s="20">
        <f>Table11[[#This Row],[Column6]]-Table11[[#This Row],[LibDem]]</f>
        <v>-1.7850000000000144E-2</v>
      </c>
      <c r="AQ195" s="21">
        <f>Table11[[#This Row],[Column7]]-Table11[[#This Row],[Green]]</f>
        <v>9.463000000000001</v>
      </c>
      <c r="AR195" s="22">
        <f>Table11[[#This Row],[Column8]]-Table11[[#This Row],[Oth]]</f>
        <v>0</v>
      </c>
      <c r="AS195" s="23">
        <f>Table11[[#This Row],[Column9]]-Table11[[#This Row],[SNP]]</f>
        <v>0</v>
      </c>
      <c r="AT195" s="24">
        <f>Table11[[#This Row],[Column10]]-Table11[[#This Row],[PD]]</f>
        <v>0</v>
      </c>
      <c r="AU195" s="24">
        <f>MAX(Table11[[#This Row],[Column3]:[Column10]])-LARGE(Table11[[#This Row],[Column3]:[Column10]],2)</f>
        <v>12.304350000000003</v>
      </c>
      <c r="AV195">
        <f>Table11[[#This Row],[Column3]]*Table11[[#This Row],[Column2]]</f>
        <v>1129897.1952</v>
      </c>
      <c r="AW195" s="25">
        <f>TRUNC(Table11[[#This Row],[Column3]]*Table11[[#This Row],[Column28]]/100)</f>
        <v>11298</v>
      </c>
      <c r="AX195" s="26">
        <f>TRUNC(Table11[[#This Row],[Column4]]*Table11[[#This Row],[Column29]]/100)</f>
        <v>4724</v>
      </c>
      <c r="AY195" s="27">
        <f>TRUNC(Table11[[#This Row],[Column5]]*Table11[[#This Row],[Column30]]/100)</f>
        <v>16224</v>
      </c>
      <c r="AZ195" s="28">
        <f>TRUNC(Table11[[#This Row],[Column6]]*Table11[[#This Row],[Column31]]/100)</f>
        <v>2274</v>
      </c>
      <c r="BA195" s="29">
        <f>TRUNC(Table11[[#This Row],[Column7]]*Table11[[#This Row],[Column312]]/100)</f>
        <v>5509</v>
      </c>
      <c r="BB195" s="30">
        <f>TRUNC(Table11[[#This Row],[Column8]]*Table11[[#This Row],[Column313]]/100)</f>
        <v>0</v>
      </c>
      <c r="BC195" s="31">
        <f>TRUNC(Table11[[#This Row],[Column9]]*Table11[[#This Row],[Column314]]/100)</f>
        <v>0</v>
      </c>
      <c r="BD195" s="32">
        <f>TRUNC(Table11[[#This Row],[Column10]]*Table11[[#This Row],[Column30]]/100)</f>
        <v>0</v>
      </c>
      <c r="BE195">
        <f>Table11[[#This Row],[Column2]]</f>
        <v>40032</v>
      </c>
      <c r="BF195">
        <f>Table11[[#This Row],[Column28]]</f>
        <v>40032</v>
      </c>
      <c r="BG195">
        <f>Table11[[#This Row],[Column29]]</f>
        <v>40032</v>
      </c>
      <c r="BH195">
        <f>Table11[[#This Row],[Column30]]</f>
        <v>40032</v>
      </c>
      <c r="BI195">
        <f>Table11[[#This Row],[Column31]]</f>
        <v>40032</v>
      </c>
      <c r="BJ195">
        <f>Table11[[#This Row],[Column312]]</f>
        <v>40032</v>
      </c>
      <c r="BK195">
        <f>Table11[[#This Row],[Column313]]</f>
        <v>40032</v>
      </c>
      <c r="BL195">
        <f>Table11[[#This Row],[Column314]]</f>
        <v>40032</v>
      </c>
      <c r="BM195">
        <f>Table11[[#This Row],[Column315]]</f>
        <v>40032</v>
      </c>
      <c r="BN195">
        <f>Table11[[#This Row],[Column31]]</f>
        <v>40032</v>
      </c>
      <c r="BO195">
        <f>Table11[[#This Row],[Column312]]</f>
        <v>40032</v>
      </c>
    </row>
    <row r="196" spans="1:67" ht="28.8" customHeight="1">
      <c r="A196" s="4" t="s">
        <v>641</v>
      </c>
      <c r="B196" s="5" t="s">
        <v>603</v>
      </c>
      <c r="C196" s="5" t="s">
        <v>413</v>
      </c>
      <c r="D196" s="56" t="s">
        <v>1122</v>
      </c>
      <c r="E196" s="16">
        <v>0</v>
      </c>
      <c r="F196">
        <v>1.423</v>
      </c>
      <c r="G196">
        <v>8.9090000000000007</v>
      </c>
      <c r="H196">
        <v>5.6890000000000001</v>
      </c>
      <c r="I196">
        <v>34.694000000000003</v>
      </c>
      <c r="J196">
        <v>16.707000000000001</v>
      </c>
      <c r="K196">
        <v>0.186</v>
      </c>
      <c r="L196">
        <v>32.392000000000003</v>
      </c>
      <c r="M196" s="7">
        <f>Table11[[#This Row],[Progressives]]*0.67+Table11[[#This Row],[Muslim]]*0.64+Table11[[#This Row],[Left]]*0.35+Table11[[#This Row],[Average]]*0.52+Table11[[#This Row],[Reforms]]*0.2</f>
        <v>32.359780000000001</v>
      </c>
      <c r="N196" s="58">
        <f>Table11[[#This Row],[Average]]*0.34+Table11[[#This Row],[Liberal]]*0.45+Table11[[#This Row],[Blues]]+Table11[[#This Row],[Reforms]]*0.6</f>
        <v>38.935310000000001</v>
      </c>
      <c r="O196" s="9">
        <f>Table11[[#This Row],[Liberal]]*0.55+Table11[[#This Row],[Progressives]]*0.07+Table11[[#This Row],[Average]]*0.14</f>
        <v>14.444240000000001</v>
      </c>
      <c r="P196" s="11">
        <f>Table11[[#This Row],[Muslim]]*0.06+Table11[[#This Row],[Left]]*0.44+Table11[[#This Row],[Progressives]]*0.26</f>
        <v>5.4844800000000005</v>
      </c>
      <c r="Q196" s="59"/>
      <c r="R196" s="57">
        <f>Table11[[#This Row],[Muslim]]*0.3+Table11[[#This Row],[Left]]*0.21+Table11[[#This Row],[Reforms]]*0.2</f>
        <v>8.7761899999999997</v>
      </c>
      <c r="T196" s="7">
        <v>51.3</v>
      </c>
      <c r="U196" s="8">
        <v>9.1</v>
      </c>
      <c r="V196" s="10">
        <v>26.9</v>
      </c>
      <c r="W196" s="9">
        <v>4.7</v>
      </c>
      <c r="X196" s="11">
        <v>6.5</v>
      </c>
      <c r="Y196" s="13">
        <v>1.4</v>
      </c>
      <c r="Z196" s="12">
        <v>0</v>
      </c>
      <c r="AA196" s="14">
        <v>0</v>
      </c>
      <c r="AB196">
        <f t="shared" ca="1" si="3"/>
        <v>0.9569420068008917</v>
      </c>
      <c r="AC196">
        <v>36728</v>
      </c>
      <c r="AD196" s="17">
        <v>31.186019999999999</v>
      </c>
      <c r="AE196" s="18">
        <v>9.2435200000000002</v>
      </c>
      <c r="AF196" s="19">
        <v>38.900480000000002</v>
      </c>
      <c r="AG196" s="20">
        <v>4.0159799999999999</v>
      </c>
      <c r="AH196" s="21">
        <v>16.372</v>
      </c>
      <c r="AI196" s="22">
        <v>0.181999999999999</v>
      </c>
      <c r="AJ196" s="23">
        <v>0</v>
      </c>
      <c r="AK196" s="24">
        <v>0</v>
      </c>
      <c r="AL196" s="4" t="s">
        <v>641</v>
      </c>
      <c r="AM196" s="17">
        <f>Table11[[#This Row],[Column3]]-Table11[[#This Row],[Labour]]</f>
        <v>-20.113979999999998</v>
      </c>
      <c r="AN196" s="18">
        <f>Table11[[#This Row],[Column4]]-Table11[[#This Row],[Conservative]]</f>
        <v>0.14352000000000054</v>
      </c>
      <c r="AO196" s="19">
        <f>Table11[[#This Row],[Column5]]-Table11[[#This Row],[Reform]]</f>
        <v>12.000480000000003</v>
      </c>
      <c r="AP196" s="20">
        <f>Table11[[#This Row],[Column6]]-Table11[[#This Row],[LibDem]]</f>
        <v>-0.68402000000000029</v>
      </c>
      <c r="AQ196" s="21">
        <f>Table11[[#This Row],[Column7]]-Table11[[#This Row],[Green]]</f>
        <v>9.8719999999999999</v>
      </c>
      <c r="AR196" s="22">
        <f>Table11[[#This Row],[Column8]]-Table11[[#This Row],[Oth]]</f>
        <v>-1.2180000000000009</v>
      </c>
      <c r="AS196" s="23">
        <f>Table11[[#This Row],[Column9]]-Table11[[#This Row],[SNP]]</f>
        <v>0</v>
      </c>
      <c r="AT196" s="24">
        <f>Table11[[#This Row],[Column10]]-Table11[[#This Row],[PD]]</f>
        <v>0</v>
      </c>
      <c r="AU196" s="24">
        <f>MAX(Table11[[#This Row],[Column3]:[Column10]])-LARGE(Table11[[#This Row],[Column3]:[Column10]],2)</f>
        <v>7.7144600000000025</v>
      </c>
      <c r="AV196">
        <f>Table11[[#This Row],[Column3]]*Table11[[#This Row],[Column2]]</f>
        <v>1145400.1425600001</v>
      </c>
      <c r="AW196" s="25">
        <f>TRUNC(Table11[[#This Row],[Column3]]*Table11[[#This Row],[Column28]]/100)</f>
        <v>11454</v>
      </c>
      <c r="AX196" s="26">
        <f>TRUNC(Table11[[#This Row],[Column4]]*Table11[[#This Row],[Column29]]/100)</f>
        <v>3394</v>
      </c>
      <c r="AY196" s="27">
        <f>TRUNC(Table11[[#This Row],[Column5]]*Table11[[#This Row],[Column30]]/100)</f>
        <v>14287</v>
      </c>
      <c r="AZ196" s="28">
        <f>TRUNC(Table11[[#This Row],[Column6]]*Table11[[#This Row],[Column31]]/100)</f>
        <v>1474</v>
      </c>
      <c r="BA196" s="29">
        <f>TRUNC(Table11[[#This Row],[Column7]]*Table11[[#This Row],[Column312]]/100)</f>
        <v>6013</v>
      </c>
      <c r="BB196" s="30">
        <f>TRUNC(Table11[[#This Row],[Column8]]*Table11[[#This Row],[Column313]]/100)</f>
        <v>66</v>
      </c>
      <c r="BC196" s="31">
        <f>TRUNC(Table11[[#This Row],[Column9]]*Table11[[#This Row],[Column314]]/100)</f>
        <v>0</v>
      </c>
      <c r="BD196" s="32">
        <f>TRUNC(Table11[[#This Row],[Column10]]*Table11[[#This Row],[Column30]]/100)</f>
        <v>0</v>
      </c>
      <c r="BE196">
        <f>Table11[[#This Row],[Column2]]</f>
        <v>36728</v>
      </c>
      <c r="BF196">
        <f>Table11[[#This Row],[Column28]]</f>
        <v>36728</v>
      </c>
      <c r="BG196">
        <f>Table11[[#This Row],[Column29]]</f>
        <v>36728</v>
      </c>
      <c r="BH196">
        <f>Table11[[#This Row],[Column30]]</f>
        <v>36728</v>
      </c>
      <c r="BI196">
        <f>Table11[[#This Row],[Column31]]</f>
        <v>36728</v>
      </c>
      <c r="BJ196">
        <f>Table11[[#This Row],[Column312]]</f>
        <v>36728</v>
      </c>
      <c r="BK196">
        <f>Table11[[#This Row],[Column313]]</f>
        <v>36728</v>
      </c>
      <c r="BL196">
        <f>Table11[[#This Row],[Column314]]</f>
        <v>36728</v>
      </c>
      <c r="BM196">
        <f>Table11[[#This Row],[Column315]]</f>
        <v>36728</v>
      </c>
      <c r="BN196">
        <f>Table11[[#This Row],[Column31]]</f>
        <v>36728</v>
      </c>
      <c r="BO196">
        <f>Table11[[#This Row],[Column312]]</f>
        <v>36728</v>
      </c>
    </row>
    <row r="197" spans="1:67" ht="28.8">
      <c r="A197" s="2" t="s">
        <v>692</v>
      </c>
      <c r="B197" s="3" t="s">
        <v>359</v>
      </c>
      <c r="C197" s="3" t="s">
        <v>413</v>
      </c>
      <c r="D197" s="50" t="s">
        <v>1123</v>
      </c>
      <c r="E197" s="16">
        <v>0</v>
      </c>
      <c r="F197">
        <v>13.105</v>
      </c>
      <c r="G197">
        <v>12.827</v>
      </c>
      <c r="H197">
        <v>11.624000000000001</v>
      </c>
      <c r="I197">
        <v>27.873999999999999</v>
      </c>
      <c r="J197">
        <v>8.2159999999999993</v>
      </c>
      <c r="K197">
        <v>1.2130000000000001</v>
      </c>
      <c r="L197">
        <v>25.140999999999998</v>
      </c>
      <c r="M197" s="7">
        <f>Table11[[#This Row],[Progressives]]*0.67+Table11[[#This Row],[Muslim]]*0.64+Table11[[#This Row],[Left]]*0.35+Table11[[#This Row],[Average]]*0.52+Table11[[#This Row],[Reforms]]*0.2</f>
        <v>40.18741</v>
      </c>
      <c r="N197" s="58">
        <f>Table11[[#This Row],[Average]]*0.34+Table11[[#This Row],[Liberal]]*0.45+Table11[[#This Row],[Blues]]+Table11[[#This Row],[Reforms]]*0.6</f>
        <v>29.471959999999999</v>
      </c>
      <c r="O197" s="9">
        <f>Table11[[#This Row],[Liberal]]*0.55+Table11[[#This Row],[Progressives]]*0.07+Table11[[#This Row],[Average]]*0.14</f>
        <v>9.2348400000000002</v>
      </c>
      <c r="P197" s="11">
        <f>Table11[[#This Row],[Muslim]]*0.06+Table11[[#This Row],[Left]]*0.44+Table11[[#This Row],[Progressives]]*0.26</f>
        <v>9.45242</v>
      </c>
      <c r="Q197" s="59"/>
      <c r="R197" s="57">
        <f>Table11[[#This Row],[Muslim]]*0.3+Table11[[#This Row],[Left]]*0.21+Table11[[#This Row],[Reforms]]*0.2</f>
        <v>11.653369999999999</v>
      </c>
      <c r="T197" s="7">
        <v>47.2</v>
      </c>
      <c r="U197" s="8">
        <v>17.899999999999999</v>
      </c>
      <c r="V197" s="10">
        <v>20.5</v>
      </c>
      <c r="W197" s="9">
        <v>3</v>
      </c>
      <c r="X197" s="11">
        <v>4.4000000000000004</v>
      </c>
      <c r="Y197" s="13">
        <v>6.9</v>
      </c>
      <c r="Z197" s="12">
        <v>0</v>
      </c>
      <c r="AA197" s="14">
        <v>0</v>
      </c>
      <c r="AB197">
        <f t="shared" ca="1" si="3"/>
        <v>6.4115884191944694E-2</v>
      </c>
      <c r="AC197">
        <v>34407</v>
      </c>
      <c r="AD197" s="17">
        <v>30.003260000000001</v>
      </c>
      <c r="AE197" s="18">
        <v>12.955359999999899</v>
      </c>
      <c r="AF197" s="19">
        <v>37.789639999999999</v>
      </c>
      <c r="AG197" s="20">
        <v>5.6165399999999996</v>
      </c>
      <c r="AH197" s="21">
        <v>13.01</v>
      </c>
      <c r="AI197" s="22">
        <v>0.525199999999999</v>
      </c>
      <c r="AJ197" s="23">
        <v>0</v>
      </c>
      <c r="AK197" s="24">
        <v>0</v>
      </c>
      <c r="AL197" s="2" t="s">
        <v>692</v>
      </c>
      <c r="AM197" s="17">
        <f>Table11[[#This Row],[Column3]]-Table11[[#This Row],[Labour]]</f>
        <v>-17.196740000000002</v>
      </c>
      <c r="AN197" s="18">
        <f>Table11[[#This Row],[Column4]]-Table11[[#This Row],[Conservative]]</f>
        <v>-4.9446400000000992</v>
      </c>
      <c r="AO197" s="19">
        <f>Table11[[#This Row],[Column5]]-Table11[[#This Row],[Reform]]</f>
        <v>17.289639999999999</v>
      </c>
      <c r="AP197" s="20">
        <f>Table11[[#This Row],[Column6]]-Table11[[#This Row],[LibDem]]</f>
        <v>2.6165399999999996</v>
      </c>
      <c r="AQ197" s="21">
        <f>Table11[[#This Row],[Column7]]-Table11[[#This Row],[Green]]</f>
        <v>8.61</v>
      </c>
      <c r="AR197" s="22">
        <f>Table11[[#This Row],[Column8]]-Table11[[#This Row],[Oth]]</f>
        <v>-6.3748000000000014</v>
      </c>
      <c r="AS197" s="23">
        <f>Table11[[#This Row],[Column9]]-Table11[[#This Row],[SNP]]</f>
        <v>0</v>
      </c>
      <c r="AT197" s="24">
        <f>Table11[[#This Row],[Column10]]-Table11[[#This Row],[PD]]</f>
        <v>0</v>
      </c>
      <c r="AU197" s="24">
        <f>MAX(Table11[[#This Row],[Column3]:[Column10]])-LARGE(Table11[[#This Row],[Column3]:[Column10]],2)</f>
        <v>7.7863799999999976</v>
      </c>
      <c r="AV197">
        <f>Table11[[#This Row],[Column3]]*Table11[[#This Row],[Column2]]</f>
        <v>1032322.16682</v>
      </c>
      <c r="AW197" s="25">
        <f>TRUNC(Table11[[#This Row],[Column3]]*Table11[[#This Row],[Column28]]/100)</f>
        <v>10323</v>
      </c>
      <c r="AX197" s="26">
        <f>TRUNC(Table11[[#This Row],[Column4]]*Table11[[#This Row],[Column29]]/100)</f>
        <v>4457</v>
      </c>
      <c r="AY197" s="27">
        <f>TRUNC(Table11[[#This Row],[Column5]]*Table11[[#This Row],[Column30]]/100)</f>
        <v>13002</v>
      </c>
      <c r="AZ197" s="28">
        <f>TRUNC(Table11[[#This Row],[Column6]]*Table11[[#This Row],[Column31]]/100)</f>
        <v>1932</v>
      </c>
      <c r="BA197" s="29">
        <f>TRUNC(Table11[[#This Row],[Column7]]*Table11[[#This Row],[Column312]]/100)</f>
        <v>4476</v>
      </c>
      <c r="BB197" s="30">
        <f>TRUNC(Table11[[#This Row],[Column8]]*Table11[[#This Row],[Column313]]/100)</f>
        <v>180</v>
      </c>
      <c r="BC197" s="31">
        <f>TRUNC(Table11[[#This Row],[Column9]]*Table11[[#This Row],[Column314]]/100)</f>
        <v>0</v>
      </c>
      <c r="BD197" s="32">
        <f>TRUNC(Table11[[#This Row],[Column10]]*Table11[[#This Row],[Column30]]/100)</f>
        <v>0</v>
      </c>
      <c r="BE197">
        <f>Table11[[#This Row],[Column2]]</f>
        <v>34407</v>
      </c>
      <c r="BF197">
        <f>Table11[[#This Row],[Column28]]</f>
        <v>34407</v>
      </c>
      <c r="BG197">
        <f>Table11[[#This Row],[Column29]]</f>
        <v>34407</v>
      </c>
      <c r="BH197">
        <f>Table11[[#This Row],[Column30]]</f>
        <v>34407</v>
      </c>
      <c r="BI197">
        <f>Table11[[#This Row],[Column31]]</f>
        <v>34407</v>
      </c>
      <c r="BJ197">
        <f>Table11[[#This Row],[Column312]]</f>
        <v>34407</v>
      </c>
      <c r="BK197">
        <f>Table11[[#This Row],[Column313]]</f>
        <v>34407</v>
      </c>
      <c r="BL197">
        <f>Table11[[#This Row],[Column314]]</f>
        <v>34407</v>
      </c>
      <c r="BM197">
        <f>Table11[[#This Row],[Column315]]</f>
        <v>34407</v>
      </c>
      <c r="BN197">
        <f>Table11[[#This Row],[Column31]]</f>
        <v>34407</v>
      </c>
      <c r="BO197">
        <f>Table11[[#This Row],[Column312]]</f>
        <v>34407</v>
      </c>
    </row>
    <row r="198" spans="1:67" ht="28.8">
      <c r="A198" s="4" t="s">
        <v>693</v>
      </c>
      <c r="B198" s="5" t="s">
        <v>359</v>
      </c>
      <c r="C198" s="5" t="s">
        <v>413</v>
      </c>
      <c r="D198" s="56" t="s">
        <v>1124</v>
      </c>
      <c r="E198" s="16">
        <v>0</v>
      </c>
      <c r="F198">
        <v>1.167</v>
      </c>
      <c r="G198">
        <v>8.3580000000000005</v>
      </c>
      <c r="H198">
        <v>5.7359999999999998</v>
      </c>
      <c r="I198">
        <v>30.245000000000001</v>
      </c>
      <c r="J198">
        <v>18.178999999999998</v>
      </c>
      <c r="K198">
        <v>5.7590000000000003</v>
      </c>
      <c r="L198">
        <v>30.556000000000001</v>
      </c>
      <c r="M198" s="7">
        <f>Table11[[#This Row],[Progressives]]*0.67+Table11[[#This Row],[Muslim]]*0.64+Table11[[#This Row],[Left]]*0.35+Table11[[#This Row],[Average]]*0.52+Table11[[#This Row],[Reforms]]*0.2</f>
        <v>29.353899999999999</v>
      </c>
      <c r="N198" s="58">
        <f>Table11[[#This Row],[Average]]*0.34+Table11[[#This Row],[Liberal]]*0.45+Table11[[#This Row],[Blues]]+Table11[[#This Row],[Reforms]]*0.6</f>
        <v>42.556449999999998</v>
      </c>
      <c r="O198" s="9">
        <f>Table11[[#This Row],[Liberal]]*0.55+Table11[[#This Row],[Progressives]]*0.07+Table11[[#This Row],[Average]]*0.14</f>
        <v>14.634270000000001</v>
      </c>
      <c r="P198" s="11">
        <f>Table11[[#This Row],[Muslim]]*0.06+Table11[[#This Row],[Left]]*0.44+Table11[[#This Row],[Progressives]]*0.26</f>
        <v>5.2389000000000001</v>
      </c>
      <c r="Q198" s="59"/>
      <c r="R198" s="57">
        <f>Table11[[#This Row],[Muslim]]*0.3+Table11[[#This Row],[Left]]*0.21+Table11[[#This Row],[Reforms]]*0.2</f>
        <v>8.2164800000000007</v>
      </c>
      <c r="T198" s="7">
        <v>43.3</v>
      </c>
      <c r="U198" s="8">
        <v>42.7</v>
      </c>
      <c r="V198" s="10">
        <v>0</v>
      </c>
      <c r="W198" s="9">
        <v>5.3</v>
      </c>
      <c r="X198" s="11">
        <v>3.8</v>
      </c>
      <c r="Y198" s="13">
        <v>4.8</v>
      </c>
      <c r="Z198" s="12">
        <v>0</v>
      </c>
      <c r="AA198" s="14">
        <v>0</v>
      </c>
      <c r="AB198">
        <f t="shared" ca="1" si="3"/>
        <v>0.21025943561202443</v>
      </c>
      <c r="AC198">
        <v>38035</v>
      </c>
      <c r="AD198" s="17">
        <v>34.016590000000001</v>
      </c>
      <c r="AE198" s="18">
        <v>11.52272</v>
      </c>
      <c r="AF198" s="19">
        <v>33.411279999999998</v>
      </c>
      <c r="AG198" s="20">
        <v>2.9330099999999999</v>
      </c>
      <c r="AH198" s="21">
        <v>17.030999999999999</v>
      </c>
      <c r="AI198" s="22">
        <v>0.98540000000000005</v>
      </c>
      <c r="AJ198" s="23">
        <v>0</v>
      </c>
      <c r="AK198" s="24">
        <v>0</v>
      </c>
      <c r="AL198" s="4" t="s">
        <v>693</v>
      </c>
      <c r="AM198" s="17">
        <f>Table11[[#This Row],[Column3]]-Table11[[#This Row],[Labour]]</f>
        <v>-9.2834099999999964</v>
      </c>
      <c r="AN198" s="18">
        <f>Table11[[#This Row],[Column4]]-Table11[[#This Row],[Conservative]]</f>
        <v>-31.177280000000003</v>
      </c>
      <c r="AO198" s="19">
        <f>Table11[[#This Row],[Column5]]-Table11[[#This Row],[Reform]]</f>
        <v>33.411279999999998</v>
      </c>
      <c r="AP198" s="20">
        <f>Table11[[#This Row],[Column6]]-Table11[[#This Row],[LibDem]]</f>
        <v>-2.3669899999999999</v>
      </c>
      <c r="AQ198" s="21">
        <f>Table11[[#This Row],[Column7]]-Table11[[#This Row],[Green]]</f>
        <v>13.230999999999998</v>
      </c>
      <c r="AR198" s="22">
        <f>Table11[[#This Row],[Column8]]-Table11[[#This Row],[Oth]]</f>
        <v>-3.8145999999999995</v>
      </c>
      <c r="AS198" s="23">
        <f>Table11[[#This Row],[Column9]]-Table11[[#This Row],[SNP]]</f>
        <v>0</v>
      </c>
      <c r="AT198" s="24">
        <f>Table11[[#This Row],[Column10]]-Table11[[#This Row],[PD]]</f>
        <v>0</v>
      </c>
      <c r="AU198" s="24">
        <f>MAX(Table11[[#This Row],[Column3]:[Column10]])-LARGE(Table11[[#This Row],[Column3]:[Column10]],2)</f>
        <v>0.6053100000000029</v>
      </c>
      <c r="AV198">
        <f>Table11[[#This Row],[Column3]]*Table11[[#This Row],[Column2]]</f>
        <v>1293821.0006500001</v>
      </c>
      <c r="AW198" s="25">
        <f>TRUNC(Table11[[#This Row],[Column3]]*Table11[[#This Row],[Column28]]/100)</f>
        <v>12938</v>
      </c>
      <c r="AX198" s="26">
        <f>TRUNC(Table11[[#This Row],[Column4]]*Table11[[#This Row],[Column29]]/100)</f>
        <v>4382</v>
      </c>
      <c r="AY198" s="27">
        <f>TRUNC(Table11[[#This Row],[Column5]]*Table11[[#This Row],[Column30]]/100)</f>
        <v>12707</v>
      </c>
      <c r="AZ198" s="28">
        <f>TRUNC(Table11[[#This Row],[Column6]]*Table11[[#This Row],[Column31]]/100)</f>
        <v>1115</v>
      </c>
      <c r="BA198" s="29">
        <f>TRUNC(Table11[[#This Row],[Column7]]*Table11[[#This Row],[Column312]]/100)</f>
        <v>6477</v>
      </c>
      <c r="BB198" s="30">
        <f>TRUNC(Table11[[#This Row],[Column8]]*Table11[[#This Row],[Column313]]/100)</f>
        <v>374</v>
      </c>
      <c r="BC198" s="31">
        <f>TRUNC(Table11[[#This Row],[Column9]]*Table11[[#This Row],[Column314]]/100)</f>
        <v>0</v>
      </c>
      <c r="BD198" s="32">
        <f>TRUNC(Table11[[#This Row],[Column10]]*Table11[[#This Row],[Column30]]/100)</f>
        <v>0</v>
      </c>
      <c r="BE198">
        <f>Table11[[#This Row],[Column2]]</f>
        <v>38035</v>
      </c>
      <c r="BF198">
        <f>Table11[[#This Row],[Column28]]</f>
        <v>38035</v>
      </c>
      <c r="BG198">
        <f>Table11[[#This Row],[Column29]]</f>
        <v>38035</v>
      </c>
      <c r="BH198">
        <f>Table11[[#This Row],[Column30]]</f>
        <v>38035</v>
      </c>
      <c r="BI198">
        <f>Table11[[#This Row],[Column31]]</f>
        <v>38035</v>
      </c>
      <c r="BJ198">
        <f>Table11[[#This Row],[Column312]]</f>
        <v>38035</v>
      </c>
      <c r="BK198">
        <f>Table11[[#This Row],[Column313]]</f>
        <v>38035</v>
      </c>
      <c r="BL198">
        <f>Table11[[#This Row],[Column314]]</f>
        <v>38035</v>
      </c>
      <c r="BM198">
        <f>Table11[[#This Row],[Column315]]</f>
        <v>38035</v>
      </c>
      <c r="BN198">
        <f>Table11[[#This Row],[Column31]]</f>
        <v>38035</v>
      </c>
      <c r="BO198">
        <f>Table11[[#This Row],[Column312]]</f>
        <v>38035</v>
      </c>
    </row>
    <row r="199" spans="1:67" ht="28.8" customHeight="1">
      <c r="A199" s="2" t="s">
        <v>708</v>
      </c>
      <c r="B199" s="3" t="s">
        <v>603</v>
      </c>
      <c r="C199" s="3" t="s">
        <v>413</v>
      </c>
      <c r="D199" s="50" t="s">
        <v>1125</v>
      </c>
      <c r="E199" s="16">
        <v>0</v>
      </c>
      <c r="F199">
        <v>14.618</v>
      </c>
      <c r="G199">
        <v>21.227</v>
      </c>
      <c r="H199">
        <v>13.877000000000001</v>
      </c>
      <c r="I199">
        <v>19.681000000000001</v>
      </c>
      <c r="J199">
        <v>10.361000000000001</v>
      </c>
      <c r="K199">
        <v>1.4119999999999999</v>
      </c>
      <c r="L199">
        <v>18.824000000000002</v>
      </c>
      <c r="M199" s="7">
        <f>Table11[[#This Row],[Progressives]]*0.67+Table11[[#This Row],[Muslim]]*0.64+Table11[[#This Row],[Left]]*0.35+Table11[[#This Row],[Average]]*0.52+Table11[[#This Row],[Reforms]]*0.2</f>
        <v>40.081480000000006</v>
      </c>
      <c r="N199" s="58">
        <f>Table11[[#This Row],[Average]]*0.34+Table11[[#This Row],[Liberal]]*0.45+Table11[[#This Row],[Blues]]+Table11[[#This Row],[Reforms]]*0.6</f>
        <v>24.060390000000005</v>
      </c>
      <c r="O199" s="9">
        <f>Table11[[#This Row],[Liberal]]*0.55+Table11[[#This Row],[Progressives]]*0.07+Table11[[#This Row],[Average]]*0.14</f>
        <v>9.4252800000000008</v>
      </c>
      <c r="P199" s="11">
        <f>Table11[[#This Row],[Muslim]]*0.06+Table11[[#This Row],[Left]]*0.44+Table11[[#This Row],[Progressives]]*0.26</f>
        <v>13.82498</v>
      </c>
      <c r="Q199" s="59"/>
      <c r="R199" s="57">
        <f>Table11[[#This Row],[Muslim]]*0.3+Table11[[#This Row],[Left]]*0.21+Table11[[#This Row],[Reforms]]*0.2</f>
        <v>12.607870000000002</v>
      </c>
      <c r="T199" s="7">
        <v>45.6</v>
      </c>
      <c r="U199" s="8">
        <v>10.199999999999999</v>
      </c>
      <c r="V199" s="10">
        <v>18.899999999999999</v>
      </c>
      <c r="W199" s="9">
        <v>4.7</v>
      </c>
      <c r="X199" s="11">
        <v>7.8</v>
      </c>
      <c r="Y199" s="13">
        <v>12.7</v>
      </c>
      <c r="Z199" s="12">
        <v>0</v>
      </c>
      <c r="AA199" s="14">
        <v>0</v>
      </c>
      <c r="AB199">
        <f t="shared" ca="1" si="3"/>
        <v>0.25766961349628936</v>
      </c>
      <c r="AC199">
        <v>41355</v>
      </c>
      <c r="AD199" s="17">
        <v>25.727599999999999</v>
      </c>
      <c r="AE199" s="18">
        <v>7.8407999999999998</v>
      </c>
      <c r="AF199" s="19">
        <v>28.269199999999898</v>
      </c>
      <c r="AG199" s="20">
        <v>3.2724000000000002</v>
      </c>
      <c r="AH199" s="21">
        <v>33.089599999999997</v>
      </c>
      <c r="AI199" s="22">
        <v>1.7003999999999999</v>
      </c>
      <c r="AJ199" s="23">
        <v>0</v>
      </c>
      <c r="AK199" s="24">
        <v>0</v>
      </c>
      <c r="AL199" s="2" t="s">
        <v>708</v>
      </c>
      <c r="AM199" s="17">
        <f>Table11[[#This Row],[Column3]]-Table11[[#This Row],[Labour]]</f>
        <v>-19.872400000000003</v>
      </c>
      <c r="AN199" s="18">
        <f>Table11[[#This Row],[Column4]]-Table11[[#This Row],[Conservative]]</f>
        <v>-2.3591999999999995</v>
      </c>
      <c r="AO199" s="19">
        <f>Table11[[#This Row],[Column5]]-Table11[[#This Row],[Reform]]</f>
        <v>9.3691999999998998</v>
      </c>
      <c r="AP199" s="20">
        <f>Table11[[#This Row],[Column6]]-Table11[[#This Row],[LibDem]]</f>
        <v>-1.4276</v>
      </c>
      <c r="AQ199" s="21">
        <f>Table11[[#This Row],[Column7]]-Table11[[#This Row],[Green]]</f>
        <v>25.289599999999997</v>
      </c>
      <c r="AR199" s="22">
        <f>Table11[[#This Row],[Column8]]-Table11[[#This Row],[Oth]]</f>
        <v>-10.999599999999999</v>
      </c>
      <c r="AS199" s="23">
        <f>Table11[[#This Row],[Column9]]-Table11[[#This Row],[SNP]]</f>
        <v>0</v>
      </c>
      <c r="AT199" s="24">
        <f>Table11[[#This Row],[Column10]]-Table11[[#This Row],[PD]]</f>
        <v>0</v>
      </c>
      <c r="AU199" s="24">
        <f>MAX(Table11[[#This Row],[Column3]:[Column10]])-LARGE(Table11[[#This Row],[Column3]:[Column10]],2)</f>
        <v>4.8204000000000988</v>
      </c>
      <c r="AV199">
        <f>Table11[[#This Row],[Column3]]*Table11[[#This Row],[Column2]]</f>
        <v>1063964.898</v>
      </c>
      <c r="AW199" s="25">
        <f>TRUNC(Table11[[#This Row],[Column3]]*Table11[[#This Row],[Column28]]/100)</f>
        <v>10639</v>
      </c>
      <c r="AX199" s="26">
        <f>TRUNC(Table11[[#This Row],[Column4]]*Table11[[#This Row],[Column29]]/100)</f>
        <v>3242</v>
      </c>
      <c r="AY199" s="27">
        <f>TRUNC(Table11[[#This Row],[Column5]]*Table11[[#This Row],[Column30]]/100)</f>
        <v>11690</v>
      </c>
      <c r="AZ199" s="28">
        <f>TRUNC(Table11[[#This Row],[Column6]]*Table11[[#This Row],[Column31]]/100)</f>
        <v>1353</v>
      </c>
      <c r="BA199" s="29">
        <f>TRUNC(Table11[[#This Row],[Column7]]*Table11[[#This Row],[Column312]]/100)</f>
        <v>13684</v>
      </c>
      <c r="BB199" s="30">
        <f>TRUNC(Table11[[#This Row],[Column8]]*Table11[[#This Row],[Column313]]/100)</f>
        <v>703</v>
      </c>
      <c r="BC199" s="31">
        <f>TRUNC(Table11[[#This Row],[Column9]]*Table11[[#This Row],[Column314]]/100)</f>
        <v>0</v>
      </c>
      <c r="BD199" s="32">
        <f>TRUNC(Table11[[#This Row],[Column10]]*Table11[[#This Row],[Column30]]/100)</f>
        <v>0</v>
      </c>
      <c r="BE199">
        <f>Table11[[#This Row],[Column2]]</f>
        <v>41355</v>
      </c>
      <c r="BF199">
        <f>Table11[[#This Row],[Column28]]</f>
        <v>41355</v>
      </c>
      <c r="BG199">
        <f>Table11[[#This Row],[Column29]]</f>
        <v>41355</v>
      </c>
      <c r="BH199">
        <f>Table11[[#This Row],[Column30]]</f>
        <v>41355</v>
      </c>
      <c r="BI199">
        <f>Table11[[#This Row],[Column31]]</f>
        <v>41355</v>
      </c>
      <c r="BJ199">
        <f>Table11[[#This Row],[Column312]]</f>
        <v>41355</v>
      </c>
      <c r="BK199">
        <f>Table11[[#This Row],[Column313]]</f>
        <v>41355</v>
      </c>
      <c r="BL199">
        <f>Table11[[#This Row],[Column314]]</f>
        <v>41355</v>
      </c>
      <c r="BM199">
        <f>Table11[[#This Row],[Column315]]</f>
        <v>41355</v>
      </c>
      <c r="BN199">
        <f>Table11[[#This Row],[Column31]]</f>
        <v>41355</v>
      </c>
      <c r="BO199">
        <f>Table11[[#This Row],[Column312]]</f>
        <v>41355</v>
      </c>
    </row>
    <row r="200" spans="1:67" ht="28.8" customHeight="1">
      <c r="A200" s="2" t="s">
        <v>709</v>
      </c>
      <c r="B200" s="3" t="s">
        <v>603</v>
      </c>
      <c r="C200" s="3" t="s">
        <v>413</v>
      </c>
      <c r="D200" s="50" t="s">
        <v>1126</v>
      </c>
      <c r="E200">
        <v>0</v>
      </c>
      <c r="F200">
        <v>3.41</v>
      </c>
      <c r="G200">
        <v>18.460999999999999</v>
      </c>
      <c r="H200">
        <v>11.547000000000001</v>
      </c>
      <c r="I200">
        <v>27.504000000000001</v>
      </c>
      <c r="J200">
        <v>13.939</v>
      </c>
      <c r="K200">
        <v>0.995</v>
      </c>
      <c r="L200">
        <v>24.145</v>
      </c>
      <c r="M200" s="7">
        <f>Table11[[#This Row],[Progressives]]*0.67+Table11[[#This Row],[Muslim]]*0.64+Table11[[#This Row],[Left]]*0.35+Table11[[#This Row],[Average]]*0.52+Table11[[#This Row],[Reforms]]*0.2</f>
        <v>35.511320000000005</v>
      </c>
      <c r="N200" s="58">
        <f>Table11[[#This Row],[Average]]*0.34+Table11[[#This Row],[Liberal]]*0.45+Table11[[#This Row],[Blues]]+Table11[[#This Row],[Reforms]]*0.6</f>
        <v>31.105910000000002</v>
      </c>
      <c r="O200" s="9">
        <f>Table11[[#This Row],[Liberal]]*0.55+Table11[[#This Row],[Progressives]]*0.07+Table11[[#This Row],[Average]]*0.14</f>
        <v>12.325300000000002</v>
      </c>
      <c r="P200" s="11">
        <f>Table11[[#This Row],[Muslim]]*0.06+Table11[[#This Row],[Left]]*0.44+Table11[[#This Row],[Progressives]]*0.26</f>
        <v>11.329660000000001</v>
      </c>
      <c r="Q200" s="59"/>
      <c r="R200" s="57">
        <f>Table11[[#This Row],[Muslim]]*0.3+Table11[[#This Row],[Left]]*0.21+Table11[[#This Row],[Reforms]]*0.2</f>
        <v>9.7288099999999993</v>
      </c>
      <c r="T200" s="7">
        <v>50.1</v>
      </c>
      <c r="U200" s="8">
        <v>8.3000000000000007</v>
      </c>
      <c r="V200" s="10">
        <v>19.8</v>
      </c>
      <c r="W200" s="9">
        <v>7</v>
      </c>
      <c r="X200" s="11">
        <v>12.4</v>
      </c>
      <c r="Y200" s="13">
        <v>2.2999999999999998</v>
      </c>
      <c r="Z200" s="12">
        <v>0</v>
      </c>
      <c r="AA200" s="14">
        <v>0</v>
      </c>
      <c r="AB200">
        <f t="shared" ca="1" si="3"/>
        <v>0.4408924375096529</v>
      </c>
      <c r="AC200">
        <v>42321</v>
      </c>
      <c r="AD200" s="17">
        <v>30.234680000000001</v>
      </c>
      <c r="AE200" s="18">
        <v>8.3494399999999995</v>
      </c>
      <c r="AF200" s="19">
        <v>30.998559999999902</v>
      </c>
      <c r="AG200" s="20">
        <v>4.6753200000000001</v>
      </c>
      <c r="AH200" s="21">
        <v>25.343</v>
      </c>
      <c r="AI200" s="22">
        <v>0.29899999999999899</v>
      </c>
      <c r="AJ200" s="23">
        <v>0</v>
      </c>
      <c r="AK200" s="24">
        <v>0</v>
      </c>
      <c r="AL200" s="2" t="s">
        <v>709</v>
      </c>
      <c r="AM200" s="17">
        <f>Table11[[#This Row],[Column3]]-Table11[[#This Row],[Labour]]</f>
        <v>-19.865320000000001</v>
      </c>
      <c r="AN200" s="18">
        <f>Table11[[#This Row],[Column4]]-Table11[[#This Row],[Conservative]]</f>
        <v>4.9439999999998818E-2</v>
      </c>
      <c r="AO200" s="19">
        <f>Table11[[#This Row],[Column5]]-Table11[[#This Row],[Reform]]</f>
        <v>11.198559999999901</v>
      </c>
      <c r="AP200" s="20">
        <f>Table11[[#This Row],[Column6]]-Table11[[#This Row],[LibDem]]</f>
        <v>-2.3246799999999999</v>
      </c>
      <c r="AQ200" s="21">
        <f>Table11[[#This Row],[Column7]]-Table11[[#This Row],[Green]]</f>
        <v>12.943</v>
      </c>
      <c r="AR200" s="22">
        <f>Table11[[#This Row],[Column8]]-Table11[[#This Row],[Oth]]</f>
        <v>-2.0010000000000008</v>
      </c>
      <c r="AS200" s="23">
        <f>Table11[[#This Row],[Column9]]-Table11[[#This Row],[SNP]]</f>
        <v>0</v>
      </c>
      <c r="AT200" s="24">
        <f>Table11[[#This Row],[Column10]]-Table11[[#This Row],[PD]]</f>
        <v>0</v>
      </c>
      <c r="AU200" s="24">
        <f>MAX(Table11[[#This Row],[Column3]:[Column10]])-LARGE(Table11[[#This Row],[Column3]:[Column10]],2)</f>
        <v>0.76387999999990086</v>
      </c>
      <c r="AV200">
        <f>Table11[[#This Row],[Column3]]*Table11[[#This Row],[Column2]]</f>
        <v>1279561.89228</v>
      </c>
      <c r="AW200" s="25">
        <f>TRUNC(Table11[[#This Row],[Column3]]*Table11[[#This Row],[Column28]]/100)</f>
        <v>12795</v>
      </c>
      <c r="AX200" s="26">
        <f>TRUNC(Table11[[#This Row],[Column4]]*Table11[[#This Row],[Column29]]/100)</f>
        <v>3533</v>
      </c>
      <c r="AY200" s="27">
        <f>TRUNC(Table11[[#This Row],[Column5]]*Table11[[#This Row],[Column30]]/100)</f>
        <v>13118</v>
      </c>
      <c r="AZ200" s="28">
        <f>TRUNC(Table11[[#This Row],[Column6]]*Table11[[#This Row],[Column31]]/100)</f>
        <v>1978</v>
      </c>
      <c r="BA200" s="29">
        <f>TRUNC(Table11[[#This Row],[Column7]]*Table11[[#This Row],[Column312]]/100)</f>
        <v>10725</v>
      </c>
      <c r="BB200" s="30">
        <f>TRUNC(Table11[[#This Row],[Column8]]*Table11[[#This Row],[Column313]]/100)</f>
        <v>126</v>
      </c>
      <c r="BC200" s="31">
        <f>TRUNC(Table11[[#This Row],[Column9]]*Table11[[#This Row],[Column314]]/100)</f>
        <v>0</v>
      </c>
      <c r="BD200" s="32">
        <f>TRUNC(Table11[[#This Row],[Column10]]*Table11[[#This Row],[Column30]]/100)</f>
        <v>0</v>
      </c>
      <c r="BE200">
        <f>Table11[[#This Row],[Column2]]</f>
        <v>42321</v>
      </c>
      <c r="BF200">
        <f>Table11[[#This Row],[Column28]]</f>
        <v>42321</v>
      </c>
      <c r="BG200">
        <f>Table11[[#This Row],[Column29]]</f>
        <v>42321</v>
      </c>
      <c r="BH200">
        <f>Table11[[#This Row],[Column30]]</f>
        <v>42321</v>
      </c>
      <c r="BI200">
        <f>Table11[[#This Row],[Column31]]</f>
        <v>42321</v>
      </c>
      <c r="BJ200">
        <f>Table11[[#This Row],[Column312]]</f>
        <v>42321</v>
      </c>
      <c r="BK200">
        <f>Table11[[#This Row],[Column313]]</f>
        <v>42321</v>
      </c>
      <c r="BL200">
        <f>Table11[[#This Row],[Column314]]</f>
        <v>42321</v>
      </c>
      <c r="BM200">
        <f>Table11[[#This Row],[Column315]]</f>
        <v>42321</v>
      </c>
      <c r="BN200">
        <f>Table11[[#This Row],[Column31]]</f>
        <v>42321</v>
      </c>
      <c r="BO200">
        <f>Table11[[#This Row],[Column312]]</f>
        <v>42321</v>
      </c>
    </row>
    <row r="201" spans="1:67" ht="28.8">
      <c r="A201" s="4" t="s">
        <v>710</v>
      </c>
      <c r="B201" s="5" t="s">
        <v>603</v>
      </c>
      <c r="C201" s="5" t="s">
        <v>413</v>
      </c>
      <c r="D201" s="56" t="s">
        <v>1127</v>
      </c>
      <c r="E201" s="16">
        <v>0</v>
      </c>
      <c r="F201">
        <v>4.2060000000000004</v>
      </c>
      <c r="G201">
        <v>20.39</v>
      </c>
      <c r="H201">
        <v>13.365</v>
      </c>
      <c r="I201">
        <v>27.965</v>
      </c>
      <c r="J201">
        <v>17.818000000000001</v>
      </c>
      <c r="K201">
        <v>1.857</v>
      </c>
      <c r="L201">
        <v>14.398999999999999</v>
      </c>
      <c r="M201" s="7">
        <f>Table11[[#This Row],[Progressives]]*0.67+Table11[[#This Row],[Muslim]]*0.64+Table11[[#This Row],[Left]]*0.35+Table11[[#This Row],[Average]]*0.52+Table11[[#This Row],[Reforms]]*0.2</f>
        <v>36.204490000000007</v>
      </c>
      <c r="N201" s="58">
        <f>Table11[[#This Row],[Average]]*0.34+Table11[[#This Row],[Liberal]]*0.45+Table11[[#This Row],[Blues]]+Table11[[#This Row],[Reforms]]*0.6</f>
        <v>28.022600000000001</v>
      </c>
      <c r="O201" s="9">
        <f>Table11[[#This Row],[Liberal]]*0.55+Table11[[#This Row],[Progressives]]*0.07+Table11[[#This Row],[Average]]*0.14</f>
        <v>14.650550000000001</v>
      </c>
      <c r="P201" s="11">
        <f>Table11[[#This Row],[Muslim]]*0.06+Table11[[#This Row],[Left]]*0.44+Table11[[#This Row],[Progressives]]*0.26</f>
        <v>12.69886</v>
      </c>
      <c r="Q201" s="59"/>
      <c r="R201" s="57">
        <f>Table11[[#This Row],[Muslim]]*0.3+Table11[[#This Row],[Left]]*0.21+Table11[[#This Row],[Reforms]]*0.2</f>
        <v>8.4235000000000007</v>
      </c>
      <c r="T201" s="7">
        <v>50.3</v>
      </c>
      <c r="U201" s="8">
        <v>13.7</v>
      </c>
      <c r="V201" s="10">
        <v>12.2</v>
      </c>
      <c r="W201" s="9">
        <v>12.2</v>
      </c>
      <c r="X201" s="11">
        <v>10.4</v>
      </c>
      <c r="Y201" s="13">
        <v>1.2</v>
      </c>
      <c r="Z201" s="12">
        <v>0</v>
      </c>
      <c r="AA201" s="14">
        <v>0</v>
      </c>
      <c r="AB201">
        <f t="shared" ca="1" si="3"/>
        <v>0.72999061069128046</v>
      </c>
      <c r="AC201">
        <v>48617</v>
      </c>
      <c r="AD201" s="17">
        <v>31.12332</v>
      </c>
      <c r="AE201" s="18">
        <v>11.72336</v>
      </c>
      <c r="AF201" s="19">
        <v>22.318639999999998</v>
      </c>
      <c r="AG201" s="20">
        <v>8.2846799999999998</v>
      </c>
      <c r="AH201" s="21">
        <v>26.367999999999999</v>
      </c>
      <c r="AI201" s="22">
        <v>0.181999999999999</v>
      </c>
      <c r="AJ201" s="23">
        <v>0</v>
      </c>
      <c r="AK201" s="24">
        <v>0</v>
      </c>
      <c r="AL201" s="4" t="s">
        <v>710</v>
      </c>
      <c r="AM201" s="17">
        <f>Table11[[#This Row],[Column3]]-Table11[[#This Row],[Labour]]</f>
        <v>-19.176679999999998</v>
      </c>
      <c r="AN201" s="18">
        <f>Table11[[#This Row],[Column4]]-Table11[[#This Row],[Conservative]]</f>
        <v>-1.9766399999999997</v>
      </c>
      <c r="AO201" s="19">
        <f>Table11[[#This Row],[Column5]]-Table11[[#This Row],[Reform]]</f>
        <v>10.118639999999999</v>
      </c>
      <c r="AP201" s="20">
        <f>Table11[[#This Row],[Column6]]-Table11[[#This Row],[LibDem]]</f>
        <v>-3.9153199999999995</v>
      </c>
      <c r="AQ201" s="21">
        <f>Table11[[#This Row],[Column7]]-Table11[[#This Row],[Green]]</f>
        <v>15.967999999999998</v>
      </c>
      <c r="AR201" s="22">
        <f>Table11[[#This Row],[Column8]]-Table11[[#This Row],[Oth]]</f>
        <v>-1.0180000000000009</v>
      </c>
      <c r="AS201" s="23">
        <f>Table11[[#This Row],[Column9]]-Table11[[#This Row],[SNP]]</f>
        <v>0</v>
      </c>
      <c r="AT201" s="24">
        <f>Table11[[#This Row],[Column10]]-Table11[[#This Row],[PD]]</f>
        <v>0</v>
      </c>
      <c r="AU201" s="24">
        <f>MAX(Table11[[#This Row],[Column3]:[Column10]])-LARGE(Table11[[#This Row],[Column3]:[Column10]],2)</f>
        <v>4.7553200000000011</v>
      </c>
      <c r="AV201">
        <f>Table11[[#This Row],[Column3]]*Table11[[#This Row],[Column2]]</f>
        <v>1513122.4484399999</v>
      </c>
      <c r="AW201" s="25">
        <f>TRUNC(Table11[[#This Row],[Column3]]*Table11[[#This Row],[Column28]]/100)</f>
        <v>15131</v>
      </c>
      <c r="AX201" s="26">
        <f>TRUNC(Table11[[#This Row],[Column4]]*Table11[[#This Row],[Column29]]/100)</f>
        <v>5699</v>
      </c>
      <c r="AY201" s="27">
        <f>TRUNC(Table11[[#This Row],[Column5]]*Table11[[#This Row],[Column30]]/100)</f>
        <v>10850</v>
      </c>
      <c r="AZ201" s="28">
        <f>TRUNC(Table11[[#This Row],[Column6]]*Table11[[#This Row],[Column31]]/100)</f>
        <v>4027</v>
      </c>
      <c r="BA201" s="29">
        <f>TRUNC(Table11[[#This Row],[Column7]]*Table11[[#This Row],[Column312]]/100)</f>
        <v>12819</v>
      </c>
      <c r="BB201" s="30">
        <f>TRUNC(Table11[[#This Row],[Column8]]*Table11[[#This Row],[Column313]]/100)</f>
        <v>88</v>
      </c>
      <c r="BC201" s="31">
        <f>TRUNC(Table11[[#This Row],[Column9]]*Table11[[#This Row],[Column314]]/100)</f>
        <v>0</v>
      </c>
      <c r="BD201" s="32">
        <f>TRUNC(Table11[[#This Row],[Column10]]*Table11[[#This Row],[Column30]]/100)</f>
        <v>0</v>
      </c>
      <c r="BE201">
        <f>Table11[[#This Row],[Column2]]</f>
        <v>48617</v>
      </c>
      <c r="BF201">
        <f>Table11[[#This Row],[Column28]]</f>
        <v>48617</v>
      </c>
      <c r="BG201">
        <f>Table11[[#This Row],[Column29]]</f>
        <v>48617</v>
      </c>
      <c r="BH201">
        <f>Table11[[#This Row],[Column30]]</f>
        <v>48617</v>
      </c>
      <c r="BI201">
        <f>Table11[[#This Row],[Column31]]</f>
        <v>48617</v>
      </c>
      <c r="BJ201">
        <f>Table11[[#This Row],[Column312]]</f>
        <v>48617</v>
      </c>
      <c r="BK201">
        <f>Table11[[#This Row],[Column313]]</f>
        <v>48617</v>
      </c>
      <c r="BL201">
        <f>Table11[[#This Row],[Column314]]</f>
        <v>48617</v>
      </c>
      <c r="BM201">
        <f>Table11[[#This Row],[Column315]]</f>
        <v>48617</v>
      </c>
      <c r="BN201">
        <f>Table11[[#This Row],[Column31]]</f>
        <v>48617</v>
      </c>
      <c r="BO201">
        <f>Table11[[#This Row],[Column312]]</f>
        <v>48617</v>
      </c>
    </row>
    <row r="202" spans="1:67" ht="28.8" customHeight="1">
      <c r="A202" s="2" t="s">
        <v>717</v>
      </c>
      <c r="B202" s="3" t="s">
        <v>483</v>
      </c>
      <c r="C202" s="3" t="s">
        <v>413</v>
      </c>
      <c r="D202" s="50" t="s">
        <v>1128</v>
      </c>
      <c r="E202" s="16">
        <v>0</v>
      </c>
      <c r="F202">
        <v>0.378</v>
      </c>
      <c r="G202">
        <v>9.4190000000000005</v>
      </c>
      <c r="H202">
        <v>6.0609999999999999</v>
      </c>
      <c r="I202">
        <v>23.478000000000002</v>
      </c>
      <c r="J202">
        <v>17.510999999999999</v>
      </c>
      <c r="K202">
        <v>10.382999999999999</v>
      </c>
      <c r="L202">
        <v>32.770000000000003</v>
      </c>
      <c r="M202" s="7">
        <f>Table11[[#This Row],[Progressives]]*0.67+Table11[[#This Row],[Muslim]]*0.64+Table11[[#This Row],[Left]]*0.35+Table11[[#This Row],[Average]]*0.52+Table11[[#This Row],[Reforms]]*0.2</f>
        <v>26.362000000000005</v>
      </c>
      <c r="N202" s="58">
        <f>Table11[[#This Row],[Average]]*0.34+Table11[[#This Row],[Liberal]]*0.45+Table11[[#This Row],[Blues]]+Table11[[#This Row],[Reforms]]*0.6</f>
        <v>45.907470000000004</v>
      </c>
      <c r="O202" s="9">
        <f>Table11[[#This Row],[Liberal]]*0.55+Table11[[#This Row],[Progressives]]*0.07+Table11[[#This Row],[Average]]*0.14</f>
        <v>13.34224</v>
      </c>
      <c r="P202" s="11">
        <f>Table11[[#This Row],[Muslim]]*0.06+Table11[[#This Row],[Left]]*0.44+Table11[[#This Row],[Progressives]]*0.26</f>
        <v>5.7429000000000006</v>
      </c>
      <c r="Q202" s="59"/>
      <c r="R202" s="57">
        <f>Table11[[#This Row],[Muslim]]*0.3+Table11[[#This Row],[Left]]*0.21+Table11[[#This Row],[Reforms]]*0.2</f>
        <v>8.6453900000000008</v>
      </c>
      <c r="T202" s="7">
        <v>46.2</v>
      </c>
      <c r="U202" s="8">
        <v>20.6</v>
      </c>
      <c r="V202" s="10">
        <v>24</v>
      </c>
      <c r="W202" s="9">
        <v>3.7</v>
      </c>
      <c r="X202" s="11">
        <v>4.3</v>
      </c>
      <c r="Y202" s="13">
        <v>1.3</v>
      </c>
      <c r="Z202" s="12">
        <v>0</v>
      </c>
      <c r="AA202" s="14">
        <v>0</v>
      </c>
      <c r="AB202">
        <f t="shared" ca="1" si="3"/>
        <v>0.89967743679085899</v>
      </c>
      <c r="AC202">
        <v>39846</v>
      </c>
      <c r="AD202" s="17">
        <v>28.684190000000001</v>
      </c>
      <c r="AE202" s="18">
        <v>14.440799999999999</v>
      </c>
      <c r="AF202" s="19">
        <v>38.472200000000001</v>
      </c>
      <c r="AG202" s="20">
        <v>4.6745099999999997</v>
      </c>
      <c r="AH202" s="21">
        <v>13.571</v>
      </c>
      <c r="AI202" s="22">
        <v>0.1573</v>
      </c>
      <c r="AJ202" s="23">
        <v>0</v>
      </c>
      <c r="AK202" s="24">
        <v>0</v>
      </c>
      <c r="AL202" s="2" t="s">
        <v>717</v>
      </c>
      <c r="AM202" s="17">
        <f>Table11[[#This Row],[Column3]]-Table11[[#This Row],[Labour]]</f>
        <v>-17.515810000000002</v>
      </c>
      <c r="AN202" s="18">
        <f>Table11[[#This Row],[Column4]]-Table11[[#This Row],[Conservative]]</f>
        <v>-6.159200000000002</v>
      </c>
      <c r="AO202" s="19">
        <f>Table11[[#This Row],[Column5]]-Table11[[#This Row],[Reform]]</f>
        <v>14.472200000000001</v>
      </c>
      <c r="AP202" s="20">
        <f>Table11[[#This Row],[Column6]]-Table11[[#This Row],[LibDem]]</f>
        <v>0.97450999999999954</v>
      </c>
      <c r="AQ202" s="21">
        <f>Table11[[#This Row],[Column7]]-Table11[[#This Row],[Green]]</f>
        <v>9.2710000000000008</v>
      </c>
      <c r="AR202" s="22">
        <f>Table11[[#This Row],[Column8]]-Table11[[#This Row],[Oth]]</f>
        <v>-1.1427</v>
      </c>
      <c r="AS202" s="23">
        <f>Table11[[#This Row],[Column9]]-Table11[[#This Row],[SNP]]</f>
        <v>0</v>
      </c>
      <c r="AT202" s="24">
        <f>Table11[[#This Row],[Column10]]-Table11[[#This Row],[PD]]</f>
        <v>0</v>
      </c>
      <c r="AU202" s="24">
        <f>MAX(Table11[[#This Row],[Column3]:[Column10]])-LARGE(Table11[[#This Row],[Column3]:[Column10]],2)</f>
        <v>9.7880099999999999</v>
      </c>
      <c r="AV202">
        <f>Table11[[#This Row],[Column3]]*Table11[[#This Row],[Column2]]</f>
        <v>1142950.23474</v>
      </c>
      <c r="AW202" s="25">
        <f>TRUNC(Table11[[#This Row],[Column3]]*Table11[[#This Row],[Column28]]/100)</f>
        <v>11429</v>
      </c>
      <c r="AX202" s="26">
        <f>TRUNC(Table11[[#This Row],[Column4]]*Table11[[#This Row],[Column29]]/100)</f>
        <v>5754</v>
      </c>
      <c r="AY202" s="27">
        <f>TRUNC(Table11[[#This Row],[Column5]]*Table11[[#This Row],[Column30]]/100)</f>
        <v>15329</v>
      </c>
      <c r="AZ202" s="28">
        <f>TRUNC(Table11[[#This Row],[Column6]]*Table11[[#This Row],[Column31]]/100)</f>
        <v>1862</v>
      </c>
      <c r="BA202" s="29">
        <f>TRUNC(Table11[[#This Row],[Column7]]*Table11[[#This Row],[Column312]]/100)</f>
        <v>5407</v>
      </c>
      <c r="BB202" s="30">
        <f>TRUNC(Table11[[#This Row],[Column8]]*Table11[[#This Row],[Column313]]/100)</f>
        <v>62</v>
      </c>
      <c r="BC202" s="31">
        <f>TRUNC(Table11[[#This Row],[Column9]]*Table11[[#This Row],[Column314]]/100)</f>
        <v>0</v>
      </c>
      <c r="BD202" s="32">
        <f>TRUNC(Table11[[#This Row],[Column10]]*Table11[[#This Row],[Column30]]/100)</f>
        <v>0</v>
      </c>
      <c r="BE202">
        <f>Table11[[#This Row],[Column2]]</f>
        <v>39846</v>
      </c>
      <c r="BF202">
        <f>Table11[[#This Row],[Column28]]</f>
        <v>39846</v>
      </c>
      <c r="BG202">
        <f>Table11[[#This Row],[Column29]]</f>
        <v>39846</v>
      </c>
      <c r="BH202">
        <f>Table11[[#This Row],[Column30]]</f>
        <v>39846</v>
      </c>
      <c r="BI202">
        <f>Table11[[#This Row],[Column31]]</f>
        <v>39846</v>
      </c>
      <c r="BJ202">
        <f>Table11[[#This Row],[Column312]]</f>
        <v>39846</v>
      </c>
      <c r="BK202">
        <f>Table11[[#This Row],[Column313]]</f>
        <v>39846</v>
      </c>
      <c r="BL202">
        <f>Table11[[#This Row],[Column314]]</f>
        <v>39846</v>
      </c>
      <c r="BM202">
        <f>Table11[[#This Row],[Column315]]</f>
        <v>39846</v>
      </c>
      <c r="BN202">
        <f>Table11[[#This Row],[Column31]]</f>
        <v>39846</v>
      </c>
      <c r="BO202">
        <f>Table11[[#This Row],[Column312]]</f>
        <v>39846</v>
      </c>
    </row>
    <row r="203" spans="1:67" ht="28.8">
      <c r="A203" s="4" t="s">
        <v>723</v>
      </c>
      <c r="B203" s="5" t="s">
        <v>483</v>
      </c>
      <c r="C203" s="5" t="s">
        <v>413</v>
      </c>
      <c r="D203" s="56" t="s">
        <v>1129</v>
      </c>
      <c r="E203" s="16">
        <v>0</v>
      </c>
      <c r="F203">
        <v>0.497</v>
      </c>
      <c r="G203">
        <v>8.923</v>
      </c>
      <c r="H203">
        <v>6.2190000000000003</v>
      </c>
      <c r="I203">
        <v>29.917999999999999</v>
      </c>
      <c r="J203">
        <v>18.577000000000002</v>
      </c>
      <c r="K203">
        <v>5.383</v>
      </c>
      <c r="L203">
        <v>30.483000000000001</v>
      </c>
      <c r="M203" s="7">
        <f>Table11[[#This Row],[Progressives]]*0.67+Table11[[#This Row],[Muslim]]*0.64+Table11[[#This Row],[Left]]*0.35+Table11[[#This Row],[Average]]*0.52+Table11[[#This Row],[Reforms]]*0.2</f>
        <v>29.26182</v>
      </c>
      <c r="N203" s="58">
        <f>Table11[[#This Row],[Average]]*0.34+Table11[[#This Row],[Liberal]]*0.45+Table11[[#This Row],[Blues]]+Table11[[#This Row],[Reforms]]*0.6</f>
        <v>42.204570000000004</v>
      </c>
      <c r="O203" s="9">
        <f>Table11[[#This Row],[Liberal]]*0.55+Table11[[#This Row],[Progressives]]*0.07+Table11[[#This Row],[Average]]*0.14</f>
        <v>14.841200000000002</v>
      </c>
      <c r="P203" s="11">
        <f>Table11[[#This Row],[Muslim]]*0.06+Table11[[#This Row],[Left]]*0.44+Table11[[#This Row],[Progressives]]*0.26</f>
        <v>5.5728799999999996</v>
      </c>
      <c r="Q203" s="59"/>
      <c r="R203" s="57">
        <f>Table11[[#This Row],[Muslim]]*0.3+Table11[[#This Row],[Left]]*0.21+Table11[[#This Row],[Reforms]]*0.2</f>
        <v>8.119530000000001</v>
      </c>
      <c r="T203" s="7">
        <v>39.799999999999997</v>
      </c>
      <c r="U203" s="8">
        <v>15.6</v>
      </c>
      <c r="V203" s="10">
        <v>25.7</v>
      </c>
      <c r="W203" s="9">
        <v>10.1</v>
      </c>
      <c r="X203" s="11">
        <v>5.7</v>
      </c>
      <c r="Y203" s="13">
        <v>3</v>
      </c>
      <c r="Z203" s="12">
        <v>0</v>
      </c>
      <c r="AA203" s="14">
        <v>0</v>
      </c>
      <c r="AB203">
        <f t="shared" ca="1" si="3"/>
        <v>0.82957466658706258</v>
      </c>
      <c r="AC203">
        <v>41565</v>
      </c>
      <c r="AD203" s="17">
        <v>26.997589999999999</v>
      </c>
      <c r="AE203" s="18">
        <v>12.615679999999999</v>
      </c>
      <c r="AF203" s="19">
        <v>37.112319999999997</v>
      </c>
      <c r="AG203" s="20">
        <v>8.4167100000000001</v>
      </c>
      <c r="AH203" s="21">
        <v>14.499000000000001</v>
      </c>
      <c r="AI203" s="22">
        <v>0.25869999999999899</v>
      </c>
      <c r="AJ203" s="23">
        <v>0</v>
      </c>
      <c r="AK203" s="24">
        <v>0</v>
      </c>
      <c r="AL203" s="4" t="s">
        <v>723</v>
      </c>
      <c r="AM203" s="17">
        <f>Table11[[#This Row],[Column3]]-Table11[[#This Row],[Labour]]</f>
        <v>-12.802409999999998</v>
      </c>
      <c r="AN203" s="18">
        <f>Table11[[#This Row],[Column4]]-Table11[[#This Row],[Conservative]]</f>
        <v>-2.9843200000000003</v>
      </c>
      <c r="AO203" s="19">
        <f>Table11[[#This Row],[Column5]]-Table11[[#This Row],[Reform]]</f>
        <v>11.412319999999998</v>
      </c>
      <c r="AP203" s="20">
        <f>Table11[[#This Row],[Column6]]-Table11[[#This Row],[LibDem]]</f>
        <v>-1.6832899999999995</v>
      </c>
      <c r="AQ203" s="21">
        <f>Table11[[#This Row],[Column7]]-Table11[[#This Row],[Green]]</f>
        <v>8.7989999999999995</v>
      </c>
      <c r="AR203" s="22">
        <f>Table11[[#This Row],[Column8]]-Table11[[#This Row],[Oth]]</f>
        <v>-2.7413000000000012</v>
      </c>
      <c r="AS203" s="23">
        <f>Table11[[#This Row],[Column9]]-Table11[[#This Row],[SNP]]</f>
        <v>0</v>
      </c>
      <c r="AT203" s="24">
        <f>Table11[[#This Row],[Column10]]-Table11[[#This Row],[PD]]</f>
        <v>0</v>
      </c>
      <c r="AU203" s="24">
        <f>MAX(Table11[[#This Row],[Column3]:[Column10]])-LARGE(Table11[[#This Row],[Column3]:[Column10]],2)</f>
        <v>10.114729999999998</v>
      </c>
      <c r="AV203">
        <f>Table11[[#This Row],[Column3]]*Table11[[#This Row],[Column2]]</f>
        <v>1122154.8283499999</v>
      </c>
      <c r="AW203" s="25">
        <f>TRUNC(Table11[[#This Row],[Column3]]*Table11[[#This Row],[Column28]]/100)</f>
        <v>11221</v>
      </c>
      <c r="AX203" s="26">
        <f>TRUNC(Table11[[#This Row],[Column4]]*Table11[[#This Row],[Column29]]/100)</f>
        <v>5243</v>
      </c>
      <c r="AY203" s="27">
        <f>TRUNC(Table11[[#This Row],[Column5]]*Table11[[#This Row],[Column30]]/100)</f>
        <v>15425</v>
      </c>
      <c r="AZ203" s="28">
        <f>TRUNC(Table11[[#This Row],[Column6]]*Table11[[#This Row],[Column31]]/100)</f>
        <v>3498</v>
      </c>
      <c r="BA203" s="29">
        <f>TRUNC(Table11[[#This Row],[Column7]]*Table11[[#This Row],[Column312]]/100)</f>
        <v>6026</v>
      </c>
      <c r="BB203" s="30">
        <f>TRUNC(Table11[[#This Row],[Column8]]*Table11[[#This Row],[Column313]]/100)</f>
        <v>107</v>
      </c>
      <c r="BC203" s="31">
        <f>TRUNC(Table11[[#This Row],[Column9]]*Table11[[#This Row],[Column314]]/100)</f>
        <v>0</v>
      </c>
      <c r="BD203" s="32">
        <f>TRUNC(Table11[[#This Row],[Column10]]*Table11[[#This Row],[Column30]]/100)</f>
        <v>0</v>
      </c>
      <c r="BE203">
        <f>Table11[[#This Row],[Column2]]</f>
        <v>41565</v>
      </c>
      <c r="BF203">
        <f>Table11[[#This Row],[Column28]]</f>
        <v>41565</v>
      </c>
      <c r="BG203">
        <f>Table11[[#This Row],[Column29]]</f>
        <v>41565</v>
      </c>
      <c r="BH203">
        <f>Table11[[#This Row],[Column30]]</f>
        <v>41565</v>
      </c>
      <c r="BI203">
        <f>Table11[[#This Row],[Column31]]</f>
        <v>41565</v>
      </c>
      <c r="BJ203">
        <f>Table11[[#This Row],[Column312]]</f>
        <v>41565</v>
      </c>
      <c r="BK203">
        <f>Table11[[#This Row],[Column313]]</f>
        <v>41565</v>
      </c>
      <c r="BL203">
        <f>Table11[[#This Row],[Column314]]</f>
        <v>41565</v>
      </c>
      <c r="BM203">
        <f>Table11[[#This Row],[Column315]]</f>
        <v>41565</v>
      </c>
      <c r="BN203">
        <f>Table11[[#This Row],[Column31]]</f>
        <v>41565</v>
      </c>
      <c r="BO203">
        <f>Table11[[#This Row],[Column312]]</f>
        <v>41565</v>
      </c>
    </row>
    <row r="204" spans="1:67" ht="28.8" customHeight="1">
      <c r="A204" s="2" t="s">
        <v>728</v>
      </c>
      <c r="B204" s="3" t="s">
        <v>493</v>
      </c>
      <c r="C204" s="3" t="s">
        <v>413</v>
      </c>
      <c r="D204" s="50" t="s">
        <v>1130</v>
      </c>
      <c r="E204" s="16">
        <v>0</v>
      </c>
      <c r="F204">
        <v>0.379</v>
      </c>
      <c r="G204">
        <v>6.1970000000000001</v>
      </c>
      <c r="H204">
        <v>7.2750000000000004</v>
      </c>
      <c r="I204">
        <v>24.888000000000002</v>
      </c>
      <c r="J204">
        <v>20.14</v>
      </c>
      <c r="K204">
        <v>14.054</v>
      </c>
      <c r="L204">
        <v>27.068000000000001</v>
      </c>
      <c r="M204" s="7">
        <f>Table11[[#This Row],[Progressives]]*0.67+Table11[[#This Row],[Muslim]]*0.64+Table11[[#This Row],[Left]]*0.35+Table11[[#This Row],[Average]]*0.52+Table11[[#This Row],[Reforms]]*0.2</f>
        <v>25.641120000000001</v>
      </c>
      <c r="N204" s="58">
        <f>Table11[[#This Row],[Average]]*0.34+Table11[[#This Row],[Liberal]]*0.45+Table11[[#This Row],[Blues]]+Table11[[#This Row],[Reforms]]*0.6</f>
        <v>47.819720000000004</v>
      </c>
      <c r="O204" s="9">
        <f>Table11[[#This Row],[Liberal]]*0.55+Table11[[#This Row],[Progressives]]*0.07+Table11[[#This Row],[Average]]*0.14</f>
        <v>15.070570000000002</v>
      </c>
      <c r="P204" s="11">
        <f>Table11[[#This Row],[Muslim]]*0.06+Table11[[#This Row],[Left]]*0.44+Table11[[#This Row],[Progressives]]*0.26</f>
        <v>4.6409200000000004</v>
      </c>
      <c r="Q204" s="59"/>
      <c r="R204" s="57">
        <f>Table11[[#This Row],[Muslim]]*0.3+Table11[[#This Row],[Left]]*0.21+Table11[[#This Row],[Reforms]]*0.2</f>
        <v>6.8286700000000007</v>
      </c>
      <c r="T204" s="7">
        <v>36.6</v>
      </c>
      <c r="U204" s="8">
        <v>26.2</v>
      </c>
      <c r="V204" s="10">
        <v>15.7</v>
      </c>
      <c r="W204" s="9">
        <v>10.6</v>
      </c>
      <c r="X204" s="11">
        <v>3.6</v>
      </c>
      <c r="Y204" s="13">
        <v>7.4</v>
      </c>
      <c r="Z204" s="12">
        <v>0</v>
      </c>
      <c r="AA204" s="14">
        <v>0</v>
      </c>
      <c r="AB204">
        <f t="shared" ca="1" si="3"/>
        <v>0.57279564650071135</v>
      </c>
      <c r="AC204">
        <v>48843</v>
      </c>
      <c r="AD204" s="17">
        <v>28.35145</v>
      </c>
      <c r="AE204" s="18">
        <v>15.3507199999999</v>
      </c>
      <c r="AF204" s="19">
        <v>34.522280000000002</v>
      </c>
      <c r="AG204" s="20">
        <v>8.7520500000000006</v>
      </c>
      <c r="AH204" s="21">
        <v>12.419</v>
      </c>
      <c r="AI204" s="22">
        <v>0.60449999999999904</v>
      </c>
      <c r="AJ204" s="23">
        <v>0</v>
      </c>
      <c r="AK204" s="24">
        <v>0</v>
      </c>
      <c r="AL204" s="2" t="s">
        <v>728</v>
      </c>
      <c r="AM204" s="17">
        <f>Table11[[#This Row],[Column3]]-Table11[[#This Row],[Labour]]</f>
        <v>-8.2485500000000016</v>
      </c>
      <c r="AN204" s="18">
        <f>Table11[[#This Row],[Column4]]-Table11[[#This Row],[Conservative]]</f>
        <v>-10.8492800000001</v>
      </c>
      <c r="AO204" s="19">
        <f>Table11[[#This Row],[Column5]]-Table11[[#This Row],[Reform]]</f>
        <v>18.822280000000003</v>
      </c>
      <c r="AP204" s="20">
        <f>Table11[[#This Row],[Column6]]-Table11[[#This Row],[LibDem]]</f>
        <v>-1.8479499999999991</v>
      </c>
      <c r="AQ204" s="21">
        <f>Table11[[#This Row],[Column7]]-Table11[[#This Row],[Green]]</f>
        <v>8.8190000000000008</v>
      </c>
      <c r="AR204" s="22">
        <f>Table11[[#This Row],[Column8]]-Table11[[#This Row],[Oth]]</f>
        <v>-6.7955000000000014</v>
      </c>
      <c r="AS204" s="23">
        <f>Table11[[#This Row],[Column9]]-Table11[[#This Row],[SNP]]</f>
        <v>0</v>
      </c>
      <c r="AT204" s="24">
        <f>Table11[[#This Row],[Column10]]-Table11[[#This Row],[PD]]</f>
        <v>0</v>
      </c>
      <c r="AU204" s="24">
        <f>MAX(Table11[[#This Row],[Column3]:[Column10]])-LARGE(Table11[[#This Row],[Column3]:[Column10]],2)</f>
        <v>6.1708300000000023</v>
      </c>
      <c r="AV204">
        <f>Table11[[#This Row],[Column3]]*Table11[[#This Row],[Column2]]</f>
        <v>1384769.8723500001</v>
      </c>
      <c r="AW204" s="25">
        <f>TRUNC(Table11[[#This Row],[Column3]]*Table11[[#This Row],[Column28]]/100)</f>
        <v>13847</v>
      </c>
      <c r="AX204" s="26">
        <f>TRUNC(Table11[[#This Row],[Column4]]*Table11[[#This Row],[Column29]]/100)</f>
        <v>7497</v>
      </c>
      <c r="AY204" s="27">
        <f>TRUNC(Table11[[#This Row],[Column5]]*Table11[[#This Row],[Column30]]/100)</f>
        <v>16861</v>
      </c>
      <c r="AZ204" s="28">
        <f>TRUNC(Table11[[#This Row],[Column6]]*Table11[[#This Row],[Column31]]/100)</f>
        <v>4274</v>
      </c>
      <c r="BA204" s="29">
        <f>TRUNC(Table11[[#This Row],[Column7]]*Table11[[#This Row],[Column312]]/100)</f>
        <v>6065</v>
      </c>
      <c r="BB204" s="30">
        <f>TRUNC(Table11[[#This Row],[Column8]]*Table11[[#This Row],[Column313]]/100)</f>
        <v>295</v>
      </c>
      <c r="BC204" s="31">
        <f>TRUNC(Table11[[#This Row],[Column9]]*Table11[[#This Row],[Column314]]/100)</f>
        <v>0</v>
      </c>
      <c r="BD204" s="32">
        <f>TRUNC(Table11[[#This Row],[Column10]]*Table11[[#This Row],[Column30]]/100)</f>
        <v>0</v>
      </c>
      <c r="BE204">
        <f>Table11[[#This Row],[Column2]]</f>
        <v>48843</v>
      </c>
      <c r="BF204">
        <f>Table11[[#This Row],[Column28]]</f>
        <v>48843</v>
      </c>
      <c r="BG204">
        <f>Table11[[#This Row],[Column29]]</f>
        <v>48843</v>
      </c>
      <c r="BH204">
        <f>Table11[[#This Row],[Column30]]</f>
        <v>48843</v>
      </c>
      <c r="BI204">
        <f>Table11[[#This Row],[Column31]]</f>
        <v>48843</v>
      </c>
      <c r="BJ204">
        <f>Table11[[#This Row],[Column312]]</f>
        <v>48843</v>
      </c>
      <c r="BK204">
        <f>Table11[[#This Row],[Column313]]</f>
        <v>48843</v>
      </c>
      <c r="BL204">
        <f>Table11[[#This Row],[Column314]]</f>
        <v>48843</v>
      </c>
      <c r="BM204">
        <f>Table11[[#This Row],[Column315]]</f>
        <v>48843</v>
      </c>
      <c r="BN204">
        <f>Table11[[#This Row],[Column31]]</f>
        <v>48843</v>
      </c>
      <c r="BO204">
        <f>Table11[[#This Row],[Column312]]</f>
        <v>48843</v>
      </c>
    </row>
    <row r="205" spans="1:67" ht="28.8" customHeight="1">
      <c r="A205" s="4" t="s">
        <v>762</v>
      </c>
      <c r="B205" s="5" t="s">
        <v>359</v>
      </c>
      <c r="C205" s="5" t="s">
        <v>413</v>
      </c>
      <c r="D205" s="56" t="s">
        <v>1131</v>
      </c>
      <c r="E205" s="16">
        <v>0</v>
      </c>
      <c r="F205">
        <v>0.95899999999999996</v>
      </c>
      <c r="G205">
        <v>8.5109999999999992</v>
      </c>
      <c r="H205">
        <v>5.3559999999999999</v>
      </c>
      <c r="I205">
        <v>32.718000000000004</v>
      </c>
      <c r="J205">
        <v>15.427</v>
      </c>
      <c r="K205">
        <v>4.0190000000000001</v>
      </c>
      <c r="L205">
        <v>33.01</v>
      </c>
      <c r="M205" s="7">
        <f>Table11[[#This Row],[Progressives]]*0.67+Table11[[#This Row],[Muslim]]*0.64+Table11[[#This Row],[Left]]*0.35+Table11[[#This Row],[Average]]*0.52+Table11[[#This Row],[Reforms]]*0.2</f>
        <v>30.796490000000002</v>
      </c>
      <c r="N205" s="58">
        <f>Table11[[#This Row],[Average]]*0.34+Table11[[#This Row],[Liberal]]*0.45+Table11[[#This Row],[Blues]]+Table11[[#This Row],[Reforms]]*0.6</f>
        <v>41.891269999999999</v>
      </c>
      <c r="O205" s="9">
        <f>Table11[[#This Row],[Liberal]]*0.55+Table11[[#This Row],[Progressives]]*0.07+Table11[[#This Row],[Average]]*0.14</f>
        <v>13.440290000000001</v>
      </c>
      <c r="P205" s="11">
        <f>Table11[[#This Row],[Muslim]]*0.06+Table11[[#This Row],[Left]]*0.44+Table11[[#This Row],[Progressives]]*0.26</f>
        <v>5.194939999999999</v>
      </c>
      <c r="Q205" s="59"/>
      <c r="R205" s="57">
        <f>Table11[[#This Row],[Muslim]]*0.3+Table11[[#This Row],[Left]]*0.21+Table11[[#This Row],[Reforms]]*0.2</f>
        <v>8.6770099999999992</v>
      </c>
      <c r="T205" s="7">
        <v>41</v>
      </c>
      <c r="U205" s="8">
        <v>32.299999999999997</v>
      </c>
      <c r="V205" s="10">
        <v>18.899999999999999</v>
      </c>
      <c r="W205" s="9">
        <v>4</v>
      </c>
      <c r="X205" s="11">
        <v>3.3</v>
      </c>
      <c r="Y205" s="13">
        <v>0.4</v>
      </c>
      <c r="Z205" s="12">
        <v>0</v>
      </c>
      <c r="AA205" s="14">
        <v>0</v>
      </c>
      <c r="AB205">
        <f t="shared" ca="1" si="3"/>
        <v>0.31595406186263508</v>
      </c>
      <c r="AC205">
        <v>38200</v>
      </c>
      <c r="AD205" s="17">
        <v>25.221149999999898</v>
      </c>
      <c r="AE205" s="18">
        <v>17.41168</v>
      </c>
      <c r="AF205" s="19">
        <v>40.502319999999997</v>
      </c>
      <c r="AG205" s="20">
        <v>5.0098500000000001</v>
      </c>
      <c r="AH205" s="21">
        <v>11.702999999999999</v>
      </c>
      <c r="AI205" s="22">
        <v>5.19999999999999E-2</v>
      </c>
      <c r="AJ205" s="23">
        <v>0</v>
      </c>
      <c r="AK205" s="24">
        <v>0</v>
      </c>
      <c r="AL205" s="4" t="s">
        <v>762</v>
      </c>
      <c r="AM205" s="17">
        <f>Table11[[#This Row],[Column3]]-Table11[[#This Row],[Labour]]</f>
        <v>-15.778850000000102</v>
      </c>
      <c r="AN205" s="18">
        <f>Table11[[#This Row],[Column4]]-Table11[[#This Row],[Conservative]]</f>
        <v>-14.888319999999997</v>
      </c>
      <c r="AO205" s="19">
        <f>Table11[[#This Row],[Column5]]-Table11[[#This Row],[Reform]]</f>
        <v>21.602319999999999</v>
      </c>
      <c r="AP205" s="20">
        <f>Table11[[#This Row],[Column6]]-Table11[[#This Row],[LibDem]]</f>
        <v>1.0098500000000001</v>
      </c>
      <c r="AQ205" s="21">
        <f>Table11[[#This Row],[Column7]]-Table11[[#This Row],[Green]]</f>
        <v>8.4029999999999987</v>
      </c>
      <c r="AR205" s="22">
        <f>Table11[[#This Row],[Column8]]-Table11[[#This Row],[Oth]]</f>
        <v>-0.34800000000000014</v>
      </c>
      <c r="AS205" s="23">
        <f>Table11[[#This Row],[Column9]]-Table11[[#This Row],[SNP]]</f>
        <v>0</v>
      </c>
      <c r="AT205" s="24">
        <f>Table11[[#This Row],[Column10]]-Table11[[#This Row],[PD]]</f>
        <v>0</v>
      </c>
      <c r="AU205" s="24">
        <f>MAX(Table11[[#This Row],[Column3]:[Column10]])-LARGE(Table11[[#This Row],[Column3]:[Column10]],2)</f>
        <v>15.281170000000099</v>
      </c>
      <c r="AV205">
        <f>Table11[[#This Row],[Column3]]*Table11[[#This Row],[Column2]]</f>
        <v>963447.92999999609</v>
      </c>
      <c r="AW205" s="25">
        <f>TRUNC(Table11[[#This Row],[Column3]]*Table11[[#This Row],[Column28]]/100)</f>
        <v>9634</v>
      </c>
      <c r="AX205" s="26">
        <f>TRUNC(Table11[[#This Row],[Column4]]*Table11[[#This Row],[Column29]]/100)</f>
        <v>6651</v>
      </c>
      <c r="AY205" s="27">
        <f>TRUNC(Table11[[#This Row],[Column5]]*Table11[[#This Row],[Column30]]/100)</f>
        <v>15471</v>
      </c>
      <c r="AZ205" s="28">
        <f>TRUNC(Table11[[#This Row],[Column6]]*Table11[[#This Row],[Column31]]/100)</f>
        <v>1913</v>
      </c>
      <c r="BA205" s="29">
        <f>TRUNC(Table11[[#This Row],[Column7]]*Table11[[#This Row],[Column312]]/100)</f>
        <v>4470</v>
      </c>
      <c r="BB205" s="30">
        <f>TRUNC(Table11[[#This Row],[Column8]]*Table11[[#This Row],[Column313]]/100)</f>
        <v>19</v>
      </c>
      <c r="BC205" s="31">
        <f>TRUNC(Table11[[#This Row],[Column9]]*Table11[[#This Row],[Column314]]/100)</f>
        <v>0</v>
      </c>
      <c r="BD205" s="32">
        <f>TRUNC(Table11[[#This Row],[Column10]]*Table11[[#This Row],[Column30]]/100)</f>
        <v>0</v>
      </c>
      <c r="BE205">
        <f>Table11[[#This Row],[Column2]]</f>
        <v>38200</v>
      </c>
      <c r="BF205">
        <f>Table11[[#This Row],[Column28]]</f>
        <v>38200</v>
      </c>
      <c r="BG205">
        <f>Table11[[#This Row],[Column29]]</f>
        <v>38200</v>
      </c>
      <c r="BH205">
        <f>Table11[[#This Row],[Column30]]</f>
        <v>38200</v>
      </c>
      <c r="BI205">
        <f>Table11[[#This Row],[Column31]]</f>
        <v>38200</v>
      </c>
      <c r="BJ205">
        <f>Table11[[#This Row],[Column312]]</f>
        <v>38200</v>
      </c>
      <c r="BK205">
        <f>Table11[[#This Row],[Column313]]</f>
        <v>38200</v>
      </c>
      <c r="BL205">
        <f>Table11[[#This Row],[Column314]]</f>
        <v>38200</v>
      </c>
      <c r="BM205">
        <f>Table11[[#This Row],[Column315]]</f>
        <v>38200</v>
      </c>
      <c r="BN205">
        <f>Table11[[#This Row],[Column31]]</f>
        <v>38200</v>
      </c>
      <c r="BO205">
        <f>Table11[[#This Row],[Column312]]</f>
        <v>38200</v>
      </c>
    </row>
    <row r="206" spans="1:67" ht="28.8">
      <c r="A206" s="4" t="s">
        <v>797</v>
      </c>
      <c r="B206" s="5" t="s">
        <v>603</v>
      </c>
      <c r="C206" s="5" t="s">
        <v>413</v>
      </c>
      <c r="D206" s="56" t="s">
        <v>1132</v>
      </c>
      <c r="E206">
        <v>0</v>
      </c>
      <c r="F206">
        <v>3.6080000000000001</v>
      </c>
      <c r="G206">
        <v>8.6620000000000008</v>
      </c>
      <c r="H206">
        <v>6.8239999999999998</v>
      </c>
      <c r="I206">
        <v>37.938000000000002</v>
      </c>
      <c r="J206">
        <v>14.18</v>
      </c>
      <c r="K206">
        <v>0.27400000000000002</v>
      </c>
      <c r="L206">
        <v>28.513000000000002</v>
      </c>
      <c r="M206" s="7">
        <f>Table11[[#This Row],[Progressives]]*0.67+Table11[[#This Row],[Muslim]]*0.64+Table11[[#This Row],[Left]]*0.35+Table11[[#This Row],[Average]]*0.52+Table11[[#This Row],[Reforms]]*0.2</f>
        <v>35.343260000000001</v>
      </c>
      <c r="N206" s="58">
        <f>Table11[[#This Row],[Average]]*0.34+Table11[[#This Row],[Liberal]]*0.45+Table11[[#This Row],[Blues]]+Table11[[#This Row],[Reforms]]*0.6</f>
        <v>36.661720000000003</v>
      </c>
      <c r="O206" s="9">
        <f>Table11[[#This Row],[Liberal]]*0.55+Table11[[#This Row],[Progressives]]*0.07+Table11[[#This Row],[Average]]*0.14</f>
        <v>13.588000000000001</v>
      </c>
      <c r="P206" s="11">
        <f>Table11[[#This Row],[Muslim]]*0.06+Table11[[#This Row],[Left]]*0.44+Table11[[#This Row],[Progressives]]*0.26</f>
        <v>5.8020000000000005</v>
      </c>
      <c r="Q206" s="59"/>
      <c r="R206" s="57">
        <f>Table11[[#This Row],[Muslim]]*0.3+Table11[[#This Row],[Left]]*0.21+Table11[[#This Row],[Reforms]]*0.2</f>
        <v>8.6040200000000002</v>
      </c>
      <c r="T206" s="7">
        <v>41.1</v>
      </c>
      <c r="U206" s="8">
        <v>11.2</v>
      </c>
      <c r="V206" s="10">
        <v>23</v>
      </c>
      <c r="W206" s="9">
        <v>3.8</v>
      </c>
      <c r="X206" s="11">
        <v>14.8</v>
      </c>
      <c r="Y206" s="13">
        <v>6.2</v>
      </c>
      <c r="Z206" s="12">
        <v>0</v>
      </c>
      <c r="AA206" s="14">
        <v>0</v>
      </c>
      <c r="AB206">
        <f t="shared" ca="1" si="3"/>
        <v>0.52063602126416419</v>
      </c>
      <c r="AC206">
        <v>36824</v>
      </c>
      <c r="AD206" s="17">
        <v>25.01257</v>
      </c>
      <c r="AE206" s="18">
        <v>9.1555199999999992</v>
      </c>
      <c r="AF206" s="19">
        <v>33.408479999999997</v>
      </c>
      <c r="AG206" s="20">
        <v>4.7004299999999999</v>
      </c>
      <c r="AH206" s="21">
        <v>27.163999999999898</v>
      </c>
      <c r="AI206" s="22">
        <v>0.55900000000000005</v>
      </c>
      <c r="AJ206" s="23">
        <v>0</v>
      </c>
      <c r="AK206" s="24">
        <v>0</v>
      </c>
      <c r="AL206" s="4" t="s">
        <v>797</v>
      </c>
      <c r="AM206" s="17">
        <f>Table11[[#This Row],[Column3]]-Table11[[#This Row],[Labour]]</f>
        <v>-16.087430000000001</v>
      </c>
      <c r="AN206" s="18">
        <f>Table11[[#This Row],[Column4]]-Table11[[#This Row],[Conservative]]</f>
        <v>-2.0444800000000001</v>
      </c>
      <c r="AO206" s="19">
        <f>Table11[[#This Row],[Column5]]-Table11[[#This Row],[Reform]]</f>
        <v>10.408479999999997</v>
      </c>
      <c r="AP206" s="20">
        <f>Table11[[#This Row],[Column6]]-Table11[[#This Row],[LibDem]]</f>
        <v>0.90043000000000006</v>
      </c>
      <c r="AQ206" s="21">
        <f>Table11[[#This Row],[Column7]]-Table11[[#This Row],[Green]]</f>
        <v>12.363999999999898</v>
      </c>
      <c r="AR206" s="22">
        <f>Table11[[#This Row],[Column8]]-Table11[[#This Row],[Oth]]</f>
        <v>-5.641</v>
      </c>
      <c r="AS206" s="23">
        <f>Table11[[#This Row],[Column9]]-Table11[[#This Row],[SNP]]</f>
        <v>0</v>
      </c>
      <c r="AT206" s="24">
        <f>Table11[[#This Row],[Column10]]-Table11[[#This Row],[PD]]</f>
        <v>0</v>
      </c>
      <c r="AU206" s="24">
        <f>MAX(Table11[[#This Row],[Column3]:[Column10]])-LARGE(Table11[[#This Row],[Column3]:[Column10]],2)</f>
        <v>6.2444800000000988</v>
      </c>
      <c r="AV206">
        <f>Table11[[#This Row],[Column3]]*Table11[[#This Row],[Column2]]</f>
        <v>921062.87768000003</v>
      </c>
      <c r="AW206" s="25">
        <f>TRUNC(Table11[[#This Row],[Column3]]*Table11[[#This Row],[Column28]]/100)</f>
        <v>9210</v>
      </c>
      <c r="AX206" s="26">
        <f>TRUNC(Table11[[#This Row],[Column4]]*Table11[[#This Row],[Column29]]/100)</f>
        <v>3371</v>
      </c>
      <c r="AY206" s="27">
        <f>TRUNC(Table11[[#This Row],[Column5]]*Table11[[#This Row],[Column30]]/100)</f>
        <v>12302</v>
      </c>
      <c r="AZ206" s="28">
        <f>TRUNC(Table11[[#This Row],[Column6]]*Table11[[#This Row],[Column31]]/100)</f>
        <v>1730</v>
      </c>
      <c r="BA206" s="29">
        <f>TRUNC(Table11[[#This Row],[Column7]]*Table11[[#This Row],[Column312]]/100)</f>
        <v>10002</v>
      </c>
      <c r="BB206" s="30">
        <f>TRUNC(Table11[[#This Row],[Column8]]*Table11[[#This Row],[Column313]]/100)</f>
        <v>205</v>
      </c>
      <c r="BC206" s="31">
        <f>TRUNC(Table11[[#This Row],[Column9]]*Table11[[#This Row],[Column314]]/100)</f>
        <v>0</v>
      </c>
      <c r="BD206" s="32">
        <f>TRUNC(Table11[[#This Row],[Column10]]*Table11[[#This Row],[Column30]]/100)</f>
        <v>0</v>
      </c>
      <c r="BE206">
        <f>Table11[[#This Row],[Column2]]</f>
        <v>36824</v>
      </c>
      <c r="BF206">
        <f>Table11[[#This Row],[Column28]]</f>
        <v>36824</v>
      </c>
      <c r="BG206">
        <f>Table11[[#This Row],[Column29]]</f>
        <v>36824</v>
      </c>
      <c r="BH206">
        <f>Table11[[#This Row],[Column30]]</f>
        <v>36824</v>
      </c>
      <c r="BI206">
        <f>Table11[[#This Row],[Column31]]</f>
        <v>36824</v>
      </c>
      <c r="BJ206">
        <f>Table11[[#This Row],[Column312]]</f>
        <v>36824</v>
      </c>
      <c r="BK206">
        <f>Table11[[#This Row],[Column313]]</f>
        <v>36824</v>
      </c>
      <c r="BL206">
        <f>Table11[[#This Row],[Column314]]</f>
        <v>36824</v>
      </c>
      <c r="BM206">
        <f>Table11[[#This Row],[Column315]]</f>
        <v>36824</v>
      </c>
      <c r="BN206">
        <f>Table11[[#This Row],[Column31]]</f>
        <v>36824</v>
      </c>
      <c r="BO206">
        <f>Table11[[#This Row],[Column312]]</f>
        <v>36824</v>
      </c>
    </row>
    <row r="207" spans="1:67" ht="28.8">
      <c r="A207" s="2" t="s">
        <v>816</v>
      </c>
      <c r="B207" s="3" t="s">
        <v>483</v>
      </c>
      <c r="C207" s="3" t="s">
        <v>413</v>
      </c>
      <c r="D207" s="50" t="s">
        <v>1133</v>
      </c>
      <c r="E207" s="16">
        <v>0</v>
      </c>
      <c r="F207">
        <v>3.6659999999999999</v>
      </c>
      <c r="G207">
        <v>9.0229999999999997</v>
      </c>
      <c r="H207">
        <v>8.19</v>
      </c>
      <c r="I207">
        <v>33.015000000000001</v>
      </c>
      <c r="J207">
        <v>14.54</v>
      </c>
      <c r="K207">
        <v>1.2689999999999999</v>
      </c>
      <c r="L207">
        <v>30.295999999999999</v>
      </c>
      <c r="M207" s="7">
        <f>Table11[[#This Row],[Progressives]]*0.67+Table11[[#This Row],[Muslim]]*0.64+Table11[[#This Row],[Left]]*0.35+Table11[[#This Row],[Average]]*0.52+Table11[[#This Row],[Reforms]]*0.2</f>
        <v>34.218590000000006</v>
      </c>
      <c r="N207" s="58">
        <f>Table11[[#This Row],[Average]]*0.34+Table11[[#This Row],[Liberal]]*0.45+Table11[[#This Row],[Blues]]+Table11[[#This Row],[Reforms]]*0.6</f>
        <v>37.214699999999993</v>
      </c>
      <c r="O207" s="9">
        <f>Table11[[#This Row],[Liberal]]*0.55+Table11[[#This Row],[Progressives]]*0.07+Table11[[#This Row],[Average]]*0.14</f>
        <v>13.192399999999999</v>
      </c>
      <c r="P207" s="11">
        <f>Table11[[#This Row],[Muslim]]*0.06+Table11[[#This Row],[Left]]*0.44+Table11[[#This Row],[Progressives]]*0.26</f>
        <v>6.3194800000000004</v>
      </c>
      <c r="Q207" s="59"/>
      <c r="R207" s="57">
        <f>Table11[[#This Row],[Muslim]]*0.3+Table11[[#This Row],[Left]]*0.21+Table11[[#This Row],[Reforms]]*0.2</f>
        <v>9.0538300000000014</v>
      </c>
      <c r="T207" s="7">
        <v>45.8</v>
      </c>
      <c r="U207" s="8">
        <v>21.5</v>
      </c>
      <c r="V207" s="10">
        <v>24.6</v>
      </c>
      <c r="W207" s="9">
        <v>3</v>
      </c>
      <c r="X207" s="11">
        <v>5.0999999999999996</v>
      </c>
      <c r="Y207" s="13">
        <v>0</v>
      </c>
      <c r="Z207" s="12">
        <v>0</v>
      </c>
      <c r="AA207" s="14">
        <v>0</v>
      </c>
      <c r="AB207">
        <f t="shared" ca="1" si="3"/>
        <v>0.20146658834761544</v>
      </c>
      <c r="AC207">
        <v>37401</v>
      </c>
      <c r="AD207" s="17">
        <v>27.517129999999899</v>
      </c>
      <c r="AE207" s="18">
        <v>16.28</v>
      </c>
      <c r="AF207" s="19">
        <v>37.313000000000002</v>
      </c>
      <c r="AG207" s="20">
        <v>4.4768699999999999</v>
      </c>
      <c r="AH207" s="21">
        <v>14.413</v>
      </c>
      <c r="AI207" s="22">
        <v>0</v>
      </c>
      <c r="AJ207" s="23">
        <v>0</v>
      </c>
      <c r="AK207" s="24">
        <v>0</v>
      </c>
      <c r="AL207" s="2" t="s">
        <v>816</v>
      </c>
      <c r="AM207" s="17">
        <f>Table11[[#This Row],[Column3]]-Table11[[#This Row],[Labour]]</f>
        <v>-18.282870000000099</v>
      </c>
      <c r="AN207" s="18">
        <f>Table11[[#This Row],[Column4]]-Table11[[#This Row],[Conservative]]</f>
        <v>-5.2199999999999989</v>
      </c>
      <c r="AO207" s="19">
        <f>Table11[[#This Row],[Column5]]-Table11[[#This Row],[Reform]]</f>
        <v>12.713000000000001</v>
      </c>
      <c r="AP207" s="20">
        <f>Table11[[#This Row],[Column6]]-Table11[[#This Row],[LibDem]]</f>
        <v>1.4768699999999999</v>
      </c>
      <c r="AQ207" s="21">
        <f>Table11[[#This Row],[Column7]]-Table11[[#This Row],[Green]]</f>
        <v>9.3130000000000006</v>
      </c>
      <c r="AR207" s="22">
        <f>Table11[[#This Row],[Column8]]-Table11[[#This Row],[Oth]]</f>
        <v>0</v>
      </c>
      <c r="AS207" s="23">
        <f>Table11[[#This Row],[Column9]]-Table11[[#This Row],[SNP]]</f>
        <v>0</v>
      </c>
      <c r="AT207" s="24">
        <f>Table11[[#This Row],[Column10]]-Table11[[#This Row],[PD]]</f>
        <v>0</v>
      </c>
      <c r="AU207" s="24">
        <f>MAX(Table11[[#This Row],[Column3]:[Column10]])-LARGE(Table11[[#This Row],[Column3]:[Column10]],2)</f>
        <v>9.7958700000001038</v>
      </c>
      <c r="AV207">
        <f>Table11[[#This Row],[Column3]]*Table11[[#This Row],[Column2]]</f>
        <v>1029168.1791299962</v>
      </c>
      <c r="AW207" s="25">
        <f>TRUNC(Table11[[#This Row],[Column3]]*Table11[[#This Row],[Column28]]/100)</f>
        <v>10291</v>
      </c>
      <c r="AX207" s="26">
        <f>TRUNC(Table11[[#This Row],[Column4]]*Table11[[#This Row],[Column29]]/100)</f>
        <v>6088</v>
      </c>
      <c r="AY207" s="27">
        <f>TRUNC(Table11[[#This Row],[Column5]]*Table11[[#This Row],[Column30]]/100)</f>
        <v>13955</v>
      </c>
      <c r="AZ207" s="28">
        <f>TRUNC(Table11[[#This Row],[Column6]]*Table11[[#This Row],[Column31]]/100)</f>
        <v>1674</v>
      </c>
      <c r="BA207" s="29">
        <f>TRUNC(Table11[[#This Row],[Column7]]*Table11[[#This Row],[Column312]]/100)</f>
        <v>5390</v>
      </c>
      <c r="BB207" s="30">
        <f>TRUNC(Table11[[#This Row],[Column8]]*Table11[[#This Row],[Column313]]/100)</f>
        <v>0</v>
      </c>
      <c r="BC207" s="31">
        <f>TRUNC(Table11[[#This Row],[Column9]]*Table11[[#This Row],[Column314]]/100)</f>
        <v>0</v>
      </c>
      <c r="BD207" s="32">
        <f>TRUNC(Table11[[#This Row],[Column10]]*Table11[[#This Row],[Column30]]/100)</f>
        <v>0</v>
      </c>
      <c r="BE207">
        <f>Table11[[#This Row],[Column2]]</f>
        <v>37401</v>
      </c>
      <c r="BF207">
        <f>Table11[[#This Row],[Column28]]</f>
        <v>37401</v>
      </c>
      <c r="BG207">
        <f>Table11[[#This Row],[Column29]]</f>
        <v>37401</v>
      </c>
      <c r="BH207">
        <f>Table11[[#This Row],[Column30]]</f>
        <v>37401</v>
      </c>
      <c r="BI207">
        <f>Table11[[#This Row],[Column31]]</f>
        <v>37401</v>
      </c>
      <c r="BJ207">
        <f>Table11[[#This Row],[Column312]]</f>
        <v>37401</v>
      </c>
      <c r="BK207">
        <f>Table11[[#This Row],[Column313]]</f>
        <v>37401</v>
      </c>
      <c r="BL207">
        <f>Table11[[#This Row],[Column314]]</f>
        <v>37401</v>
      </c>
      <c r="BM207">
        <f>Table11[[#This Row],[Column315]]</f>
        <v>37401</v>
      </c>
      <c r="BN207">
        <f>Table11[[#This Row],[Column31]]</f>
        <v>37401</v>
      </c>
      <c r="BO207">
        <f>Table11[[#This Row],[Column312]]</f>
        <v>37401</v>
      </c>
    </row>
    <row r="208" spans="1:67" ht="28.8">
      <c r="A208" s="4" t="s">
        <v>411</v>
      </c>
      <c r="B208" s="5" t="s">
        <v>412</v>
      </c>
      <c r="C208" s="5" t="s">
        <v>413</v>
      </c>
      <c r="D208" s="56" t="s">
        <v>1134</v>
      </c>
      <c r="E208">
        <v>0</v>
      </c>
      <c r="F208">
        <v>2.4159999999999999</v>
      </c>
      <c r="G208">
        <v>7.6289999999999996</v>
      </c>
      <c r="H208">
        <v>6.7140000000000004</v>
      </c>
      <c r="I208">
        <v>29.433</v>
      </c>
      <c r="J208">
        <v>28.314</v>
      </c>
      <c r="K208">
        <v>4.6719999999999997</v>
      </c>
      <c r="L208">
        <v>20.821999999999999</v>
      </c>
      <c r="M208" s="7">
        <f>Table11[[#This Row],[Progressives]]*0.67+Table11[[#This Row],[Muslim]]*0.64+Table11[[#This Row],[Left]]*0.35+Table11[[#This Row],[Average]]*0.52+Table11[[#This Row],[Reforms]]*0.2</f>
        <v>28.184330000000003</v>
      </c>
      <c r="N208" s="58">
        <f>Table11[[#This Row],[Average]]*0.34+Table11[[#This Row],[Liberal]]*0.45+Table11[[#This Row],[Blues]]+Table11[[#This Row],[Reforms]]*0.6</f>
        <v>39.913719999999998</v>
      </c>
      <c r="O208" s="9">
        <f>Table11[[#This Row],[Liberal]]*0.55+Table11[[#This Row],[Progressives]]*0.07+Table11[[#This Row],[Average]]*0.14</f>
        <v>20.1633</v>
      </c>
      <c r="P208" s="11">
        <f>Table11[[#This Row],[Muslim]]*0.06+Table11[[#This Row],[Left]]*0.44+Table11[[#This Row],[Progressives]]*0.26</f>
        <v>5.2473599999999996</v>
      </c>
      <c r="Q208" s="59"/>
      <c r="R208" s="57">
        <f>Table11[[#This Row],[Muslim]]*0.3+Table11[[#This Row],[Left]]*0.21+Table11[[#This Row],[Reforms]]*0.2</f>
        <v>6.4912899999999993</v>
      </c>
      <c r="T208" s="7">
        <v>37.5</v>
      </c>
      <c r="U208" s="8">
        <v>41.9</v>
      </c>
      <c r="V208" s="10">
        <v>14</v>
      </c>
      <c r="W208" s="9">
        <v>2.5</v>
      </c>
      <c r="X208" s="11">
        <v>3</v>
      </c>
      <c r="Y208" s="13">
        <v>1.1000000000000001</v>
      </c>
      <c r="Z208" s="12">
        <v>0</v>
      </c>
      <c r="AA208" s="14">
        <v>0</v>
      </c>
      <c r="AB208">
        <f t="shared" ca="1" si="3"/>
        <v>0.73999658033805149</v>
      </c>
      <c r="AC208">
        <v>48638</v>
      </c>
      <c r="AD208" s="17">
        <v>22.71</v>
      </c>
      <c r="AE208" s="18">
        <v>34.994199999999999</v>
      </c>
      <c r="AF208" s="19">
        <v>27.803000000000001</v>
      </c>
      <c r="AG208" s="20">
        <v>3.8717999999999999</v>
      </c>
      <c r="AH208" s="21">
        <v>10.478</v>
      </c>
      <c r="AI208" s="22">
        <v>0.14299999999999999</v>
      </c>
      <c r="AJ208" s="23">
        <v>0</v>
      </c>
      <c r="AK208" s="24">
        <v>0</v>
      </c>
      <c r="AL208" s="4" t="s">
        <v>411</v>
      </c>
      <c r="AM208" s="17">
        <f>Table11[[#This Row],[Column3]]-Table11[[#This Row],[Labour]]</f>
        <v>-14.79</v>
      </c>
      <c r="AN208" s="18">
        <f>Table11[[#This Row],[Column4]]-Table11[[#This Row],[Conservative]]</f>
        <v>-6.9057999999999993</v>
      </c>
      <c r="AO208" s="19">
        <f>Table11[[#This Row],[Column5]]-Table11[[#This Row],[Reform]]</f>
        <v>13.803000000000001</v>
      </c>
      <c r="AP208" s="20">
        <f>Table11[[#This Row],[Column6]]-Table11[[#This Row],[LibDem]]</f>
        <v>1.3717999999999999</v>
      </c>
      <c r="AQ208" s="21">
        <f>Table11[[#This Row],[Column7]]-Table11[[#This Row],[Green]]</f>
        <v>7.4779999999999998</v>
      </c>
      <c r="AR208" s="22">
        <f>Table11[[#This Row],[Column8]]-Table11[[#This Row],[Oth]]</f>
        <v>-0.95700000000000007</v>
      </c>
      <c r="AS208" s="23">
        <f>Table11[[#This Row],[Column9]]-Table11[[#This Row],[SNP]]</f>
        <v>0</v>
      </c>
      <c r="AT208" s="24">
        <f>Table11[[#This Row],[Column10]]-Table11[[#This Row],[PD]]</f>
        <v>0</v>
      </c>
      <c r="AU208" s="24">
        <f>MAX(Table11[[#This Row],[Column3]:[Column10]])-LARGE(Table11[[#This Row],[Column3]:[Column10]],2)</f>
        <v>7.1911999999999985</v>
      </c>
      <c r="AV208">
        <f>Table11[[#This Row],[Column3]]*Table11[[#This Row],[Column2]]</f>
        <v>1104568.98</v>
      </c>
      <c r="AW208" s="25">
        <f>TRUNC(Table11[[#This Row],[Column3]]*Table11[[#This Row],[Column28]]/100)</f>
        <v>11045</v>
      </c>
      <c r="AX208" s="26">
        <f>TRUNC(Table11[[#This Row],[Column4]]*Table11[[#This Row],[Column29]]/100)</f>
        <v>17020</v>
      </c>
      <c r="AY208" s="27">
        <f>TRUNC(Table11[[#This Row],[Column5]]*Table11[[#This Row],[Column30]]/100)</f>
        <v>13522</v>
      </c>
      <c r="AZ208" s="28">
        <f>TRUNC(Table11[[#This Row],[Column6]]*Table11[[#This Row],[Column31]]/100)</f>
        <v>1883</v>
      </c>
      <c r="BA208" s="29">
        <f>TRUNC(Table11[[#This Row],[Column7]]*Table11[[#This Row],[Column312]]/100)</f>
        <v>5096</v>
      </c>
      <c r="BB208" s="30">
        <f>TRUNC(Table11[[#This Row],[Column8]]*Table11[[#This Row],[Column313]]/100)</f>
        <v>69</v>
      </c>
      <c r="BC208" s="31">
        <f>TRUNC(Table11[[#This Row],[Column9]]*Table11[[#This Row],[Column314]]/100)</f>
        <v>0</v>
      </c>
      <c r="BD208" s="32">
        <f>TRUNC(Table11[[#This Row],[Column10]]*Table11[[#This Row],[Column30]]/100)</f>
        <v>0</v>
      </c>
      <c r="BE208">
        <f>Table11[[#This Row],[Column2]]</f>
        <v>48638</v>
      </c>
      <c r="BF208">
        <f>Table11[[#This Row],[Column28]]</f>
        <v>48638</v>
      </c>
      <c r="BG208">
        <f>Table11[[#This Row],[Column29]]</f>
        <v>48638</v>
      </c>
      <c r="BH208">
        <f>Table11[[#This Row],[Column30]]</f>
        <v>48638</v>
      </c>
      <c r="BI208">
        <f>Table11[[#This Row],[Column31]]</f>
        <v>48638</v>
      </c>
      <c r="BJ208">
        <f>Table11[[#This Row],[Column312]]</f>
        <v>48638</v>
      </c>
      <c r="BK208">
        <f>Table11[[#This Row],[Column313]]</f>
        <v>48638</v>
      </c>
      <c r="BL208">
        <f>Table11[[#This Row],[Column314]]</f>
        <v>48638</v>
      </c>
      <c r="BM208">
        <f>Table11[[#This Row],[Column315]]</f>
        <v>48638</v>
      </c>
      <c r="BN208">
        <f>Table11[[#This Row],[Column31]]</f>
        <v>48638</v>
      </c>
      <c r="BO208">
        <f>Table11[[#This Row],[Column312]]</f>
        <v>48638</v>
      </c>
    </row>
    <row r="209" spans="1:67" ht="28.8">
      <c r="A209" s="2" t="s">
        <v>823</v>
      </c>
      <c r="B209" s="3" t="s">
        <v>603</v>
      </c>
      <c r="C209" s="3" t="s">
        <v>413</v>
      </c>
      <c r="D209" s="50" t="s">
        <v>1135</v>
      </c>
      <c r="E209">
        <v>0</v>
      </c>
      <c r="F209">
        <v>4.24</v>
      </c>
      <c r="G209">
        <v>10.536</v>
      </c>
      <c r="H209">
        <v>9.2970000000000006</v>
      </c>
      <c r="I209">
        <v>35.023000000000003</v>
      </c>
      <c r="J209">
        <v>13.976000000000001</v>
      </c>
      <c r="K209">
        <v>0.45800000000000002</v>
      </c>
      <c r="L209">
        <v>26.471</v>
      </c>
      <c r="M209" s="7">
        <f>Table11[[#This Row],[Progressives]]*0.67+Table11[[#This Row],[Muslim]]*0.64+Table11[[#This Row],[Left]]*0.35+Table11[[#This Row],[Average]]*0.52+Table11[[#This Row],[Reforms]]*0.2</f>
        <v>36.136350000000007</v>
      </c>
      <c r="N209" s="58">
        <f>Table11[[#This Row],[Average]]*0.34+Table11[[#This Row],[Liberal]]*0.45+Table11[[#This Row],[Blues]]+Table11[[#This Row],[Reforms]]*0.6</f>
        <v>34.537620000000004</v>
      </c>
      <c r="O209" s="9">
        <f>Table11[[#This Row],[Liberal]]*0.55+Table11[[#This Row],[Progressives]]*0.07+Table11[[#This Row],[Average]]*0.14</f>
        <v>13.240810000000002</v>
      </c>
      <c r="P209" s="11">
        <f>Table11[[#This Row],[Muslim]]*0.06+Table11[[#This Row],[Left]]*0.44+Table11[[#This Row],[Progressives]]*0.26</f>
        <v>7.3074600000000007</v>
      </c>
      <c r="Q209" s="59"/>
      <c r="R209" s="57">
        <f>Table11[[#This Row],[Muslim]]*0.3+Table11[[#This Row],[Left]]*0.21+Table11[[#This Row],[Reforms]]*0.2</f>
        <v>8.7787600000000001</v>
      </c>
      <c r="T209" s="7">
        <v>42.2</v>
      </c>
      <c r="U209" s="8">
        <v>14.3</v>
      </c>
      <c r="V209" s="10">
        <v>27</v>
      </c>
      <c r="W209" s="9">
        <v>9</v>
      </c>
      <c r="X209" s="11">
        <v>7.5</v>
      </c>
      <c r="Y209" s="13">
        <v>0</v>
      </c>
      <c r="Z209" s="12">
        <v>0</v>
      </c>
      <c r="AA209" s="14">
        <v>0</v>
      </c>
      <c r="AB209">
        <f t="shared" ca="1" si="3"/>
        <v>0.49043489917527339</v>
      </c>
      <c r="AC209">
        <v>39957</v>
      </c>
      <c r="AD209" s="17">
        <v>26.521619999999999</v>
      </c>
      <c r="AE209" s="18">
        <v>13.736799999999899</v>
      </c>
      <c r="AF209" s="19">
        <v>34.3262</v>
      </c>
      <c r="AG209" s="20">
        <v>8.3413799999999991</v>
      </c>
      <c r="AH209" s="21">
        <v>17.074000000000002</v>
      </c>
      <c r="AI209" s="22">
        <v>0</v>
      </c>
      <c r="AJ209" s="23">
        <v>0</v>
      </c>
      <c r="AK209" s="24">
        <v>0</v>
      </c>
      <c r="AL209" s="2" t="s">
        <v>823</v>
      </c>
      <c r="AM209" s="17">
        <f>Table11[[#This Row],[Column3]]-Table11[[#This Row],[Labour]]</f>
        <v>-15.678380000000004</v>
      </c>
      <c r="AN209" s="18">
        <f>Table11[[#This Row],[Column4]]-Table11[[#This Row],[Conservative]]</f>
        <v>-0.5632000000001014</v>
      </c>
      <c r="AO209" s="19">
        <f>Table11[[#This Row],[Column5]]-Table11[[#This Row],[Reform]]</f>
        <v>7.3262</v>
      </c>
      <c r="AP209" s="20">
        <f>Table11[[#This Row],[Column6]]-Table11[[#This Row],[LibDem]]</f>
        <v>-0.65862000000000087</v>
      </c>
      <c r="AQ209" s="21">
        <f>Table11[[#This Row],[Column7]]-Table11[[#This Row],[Green]]</f>
        <v>9.5740000000000016</v>
      </c>
      <c r="AR209" s="22">
        <f>Table11[[#This Row],[Column8]]-Table11[[#This Row],[Oth]]</f>
        <v>0</v>
      </c>
      <c r="AS209" s="23">
        <f>Table11[[#This Row],[Column9]]-Table11[[#This Row],[SNP]]</f>
        <v>0</v>
      </c>
      <c r="AT209" s="24">
        <f>Table11[[#This Row],[Column10]]-Table11[[#This Row],[PD]]</f>
        <v>0</v>
      </c>
      <c r="AU209" s="24">
        <f>MAX(Table11[[#This Row],[Column3]:[Column10]])-LARGE(Table11[[#This Row],[Column3]:[Column10]],2)</f>
        <v>7.8045800000000014</v>
      </c>
      <c r="AV209">
        <f>Table11[[#This Row],[Column3]]*Table11[[#This Row],[Column2]]</f>
        <v>1059724.3703399999</v>
      </c>
      <c r="AW209" s="25">
        <f>TRUNC(Table11[[#This Row],[Column3]]*Table11[[#This Row],[Column28]]/100)</f>
        <v>10597</v>
      </c>
      <c r="AX209" s="26">
        <f>TRUNC(Table11[[#This Row],[Column4]]*Table11[[#This Row],[Column29]]/100)</f>
        <v>5488</v>
      </c>
      <c r="AY209" s="27">
        <f>TRUNC(Table11[[#This Row],[Column5]]*Table11[[#This Row],[Column30]]/100)</f>
        <v>13715</v>
      </c>
      <c r="AZ209" s="28">
        <f>TRUNC(Table11[[#This Row],[Column6]]*Table11[[#This Row],[Column31]]/100)</f>
        <v>3332</v>
      </c>
      <c r="BA209" s="29">
        <f>TRUNC(Table11[[#This Row],[Column7]]*Table11[[#This Row],[Column312]]/100)</f>
        <v>6822</v>
      </c>
      <c r="BB209" s="30">
        <f>TRUNC(Table11[[#This Row],[Column8]]*Table11[[#This Row],[Column313]]/100)</f>
        <v>0</v>
      </c>
      <c r="BC209" s="31">
        <f>TRUNC(Table11[[#This Row],[Column9]]*Table11[[#This Row],[Column314]]/100)</f>
        <v>0</v>
      </c>
      <c r="BD209" s="32">
        <f>TRUNC(Table11[[#This Row],[Column10]]*Table11[[#This Row],[Column30]]/100)</f>
        <v>0</v>
      </c>
      <c r="BE209">
        <f>Table11[[#This Row],[Column2]]</f>
        <v>39957</v>
      </c>
      <c r="BF209">
        <f>Table11[[#This Row],[Column28]]</f>
        <v>39957</v>
      </c>
      <c r="BG209">
        <f>Table11[[#This Row],[Column29]]</f>
        <v>39957</v>
      </c>
      <c r="BH209">
        <f>Table11[[#This Row],[Column30]]</f>
        <v>39957</v>
      </c>
      <c r="BI209">
        <f>Table11[[#This Row],[Column31]]</f>
        <v>39957</v>
      </c>
      <c r="BJ209">
        <f>Table11[[#This Row],[Column312]]</f>
        <v>39957</v>
      </c>
      <c r="BK209">
        <f>Table11[[#This Row],[Column313]]</f>
        <v>39957</v>
      </c>
      <c r="BL209">
        <f>Table11[[#This Row],[Column314]]</f>
        <v>39957</v>
      </c>
      <c r="BM209">
        <f>Table11[[#This Row],[Column315]]</f>
        <v>39957</v>
      </c>
      <c r="BN209">
        <f>Table11[[#This Row],[Column31]]</f>
        <v>39957</v>
      </c>
      <c r="BO209">
        <f>Table11[[#This Row],[Column312]]</f>
        <v>39957</v>
      </c>
    </row>
    <row r="210" spans="1:67" ht="28.8">
      <c r="A210" s="2" t="s">
        <v>837</v>
      </c>
      <c r="B210" s="3" t="s">
        <v>603</v>
      </c>
      <c r="C210" s="3" t="s">
        <v>413</v>
      </c>
      <c r="D210" s="50" t="s">
        <v>1136</v>
      </c>
      <c r="E210" s="16">
        <v>0</v>
      </c>
      <c r="F210">
        <v>1.331</v>
      </c>
      <c r="G210">
        <v>7.7279999999999998</v>
      </c>
      <c r="H210">
        <v>8.3889999999999993</v>
      </c>
      <c r="I210">
        <v>35.387</v>
      </c>
      <c r="J210">
        <v>24.85</v>
      </c>
      <c r="K210">
        <v>0.34100000000000003</v>
      </c>
      <c r="L210">
        <v>21.974</v>
      </c>
      <c r="M210" s="7">
        <f>Table11[[#This Row],[Progressives]]*0.67+Table11[[#This Row],[Muslim]]*0.64+Table11[[#This Row],[Left]]*0.35+Table11[[#This Row],[Average]]*0.52+Table11[[#This Row],[Reforms]]*0.2</f>
        <v>31.973310000000001</v>
      </c>
      <c r="N210" s="58">
        <f>Table11[[#This Row],[Average]]*0.34+Table11[[#This Row],[Liberal]]*0.45+Table11[[#This Row],[Blues]]+Table11[[#This Row],[Reforms]]*0.6</f>
        <v>36.73948</v>
      </c>
      <c r="O210" s="9">
        <f>Table11[[#This Row],[Liberal]]*0.55+Table11[[#This Row],[Progressives]]*0.07+Table11[[#This Row],[Average]]*0.14</f>
        <v>19.208910000000003</v>
      </c>
      <c r="P210" s="11">
        <f>Table11[[#This Row],[Muslim]]*0.06+Table11[[#This Row],[Left]]*0.44+Table11[[#This Row],[Progressives]]*0.26</f>
        <v>5.6613199999999999</v>
      </c>
      <c r="Q210" s="59"/>
      <c r="R210" s="57">
        <f>Table11[[#This Row],[Muslim]]*0.3+Table11[[#This Row],[Left]]*0.21+Table11[[#This Row],[Reforms]]*0.2</f>
        <v>6.4169799999999997</v>
      </c>
      <c r="T210" s="7">
        <v>50.6</v>
      </c>
      <c r="U210" s="8">
        <v>18.7</v>
      </c>
      <c r="V210" s="10">
        <v>15.3</v>
      </c>
      <c r="W210" s="9">
        <v>5.6</v>
      </c>
      <c r="X210" s="11">
        <v>7.4</v>
      </c>
      <c r="Y210" s="13">
        <v>2.5</v>
      </c>
      <c r="Z210" s="12">
        <v>0</v>
      </c>
      <c r="AA210" s="14">
        <v>0</v>
      </c>
      <c r="AB210">
        <f t="shared" ca="1" si="3"/>
        <v>0.84146599547909884</v>
      </c>
      <c r="AC210">
        <v>48418</v>
      </c>
      <c r="AD210" s="17">
        <v>31.130099999999999</v>
      </c>
      <c r="AE210" s="18">
        <v>15.53464</v>
      </c>
      <c r="AF210" s="19">
        <v>30.798359999999999</v>
      </c>
      <c r="AG210" s="20">
        <v>6.0587999999999997</v>
      </c>
      <c r="AH210" s="21">
        <v>16.209</v>
      </c>
      <c r="AI210" s="22">
        <v>0.26909999999999901</v>
      </c>
      <c r="AJ210" s="23">
        <v>0</v>
      </c>
      <c r="AK210" s="24">
        <v>0</v>
      </c>
      <c r="AL210" s="2" t="s">
        <v>837</v>
      </c>
      <c r="AM210" s="17">
        <f>Table11[[#This Row],[Column3]]-Table11[[#This Row],[Labour]]</f>
        <v>-19.469900000000003</v>
      </c>
      <c r="AN210" s="18">
        <f>Table11[[#This Row],[Column4]]-Table11[[#This Row],[Conservative]]</f>
        <v>-3.1653599999999997</v>
      </c>
      <c r="AO210" s="19">
        <f>Table11[[#This Row],[Column5]]-Table11[[#This Row],[Reform]]</f>
        <v>15.498359999999998</v>
      </c>
      <c r="AP210" s="20">
        <f>Table11[[#This Row],[Column6]]-Table11[[#This Row],[LibDem]]</f>
        <v>0.4588000000000001</v>
      </c>
      <c r="AQ210" s="21">
        <f>Table11[[#This Row],[Column7]]-Table11[[#This Row],[Green]]</f>
        <v>8.8089999999999993</v>
      </c>
      <c r="AR210" s="22">
        <f>Table11[[#This Row],[Column8]]-Table11[[#This Row],[Oth]]</f>
        <v>-2.230900000000001</v>
      </c>
      <c r="AS210" s="23">
        <f>Table11[[#This Row],[Column9]]-Table11[[#This Row],[SNP]]</f>
        <v>0</v>
      </c>
      <c r="AT210" s="24">
        <f>Table11[[#This Row],[Column10]]-Table11[[#This Row],[PD]]</f>
        <v>0</v>
      </c>
      <c r="AU210" s="24">
        <f>MAX(Table11[[#This Row],[Column3]:[Column10]])-LARGE(Table11[[#This Row],[Column3]:[Column10]],2)</f>
        <v>0.33173999999999992</v>
      </c>
      <c r="AV210">
        <f>Table11[[#This Row],[Column3]]*Table11[[#This Row],[Column2]]</f>
        <v>1507257.1817999999</v>
      </c>
      <c r="AW210" s="25">
        <f>TRUNC(Table11[[#This Row],[Column3]]*Table11[[#This Row],[Column28]]/100)</f>
        <v>15072</v>
      </c>
      <c r="AX210" s="26">
        <f>TRUNC(Table11[[#This Row],[Column4]]*Table11[[#This Row],[Column29]]/100)</f>
        <v>7521</v>
      </c>
      <c r="AY210" s="27">
        <f>TRUNC(Table11[[#This Row],[Column5]]*Table11[[#This Row],[Column30]]/100)</f>
        <v>14911</v>
      </c>
      <c r="AZ210" s="28">
        <f>TRUNC(Table11[[#This Row],[Column6]]*Table11[[#This Row],[Column31]]/100)</f>
        <v>2933</v>
      </c>
      <c r="BA210" s="29">
        <f>TRUNC(Table11[[#This Row],[Column7]]*Table11[[#This Row],[Column312]]/100)</f>
        <v>7848</v>
      </c>
      <c r="BB210" s="30">
        <f>TRUNC(Table11[[#This Row],[Column8]]*Table11[[#This Row],[Column313]]/100)</f>
        <v>130</v>
      </c>
      <c r="BC210" s="31">
        <f>TRUNC(Table11[[#This Row],[Column9]]*Table11[[#This Row],[Column314]]/100)</f>
        <v>0</v>
      </c>
      <c r="BD210" s="32">
        <f>TRUNC(Table11[[#This Row],[Column10]]*Table11[[#This Row],[Column30]]/100)</f>
        <v>0</v>
      </c>
      <c r="BE210">
        <f>Table11[[#This Row],[Column2]]</f>
        <v>48418</v>
      </c>
      <c r="BF210">
        <f>Table11[[#This Row],[Column28]]</f>
        <v>48418</v>
      </c>
      <c r="BG210">
        <f>Table11[[#This Row],[Column29]]</f>
        <v>48418</v>
      </c>
      <c r="BH210">
        <f>Table11[[#This Row],[Column30]]</f>
        <v>48418</v>
      </c>
      <c r="BI210">
        <f>Table11[[#This Row],[Column31]]</f>
        <v>48418</v>
      </c>
      <c r="BJ210">
        <f>Table11[[#This Row],[Column312]]</f>
        <v>48418</v>
      </c>
      <c r="BK210">
        <f>Table11[[#This Row],[Column313]]</f>
        <v>48418</v>
      </c>
      <c r="BL210">
        <f>Table11[[#This Row],[Column314]]</f>
        <v>48418</v>
      </c>
      <c r="BM210">
        <f>Table11[[#This Row],[Column315]]</f>
        <v>48418</v>
      </c>
      <c r="BN210">
        <f>Table11[[#This Row],[Column31]]</f>
        <v>48418</v>
      </c>
      <c r="BO210">
        <f>Table11[[#This Row],[Column312]]</f>
        <v>48418</v>
      </c>
    </row>
    <row r="211" spans="1:67" ht="28.8" customHeight="1">
      <c r="A211" s="2" t="s">
        <v>843</v>
      </c>
      <c r="B211" s="3" t="s">
        <v>603</v>
      </c>
      <c r="C211" s="3" t="s">
        <v>413</v>
      </c>
      <c r="D211" s="50" t="s">
        <v>1137</v>
      </c>
      <c r="E211">
        <v>0</v>
      </c>
      <c r="F211">
        <v>0.66200000000000003</v>
      </c>
      <c r="G211">
        <v>8.9239999999999995</v>
      </c>
      <c r="H211">
        <v>5.274</v>
      </c>
      <c r="I211">
        <v>33.701000000000001</v>
      </c>
      <c r="J211">
        <v>17.7</v>
      </c>
      <c r="K211">
        <v>0.58499999999999996</v>
      </c>
      <c r="L211">
        <v>33.154000000000003</v>
      </c>
      <c r="M211" s="7">
        <f>Table11[[#This Row],[Progressives]]*0.67+Table11[[#This Row],[Muslim]]*0.64+Table11[[#This Row],[Left]]*0.35+Table11[[#This Row],[Average]]*0.52+Table11[[#This Row],[Reforms]]*0.2</f>
        <v>31.235980000000005</v>
      </c>
      <c r="N211" s="58">
        <f>Table11[[#This Row],[Average]]*0.34+Table11[[#This Row],[Liberal]]*0.45+Table11[[#This Row],[Blues]]+Table11[[#This Row],[Reforms]]*0.6</f>
        <v>39.900740000000006</v>
      </c>
      <c r="O211" s="9">
        <f>Table11[[#This Row],[Liberal]]*0.55+Table11[[#This Row],[Progressives]]*0.07+Table11[[#This Row],[Average]]*0.14</f>
        <v>14.822320000000001</v>
      </c>
      <c r="P211" s="11">
        <f>Table11[[#This Row],[Muslim]]*0.06+Table11[[#This Row],[Left]]*0.44+Table11[[#This Row],[Progressives]]*0.26</f>
        <v>5.3375199999999996</v>
      </c>
      <c r="Q211" s="59"/>
      <c r="R211" s="57">
        <f>Table11[[#This Row],[Muslim]]*0.3+Table11[[#This Row],[Left]]*0.21+Table11[[#This Row],[Reforms]]*0.2</f>
        <v>8.7034400000000005</v>
      </c>
      <c r="T211" s="7">
        <v>47.8</v>
      </c>
      <c r="U211" s="8">
        <v>12.6</v>
      </c>
      <c r="V211" s="10">
        <v>29.1</v>
      </c>
      <c r="W211" s="9">
        <v>4.3</v>
      </c>
      <c r="X211" s="11">
        <v>4.5999999999999996</v>
      </c>
      <c r="Y211" s="13">
        <v>1.7</v>
      </c>
      <c r="Z211" s="12">
        <v>0</v>
      </c>
      <c r="AA211" s="14">
        <v>0</v>
      </c>
      <c r="AB211">
        <f t="shared" ca="1" si="3"/>
        <v>0.37904211098767748</v>
      </c>
      <c r="AC211">
        <v>37021</v>
      </c>
      <c r="AD211" s="17">
        <v>29.79101</v>
      </c>
      <c r="AE211" s="18">
        <v>11.05104</v>
      </c>
      <c r="AF211" s="19">
        <v>39.959960000000002</v>
      </c>
      <c r="AG211" s="20">
        <v>4.8429900000000004</v>
      </c>
      <c r="AH211" s="21">
        <v>14.147</v>
      </c>
      <c r="AI211" s="22">
        <v>0.20799999999999899</v>
      </c>
      <c r="AJ211" s="23">
        <v>0</v>
      </c>
      <c r="AK211" s="24">
        <v>0</v>
      </c>
      <c r="AL211" s="2" t="s">
        <v>843</v>
      </c>
      <c r="AM211" s="17">
        <f>Table11[[#This Row],[Column3]]-Table11[[#This Row],[Labour]]</f>
        <v>-18.008989999999997</v>
      </c>
      <c r="AN211" s="18">
        <f>Table11[[#This Row],[Column4]]-Table11[[#This Row],[Conservative]]</f>
        <v>-1.5489599999999992</v>
      </c>
      <c r="AO211" s="19">
        <f>Table11[[#This Row],[Column5]]-Table11[[#This Row],[Reform]]</f>
        <v>10.859960000000001</v>
      </c>
      <c r="AP211" s="20">
        <f>Table11[[#This Row],[Column6]]-Table11[[#This Row],[LibDem]]</f>
        <v>0.54299000000000053</v>
      </c>
      <c r="AQ211" s="21">
        <f>Table11[[#This Row],[Column7]]-Table11[[#This Row],[Green]]</f>
        <v>9.5470000000000006</v>
      </c>
      <c r="AR211" s="22">
        <f>Table11[[#This Row],[Column8]]-Table11[[#This Row],[Oth]]</f>
        <v>-1.4920000000000009</v>
      </c>
      <c r="AS211" s="23">
        <f>Table11[[#This Row],[Column9]]-Table11[[#This Row],[SNP]]</f>
        <v>0</v>
      </c>
      <c r="AT211" s="24">
        <f>Table11[[#This Row],[Column10]]-Table11[[#This Row],[PD]]</f>
        <v>0</v>
      </c>
      <c r="AU211" s="24">
        <f>MAX(Table11[[#This Row],[Column3]:[Column10]])-LARGE(Table11[[#This Row],[Column3]:[Column10]],2)</f>
        <v>10.168950000000002</v>
      </c>
      <c r="AV211">
        <f>Table11[[#This Row],[Column3]]*Table11[[#This Row],[Column2]]</f>
        <v>1102892.9812100001</v>
      </c>
      <c r="AW211" s="25">
        <f>TRUNC(Table11[[#This Row],[Column3]]*Table11[[#This Row],[Column28]]/100)</f>
        <v>11028</v>
      </c>
      <c r="AX211" s="26">
        <f>TRUNC(Table11[[#This Row],[Column4]]*Table11[[#This Row],[Column29]]/100)</f>
        <v>4091</v>
      </c>
      <c r="AY211" s="27">
        <f>TRUNC(Table11[[#This Row],[Column5]]*Table11[[#This Row],[Column30]]/100)</f>
        <v>14793</v>
      </c>
      <c r="AZ211" s="28">
        <f>TRUNC(Table11[[#This Row],[Column6]]*Table11[[#This Row],[Column31]]/100)</f>
        <v>1792</v>
      </c>
      <c r="BA211" s="29">
        <f>TRUNC(Table11[[#This Row],[Column7]]*Table11[[#This Row],[Column312]]/100)</f>
        <v>5237</v>
      </c>
      <c r="BB211" s="30">
        <f>TRUNC(Table11[[#This Row],[Column8]]*Table11[[#This Row],[Column313]]/100)</f>
        <v>77</v>
      </c>
      <c r="BC211" s="31">
        <f>TRUNC(Table11[[#This Row],[Column9]]*Table11[[#This Row],[Column314]]/100)</f>
        <v>0</v>
      </c>
      <c r="BD211" s="32">
        <f>TRUNC(Table11[[#This Row],[Column10]]*Table11[[#This Row],[Column30]]/100)</f>
        <v>0</v>
      </c>
      <c r="BE211">
        <f>Table11[[#This Row],[Column2]]</f>
        <v>37021</v>
      </c>
      <c r="BF211">
        <f>Table11[[#This Row],[Column28]]</f>
        <v>37021</v>
      </c>
      <c r="BG211">
        <f>Table11[[#This Row],[Column29]]</f>
        <v>37021</v>
      </c>
      <c r="BH211">
        <f>Table11[[#This Row],[Column30]]</f>
        <v>37021</v>
      </c>
      <c r="BI211">
        <f>Table11[[#This Row],[Column31]]</f>
        <v>37021</v>
      </c>
      <c r="BJ211">
        <f>Table11[[#This Row],[Column312]]</f>
        <v>37021</v>
      </c>
      <c r="BK211">
        <f>Table11[[#This Row],[Column313]]</f>
        <v>37021</v>
      </c>
      <c r="BL211">
        <f>Table11[[#This Row],[Column314]]</f>
        <v>37021</v>
      </c>
      <c r="BM211">
        <f>Table11[[#This Row],[Column315]]</f>
        <v>37021</v>
      </c>
      <c r="BN211">
        <f>Table11[[#This Row],[Column31]]</f>
        <v>37021</v>
      </c>
      <c r="BO211">
        <f>Table11[[#This Row],[Column312]]</f>
        <v>37021</v>
      </c>
    </row>
    <row r="212" spans="1:67" ht="28.8" customHeight="1">
      <c r="A212" s="4" t="s">
        <v>132</v>
      </c>
      <c r="B212" s="5" t="s">
        <v>133</v>
      </c>
      <c r="C212" s="5" t="s">
        <v>134</v>
      </c>
      <c r="D212" s="56" t="s">
        <v>1138</v>
      </c>
      <c r="E212" s="16">
        <v>0</v>
      </c>
      <c r="F212">
        <v>6.4059999999999997</v>
      </c>
      <c r="G212">
        <v>7.9119999999999999</v>
      </c>
      <c r="H212">
        <v>10.852</v>
      </c>
      <c r="I212">
        <v>16.907</v>
      </c>
      <c r="J212">
        <v>38.54</v>
      </c>
      <c r="K212">
        <v>7.226</v>
      </c>
      <c r="L212">
        <v>12.157</v>
      </c>
      <c r="M212" s="7">
        <f>Table11[[#This Row],[Progressives]]*0.67+Table11[[#This Row],[Muslim]]*0.64+Table11[[#This Row],[Left]]*0.35+Table11[[#This Row],[Average]]*0.52+Table11[[#This Row],[Reforms]]*0.2</f>
        <v>25.362919999999999</v>
      </c>
      <c r="N212" s="58">
        <f>Table11[[#This Row],[Average]]*0.34+Table11[[#This Row],[Liberal]]*0.45+Table11[[#This Row],[Blues]]+Table11[[#This Row],[Reforms]]*0.6</f>
        <v>37.611580000000004</v>
      </c>
      <c r="O212" s="9">
        <f>Table11[[#This Row],[Liberal]]*0.55+Table11[[#This Row],[Progressives]]*0.07+Table11[[#This Row],[Average]]*0.14</f>
        <v>24.323620000000005</v>
      </c>
      <c r="P212" s="11">
        <f>Table11[[#This Row],[Muslim]]*0.06+Table11[[#This Row],[Left]]*0.44+Table11[[#This Row],[Progressives]]*0.26</f>
        <v>6.6871600000000004</v>
      </c>
      <c r="Q212" s="59"/>
      <c r="R212" s="57">
        <f>Table11[[#This Row],[Muslim]]*0.3+Table11[[#This Row],[Left]]*0.21+Table11[[#This Row],[Reforms]]*0.2</f>
        <v>6.0147199999999996</v>
      </c>
      <c r="T212" s="7">
        <v>40.4</v>
      </c>
      <c r="U212" s="8">
        <v>32.299999999999997</v>
      </c>
      <c r="V212" s="10">
        <v>9.6</v>
      </c>
      <c r="W212" s="9">
        <v>9.1999999999999993</v>
      </c>
      <c r="X212" s="11">
        <v>7.2</v>
      </c>
      <c r="Y212" s="13">
        <v>1.2</v>
      </c>
      <c r="Z212" s="12">
        <v>0</v>
      </c>
      <c r="AA212" s="14">
        <v>0</v>
      </c>
      <c r="AB212">
        <f t="shared" ca="1" si="3"/>
        <v>0.67578597796466211</v>
      </c>
      <c r="AC212">
        <v>51452</v>
      </c>
      <c r="AD212" s="17">
        <v>23.398799999999898</v>
      </c>
      <c r="AE212" s="18">
        <v>34.437449999999998</v>
      </c>
      <c r="AF212" s="19">
        <v>18.968399999999999</v>
      </c>
      <c r="AG212" s="20">
        <v>7.5451499999999996</v>
      </c>
      <c r="AH212" s="21">
        <v>15.259</v>
      </c>
      <c r="AI212" s="22">
        <v>0.29120000000000001</v>
      </c>
      <c r="AJ212" s="23">
        <v>0</v>
      </c>
      <c r="AK212" s="24">
        <v>0</v>
      </c>
      <c r="AL212" s="4" t="s">
        <v>132</v>
      </c>
      <c r="AM212" s="17">
        <f>Table11[[#This Row],[Column3]]-Table11[[#This Row],[Labour]]</f>
        <v>-17.0012000000001</v>
      </c>
      <c r="AN212" s="18">
        <f>Table11[[#This Row],[Column4]]-Table11[[#This Row],[Conservative]]</f>
        <v>2.1374500000000012</v>
      </c>
      <c r="AO212" s="19">
        <f>Table11[[#This Row],[Column5]]-Table11[[#This Row],[Reform]]</f>
        <v>9.3683999999999994</v>
      </c>
      <c r="AP212" s="20">
        <f>Table11[[#This Row],[Column6]]-Table11[[#This Row],[LibDem]]</f>
        <v>-1.6548499999999997</v>
      </c>
      <c r="AQ212" s="21">
        <f>Table11[[#This Row],[Column7]]-Table11[[#This Row],[Green]]</f>
        <v>8.0590000000000011</v>
      </c>
      <c r="AR212" s="22">
        <f>Table11[[#This Row],[Column8]]-Table11[[#This Row],[Oth]]</f>
        <v>-0.90879999999999994</v>
      </c>
      <c r="AS212" s="23">
        <f>Table11[[#This Row],[Column9]]-Table11[[#This Row],[SNP]]</f>
        <v>0</v>
      </c>
      <c r="AT212" s="24">
        <f>Table11[[#This Row],[Column10]]-Table11[[#This Row],[PD]]</f>
        <v>0</v>
      </c>
      <c r="AU212" s="24">
        <f>MAX(Table11[[#This Row],[Column3]:[Column10]])-LARGE(Table11[[#This Row],[Column3]:[Column10]],2)</f>
        <v>11.0386500000001</v>
      </c>
      <c r="AV212">
        <f>Table11[[#This Row],[Column3]]*Table11[[#This Row],[Column2]]</f>
        <v>1203915.0575999948</v>
      </c>
      <c r="AW212" s="25">
        <f>TRUNC(Table11[[#This Row],[Column3]]*Table11[[#This Row],[Column28]]/100)</f>
        <v>12039</v>
      </c>
      <c r="AX212" s="26">
        <f>TRUNC(Table11[[#This Row],[Column4]]*Table11[[#This Row],[Column29]]/100)</f>
        <v>17718</v>
      </c>
      <c r="AY212" s="27">
        <f>TRUNC(Table11[[#This Row],[Column5]]*Table11[[#This Row],[Column30]]/100)</f>
        <v>9759</v>
      </c>
      <c r="AZ212" s="28">
        <f>TRUNC(Table11[[#This Row],[Column6]]*Table11[[#This Row],[Column31]]/100)</f>
        <v>3882</v>
      </c>
      <c r="BA212" s="29">
        <f>TRUNC(Table11[[#This Row],[Column7]]*Table11[[#This Row],[Column312]]/100)</f>
        <v>7851</v>
      </c>
      <c r="BB212" s="30">
        <f>TRUNC(Table11[[#This Row],[Column8]]*Table11[[#This Row],[Column313]]/100)</f>
        <v>149</v>
      </c>
      <c r="BC212" s="31">
        <f>TRUNC(Table11[[#This Row],[Column9]]*Table11[[#This Row],[Column314]]/100)</f>
        <v>0</v>
      </c>
      <c r="BD212" s="32">
        <f>TRUNC(Table11[[#This Row],[Column10]]*Table11[[#This Row],[Column30]]/100)</f>
        <v>0</v>
      </c>
      <c r="BE212">
        <f>Table11[[#This Row],[Column2]]</f>
        <v>51452</v>
      </c>
      <c r="BF212">
        <f>Table11[[#This Row],[Column28]]</f>
        <v>51452</v>
      </c>
      <c r="BG212">
        <f>Table11[[#This Row],[Column29]]</f>
        <v>51452</v>
      </c>
      <c r="BH212">
        <f>Table11[[#This Row],[Column30]]</f>
        <v>51452</v>
      </c>
      <c r="BI212">
        <f>Table11[[#This Row],[Column31]]</f>
        <v>51452</v>
      </c>
      <c r="BJ212">
        <f>Table11[[#This Row],[Column312]]</f>
        <v>51452</v>
      </c>
      <c r="BK212">
        <f>Table11[[#This Row],[Column313]]</f>
        <v>51452</v>
      </c>
      <c r="BL212">
        <f>Table11[[#This Row],[Column314]]</f>
        <v>51452</v>
      </c>
      <c r="BM212">
        <f>Table11[[#This Row],[Column315]]</f>
        <v>51452</v>
      </c>
      <c r="BN212">
        <f>Table11[[#This Row],[Column31]]</f>
        <v>51452</v>
      </c>
      <c r="BO212">
        <f>Table11[[#This Row],[Column312]]</f>
        <v>51452</v>
      </c>
    </row>
    <row r="213" spans="1:67" ht="28.8">
      <c r="A213" s="4" t="s">
        <v>456</v>
      </c>
      <c r="B213" s="5" t="s">
        <v>133</v>
      </c>
      <c r="C213" s="5" t="s">
        <v>134</v>
      </c>
      <c r="D213" s="56" t="s">
        <v>1139</v>
      </c>
      <c r="E213" s="16">
        <v>0</v>
      </c>
      <c r="F213">
        <v>10.563000000000001</v>
      </c>
      <c r="G213">
        <v>9.7919999999999998</v>
      </c>
      <c r="H213">
        <v>10.164999999999999</v>
      </c>
      <c r="I213">
        <v>30</v>
      </c>
      <c r="J213">
        <v>12.189</v>
      </c>
      <c r="K213">
        <v>2.552</v>
      </c>
      <c r="L213">
        <v>24.739000000000001</v>
      </c>
      <c r="M213" s="7">
        <f>Table11[[#This Row],[Progressives]]*0.67+Table11[[#This Row],[Muslim]]*0.64+Table11[[#This Row],[Left]]*0.35+Table11[[#This Row],[Average]]*0.52+Table11[[#This Row],[Reforms]]*0.2</f>
        <v>37.545870000000001</v>
      </c>
      <c r="N213" s="58">
        <f>Table11[[#This Row],[Average]]*0.34+Table11[[#This Row],[Liberal]]*0.45+Table11[[#This Row],[Blues]]+Table11[[#This Row],[Reforms]]*0.6</f>
        <v>33.080449999999999</v>
      </c>
      <c r="O213" s="9">
        <f>Table11[[#This Row],[Liberal]]*0.55+Table11[[#This Row],[Progressives]]*0.07+Table11[[#This Row],[Average]]*0.14</f>
        <v>11.615500000000001</v>
      </c>
      <c r="P213" s="11">
        <f>Table11[[#This Row],[Muslim]]*0.06+Table11[[#This Row],[Left]]*0.44+Table11[[#This Row],[Progressives]]*0.26</f>
        <v>7.5851600000000001</v>
      </c>
      <c r="Q213" s="59"/>
      <c r="R213" s="57">
        <f>Table11[[#This Row],[Muslim]]*0.3+Table11[[#This Row],[Left]]*0.21+Table11[[#This Row],[Reforms]]*0.2</f>
        <v>10.173020000000001</v>
      </c>
      <c r="T213" s="7">
        <v>43.9</v>
      </c>
      <c r="U213" s="8">
        <v>12.3</v>
      </c>
      <c r="V213" s="10">
        <v>24.8</v>
      </c>
      <c r="W213" s="9">
        <v>4</v>
      </c>
      <c r="X213" s="11">
        <v>7</v>
      </c>
      <c r="Y213" s="13">
        <v>8</v>
      </c>
      <c r="Z213" s="12">
        <v>0</v>
      </c>
      <c r="AA213" s="14">
        <v>0</v>
      </c>
      <c r="AB213">
        <f t="shared" ca="1" si="3"/>
        <v>0.90479472361279134</v>
      </c>
      <c r="AC213">
        <v>35461</v>
      </c>
      <c r="AD213" s="17">
        <v>33.5124</v>
      </c>
      <c r="AE213" s="18">
        <v>11.1144</v>
      </c>
      <c r="AF213" s="19">
        <v>33.117600000000003</v>
      </c>
      <c r="AG213" s="20">
        <v>4.9896000000000003</v>
      </c>
      <c r="AH213" s="21">
        <v>16.225999999999999</v>
      </c>
      <c r="AI213" s="22">
        <v>1.04</v>
      </c>
      <c r="AJ213" s="23">
        <v>0</v>
      </c>
      <c r="AK213" s="24">
        <v>0</v>
      </c>
      <c r="AL213" s="4" t="s">
        <v>456</v>
      </c>
      <c r="AM213" s="17">
        <f>Table11[[#This Row],[Column3]]-Table11[[#This Row],[Labour]]</f>
        <v>-10.387599999999999</v>
      </c>
      <c r="AN213" s="18">
        <f>Table11[[#This Row],[Column4]]-Table11[[#This Row],[Conservative]]</f>
        <v>-1.1856000000000009</v>
      </c>
      <c r="AO213" s="19">
        <f>Table11[[#This Row],[Column5]]-Table11[[#This Row],[Reform]]</f>
        <v>8.3176000000000023</v>
      </c>
      <c r="AP213" s="20">
        <f>Table11[[#This Row],[Column6]]-Table11[[#This Row],[LibDem]]</f>
        <v>0.98960000000000026</v>
      </c>
      <c r="AQ213" s="21">
        <f>Table11[[#This Row],[Column7]]-Table11[[#This Row],[Green]]</f>
        <v>9.2259999999999991</v>
      </c>
      <c r="AR213" s="22">
        <f>Table11[[#This Row],[Column8]]-Table11[[#This Row],[Oth]]</f>
        <v>-6.96</v>
      </c>
      <c r="AS213" s="23">
        <f>Table11[[#This Row],[Column9]]-Table11[[#This Row],[SNP]]</f>
        <v>0</v>
      </c>
      <c r="AT213" s="24">
        <f>Table11[[#This Row],[Column10]]-Table11[[#This Row],[PD]]</f>
        <v>0</v>
      </c>
      <c r="AU213" s="24">
        <f>MAX(Table11[[#This Row],[Column3]:[Column10]])-LARGE(Table11[[#This Row],[Column3]:[Column10]],2)</f>
        <v>0.39479999999999649</v>
      </c>
      <c r="AV213">
        <f>Table11[[#This Row],[Column3]]*Table11[[#This Row],[Column2]]</f>
        <v>1188383.2164</v>
      </c>
      <c r="AW213" s="25">
        <f>TRUNC(Table11[[#This Row],[Column3]]*Table11[[#This Row],[Column28]]/100)</f>
        <v>11883</v>
      </c>
      <c r="AX213" s="26">
        <f>TRUNC(Table11[[#This Row],[Column4]]*Table11[[#This Row],[Column29]]/100)</f>
        <v>3941</v>
      </c>
      <c r="AY213" s="27">
        <f>TRUNC(Table11[[#This Row],[Column5]]*Table11[[#This Row],[Column30]]/100)</f>
        <v>11743</v>
      </c>
      <c r="AZ213" s="28">
        <f>TRUNC(Table11[[#This Row],[Column6]]*Table11[[#This Row],[Column31]]/100)</f>
        <v>1769</v>
      </c>
      <c r="BA213" s="29">
        <f>TRUNC(Table11[[#This Row],[Column7]]*Table11[[#This Row],[Column312]]/100)</f>
        <v>5753</v>
      </c>
      <c r="BB213" s="30">
        <f>TRUNC(Table11[[#This Row],[Column8]]*Table11[[#This Row],[Column313]]/100)</f>
        <v>368</v>
      </c>
      <c r="BC213" s="31">
        <f>TRUNC(Table11[[#This Row],[Column9]]*Table11[[#This Row],[Column314]]/100)</f>
        <v>0</v>
      </c>
      <c r="BD213" s="32">
        <f>TRUNC(Table11[[#This Row],[Column10]]*Table11[[#This Row],[Column30]]/100)</f>
        <v>0</v>
      </c>
      <c r="BE213">
        <f>Table11[[#This Row],[Column2]]</f>
        <v>35461</v>
      </c>
      <c r="BF213">
        <f>Table11[[#This Row],[Column28]]</f>
        <v>35461</v>
      </c>
      <c r="BG213">
        <f>Table11[[#This Row],[Column29]]</f>
        <v>35461</v>
      </c>
      <c r="BH213">
        <f>Table11[[#This Row],[Column30]]</f>
        <v>35461</v>
      </c>
      <c r="BI213">
        <f>Table11[[#This Row],[Column31]]</f>
        <v>35461</v>
      </c>
      <c r="BJ213">
        <f>Table11[[#This Row],[Column312]]</f>
        <v>35461</v>
      </c>
      <c r="BK213">
        <f>Table11[[#This Row],[Column313]]</f>
        <v>35461</v>
      </c>
      <c r="BL213">
        <f>Table11[[#This Row],[Column314]]</f>
        <v>35461</v>
      </c>
      <c r="BM213">
        <f>Table11[[#This Row],[Column315]]</f>
        <v>35461</v>
      </c>
      <c r="BN213">
        <f>Table11[[#This Row],[Column31]]</f>
        <v>35461</v>
      </c>
      <c r="BO213">
        <f>Table11[[#This Row],[Column312]]</f>
        <v>35461</v>
      </c>
    </row>
    <row r="214" spans="1:67" ht="28.8" customHeight="1">
      <c r="A214" s="2" t="s">
        <v>463</v>
      </c>
      <c r="B214" s="3" t="s">
        <v>464</v>
      </c>
      <c r="C214" s="3" t="s">
        <v>134</v>
      </c>
      <c r="D214" s="50" t="s">
        <v>1140</v>
      </c>
      <c r="E214" s="16">
        <v>0</v>
      </c>
      <c r="F214">
        <v>0.40100000000000002</v>
      </c>
      <c r="G214">
        <v>8.2159999999999993</v>
      </c>
      <c r="H214">
        <v>5.9960000000000004</v>
      </c>
      <c r="I214">
        <v>27.727</v>
      </c>
      <c r="J214">
        <v>20.111999999999998</v>
      </c>
      <c r="K214">
        <v>6.4370000000000003</v>
      </c>
      <c r="L214">
        <v>31.111000000000001</v>
      </c>
      <c r="M214" s="7">
        <f>Table11[[#This Row],[Progressives]]*0.67+Table11[[#This Row],[Muslim]]*0.64+Table11[[#This Row],[Left]]*0.35+Table11[[#This Row],[Average]]*0.52+Table11[[#This Row],[Reforms]]*0.2</f>
        <v>27.789800000000003</v>
      </c>
      <c r="N214" s="58">
        <f>Table11[[#This Row],[Average]]*0.34+Table11[[#This Row],[Liberal]]*0.45+Table11[[#This Row],[Blues]]+Table11[[#This Row],[Reforms]]*0.6</f>
        <v>43.581180000000003</v>
      </c>
      <c r="O214" s="9">
        <f>Table11[[#This Row],[Liberal]]*0.55+Table11[[#This Row],[Progressives]]*0.07+Table11[[#This Row],[Average]]*0.14</f>
        <v>15.363100000000001</v>
      </c>
      <c r="P214" s="11">
        <f>Table11[[#This Row],[Muslim]]*0.06+Table11[[#This Row],[Left]]*0.44+Table11[[#This Row],[Progressives]]*0.26</f>
        <v>5.1980599999999999</v>
      </c>
      <c r="Q214" s="59"/>
      <c r="R214" s="57">
        <f>Table11[[#This Row],[Muslim]]*0.3+Table11[[#This Row],[Left]]*0.21+Table11[[#This Row],[Reforms]]*0.2</f>
        <v>8.0678600000000014</v>
      </c>
      <c r="T214" s="7">
        <v>43.9</v>
      </c>
      <c r="U214" s="8">
        <v>31.3</v>
      </c>
      <c r="V214" s="10">
        <v>16.7</v>
      </c>
      <c r="W214" s="9">
        <v>4</v>
      </c>
      <c r="X214" s="11">
        <v>3.5</v>
      </c>
      <c r="Y214" s="13">
        <v>0.7</v>
      </c>
      <c r="Z214" s="12">
        <v>0</v>
      </c>
      <c r="AA214" s="14">
        <v>0</v>
      </c>
      <c r="AB214">
        <f t="shared" ca="1" si="3"/>
        <v>0.10903923634035428</v>
      </c>
      <c r="AC214">
        <v>42221</v>
      </c>
      <c r="AD214" s="17">
        <v>26.917019999999901</v>
      </c>
      <c r="AE214" s="18">
        <v>17.304320000000001</v>
      </c>
      <c r="AF214" s="19">
        <v>38.710679999999897</v>
      </c>
      <c r="AG214" s="20">
        <v>4.7368800000000002</v>
      </c>
      <c r="AH214" s="21">
        <v>12.244</v>
      </c>
      <c r="AI214" s="22">
        <v>8.70999999999999E-2</v>
      </c>
      <c r="AJ214" s="23">
        <v>0</v>
      </c>
      <c r="AK214" s="24">
        <v>0</v>
      </c>
      <c r="AL214" s="2" t="s">
        <v>463</v>
      </c>
      <c r="AM214" s="17">
        <f>Table11[[#This Row],[Column3]]-Table11[[#This Row],[Labour]]</f>
        <v>-16.982980000000097</v>
      </c>
      <c r="AN214" s="18">
        <f>Table11[[#This Row],[Column4]]-Table11[[#This Row],[Conservative]]</f>
        <v>-13.99568</v>
      </c>
      <c r="AO214" s="19">
        <f>Table11[[#This Row],[Column5]]-Table11[[#This Row],[Reform]]</f>
        <v>22.010679999999898</v>
      </c>
      <c r="AP214" s="20">
        <f>Table11[[#This Row],[Column6]]-Table11[[#This Row],[LibDem]]</f>
        <v>0.7368800000000002</v>
      </c>
      <c r="AQ214" s="21">
        <f>Table11[[#This Row],[Column7]]-Table11[[#This Row],[Green]]</f>
        <v>8.7439999999999998</v>
      </c>
      <c r="AR214" s="22">
        <f>Table11[[#This Row],[Column8]]-Table11[[#This Row],[Oth]]</f>
        <v>-0.6129</v>
      </c>
      <c r="AS214" s="23">
        <f>Table11[[#This Row],[Column9]]-Table11[[#This Row],[SNP]]</f>
        <v>0</v>
      </c>
      <c r="AT214" s="24">
        <f>Table11[[#This Row],[Column10]]-Table11[[#This Row],[PD]]</f>
        <v>0</v>
      </c>
      <c r="AU214" s="24">
        <f>MAX(Table11[[#This Row],[Column3]:[Column10]])-LARGE(Table11[[#This Row],[Column3]:[Column10]],2)</f>
        <v>11.793659999999996</v>
      </c>
      <c r="AV214">
        <f>Table11[[#This Row],[Column3]]*Table11[[#This Row],[Column2]]</f>
        <v>1136463.5014199959</v>
      </c>
      <c r="AW214" s="25">
        <f>TRUNC(Table11[[#This Row],[Column3]]*Table11[[#This Row],[Column28]]/100)</f>
        <v>11364</v>
      </c>
      <c r="AX214" s="26">
        <f>TRUNC(Table11[[#This Row],[Column4]]*Table11[[#This Row],[Column29]]/100)</f>
        <v>7306</v>
      </c>
      <c r="AY214" s="27">
        <f>TRUNC(Table11[[#This Row],[Column5]]*Table11[[#This Row],[Column30]]/100)</f>
        <v>16344</v>
      </c>
      <c r="AZ214" s="28">
        <f>TRUNC(Table11[[#This Row],[Column6]]*Table11[[#This Row],[Column31]]/100)</f>
        <v>1999</v>
      </c>
      <c r="BA214" s="29">
        <f>TRUNC(Table11[[#This Row],[Column7]]*Table11[[#This Row],[Column312]]/100)</f>
        <v>5169</v>
      </c>
      <c r="BB214" s="30">
        <f>TRUNC(Table11[[#This Row],[Column8]]*Table11[[#This Row],[Column313]]/100)</f>
        <v>36</v>
      </c>
      <c r="BC214" s="31">
        <f>TRUNC(Table11[[#This Row],[Column9]]*Table11[[#This Row],[Column314]]/100)</f>
        <v>0</v>
      </c>
      <c r="BD214" s="32">
        <f>TRUNC(Table11[[#This Row],[Column10]]*Table11[[#This Row],[Column30]]/100)</f>
        <v>0</v>
      </c>
      <c r="BE214">
        <f>Table11[[#This Row],[Column2]]</f>
        <v>42221</v>
      </c>
      <c r="BF214">
        <f>Table11[[#This Row],[Column28]]</f>
        <v>42221</v>
      </c>
      <c r="BG214">
        <f>Table11[[#This Row],[Column29]]</f>
        <v>42221</v>
      </c>
      <c r="BH214">
        <f>Table11[[#This Row],[Column30]]</f>
        <v>42221</v>
      </c>
      <c r="BI214">
        <f>Table11[[#This Row],[Column31]]</f>
        <v>42221</v>
      </c>
      <c r="BJ214">
        <f>Table11[[#This Row],[Column312]]</f>
        <v>42221</v>
      </c>
      <c r="BK214">
        <f>Table11[[#This Row],[Column313]]</f>
        <v>42221</v>
      </c>
      <c r="BL214">
        <f>Table11[[#This Row],[Column314]]</f>
        <v>42221</v>
      </c>
      <c r="BM214">
        <f>Table11[[#This Row],[Column315]]</f>
        <v>42221</v>
      </c>
      <c r="BN214">
        <f>Table11[[#This Row],[Column31]]</f>
        <v>42221</v>
      </c>
      <c r="BO214">
        <f>Table11[[#This Row],[Column312]]</f>
        <v>42221</v>
      </c>
    </row>
    <row r="215" spans="1:67" ht="28.8">
      <c r="A215" s="2" t="s">
        <v>473</v>
      </c>
      <c r="B215" s="3" t="s">
        <v>474</v>
      </c>
      <c r="C215" s="3" t="s">
        <v>134</v>
      </c>
      <c r="D215" s="50" t="s">
        <v>1141</v>
      </c>
      <c r="E215" s="16">
        <v>0</v>
      </c>
      <c r="F215">
        <v>1.83</v>
      </c>
      <c r="G215">
        <v>9.7579999999999991</v>
      </c>
      <c r="H215">
        <v>9.4830000000000005</v>
      </c>
      <c r="I215">
        <v>36.033000000000001</v>
      </c>
      <c r="J215">
        <v>14.46</v>
      </c>
      <c r="K215">
        <v>0.56000000000000005</v>
      </c>
      <c r="L215">
        <v>27.875</v>
      </c>
      <c r="M215" s="7">
        <f>Table11[[#This Row],[Progressives]]*0.67+Table11[[#This Row],[Muslim]]*0.64+Table11[[#This Row],[Left]]*0.35+Table11[[#This Row],[Average]]*0.52+Table11[[#This Row],[Reforms]]*0.2</f>
        <v>35.252270000000003</v>
      </c>
      <c r="N215" s="58">
        <f>Table11[[#This Row],[Average]]*0.34+Table11[[#This Row],[Liberal]]*0.45+Table11[[#This Row],[Blues]]+Table11[[#This Row],[Reforms]]*0.6</f>
        <v>36.043219999999998</v>
      </c>
      <c r="O215" s="9">
        <f>Table11[[#This Row],[Liberal]]*0.55+Table11[[#This Row],[Progressives]]*0.07+Table11[[#This Row],[Average]]*0.14</f>
        <v>13.661430000000003</v>
      </c>
      <c r="P215" s="11">
        <f>Table11[[#This Row],[Muslim]]*0.06+Table11[[#This Row],[Left]]*0.44+Table11[[#This Row],[Progressives]]*0.26</f>
        <v>6.8689</v>
      </c>
      <c r="Q215" s="59"/>
      <c r="R215" s="57">
        <f>Table11[[#This Row],[Muslim]]*0.3+Table11[[#This Row],[Left]]*0.21+Table11[[#This Row],[Reforms]]*0.2</f>
        <v>8.1731800000000003</v>
      </c>
      <c r="T215" s="7">
        <v>52.1</v>
      </c>
      <c r="U215" s="8">
        <v>7.5</v>
      </c>
      <c r="V215" s="10">
        <v>14.2</v>
      </c>
      <c r="W215" s="9">
        <v>5.3</v>
      </c>
      <c r="X215" s="11">
        <v>20.100000000000001</v>
      </c>
      <c r="Y215" s="13">
        <v>0.8</v>
      </c>
      <c r="Z215" s="12">
        <v>0</v>
      </c>
      <c r="AA215" s="14">
        <v>0</v>
      </c>
      <c r="AB215">
        <f t="shared" ca="1" si="3"/>
        <v>0.32825405047707146</v>
      </c>
      <c r="AC215">
        <v>43134</v>
      </c>
      <c r="AD215" s="17">
        <v>31.03349</v>
      </c>
      <c r="AE215" s="18">
        <v>9.3368000000000002</v>
      </c>
      <c r="AF215" s="19">
        <v>30.3932</v>
      </c>
      <c r="AG215" s="20">
        <v>5.07951</v>
      </c>
      <c r="AH215" s="21">
        <v>24.027000000000001</v>
      </c>
      <c r="AI215" s="22">
        <v>0.13</v>
      </c>
      <c r="AJ215" s="23">
        <v>0</v>
      </c>
      <c r="AK215" s="24">
        <v>0</v>
      </c>
      <c r="AL215" s="2" t="s">
        <v>473</v>
      </c>
      <c r="AM215" s="17">
        <f>Table11[[#This Row],[Column3]]-Table11[[#This Row],[Labour]]</f>
        <v>-21.066510000000001</v>
      </c>
      <c r="AN215" s="18">
        <f>Table11[[#This Row],[Column4]]-Table11[[#This Row],[Conservative]]</f>
        <v>1.8368000000000002</v>
      </c>
      <c r="AO215" s="19">
        <f>Table11[[#This Row],[Column5]]-Table11[[#This Row],[Reform]]</f>
        <v>16.193200000000001</v>
      </c>
      <c r="AP215" s="20">
        <f>Table11[[#This Row],[Column6]]-Table11[[#This Row],[LibDem]]</f>
        <v>-0.22048999999999985</v>
      </c>
      <c r="AQ215" s="21">
        <f>Table11[[#This Row],[Column7]]-Table11[[#This Row],[Green]]</f>
        <v>3.9269999999999996</v>
      </c>
      <c r="AR215" s="22">
        <f>Table11[[#This Row],[Column8]]-Table11[[#This Row],[Oth]]</f>
        <v>-0.67</v>
      </c>
      <c r="AS215" s="23">
        <f>Table11[[#This Row],[Column9]]-Table11[[#This Row],[SNP]]</f>
        <v>0</v>
      </c>
      <c r="AT215" s="24">
        <f>Table11[[#This Row],[Column10]]-Table11[[#This Row],[PD]]</f>
        <v>0</v>
      </c>
      <c r="AU215" s="24">
        <f>MAX(Table11[[#This Row],[Column3]:[Column10]])-LARGE(Table11[[#This Row],[Column3]:[Column10]],2)</f>
        <v>0.64029000000000025</v>
      </c>
      <c r="AV215">
        <f>Table11[[#This Row],[Column3]]*Table11[[#This Row],[Column2]]</f>
        <v>1338598.5576599999</v>
      </c>
      <c r="AW215" s="25">
        <f>TRUNC(Table11[[#This Row],[Column3]]*Table11[[#This Row],[Column28]]/100)</f>
        <v>13385</v>
      </c>
      <c r="AX215" s="26">
        <f>TRUNC(Table11[[#This Row],[Column4]]*Table11[[#This Row],[Column29]]/100)</f>
        <v>4027</v>
      </c>
      <c r="AY215" s="27">
        <f>TRUNC(Table11[[#This Row],[Column5]]*Table11[[#This Row],[Column30]]/100)</f>
        <v>13109</v>
      </c>
      <c r="AZ215" s="28">
        <f>TRUNC(Table11[[#This Row],[Column6]]*Table11[[#This Row],[Column31]]/100)</f>
        <v>2190</v>
      </c>
      <c r="BA215" s="29">
        <f>TRUNC(Table11[[#This Row],[Column7]]*Table11[[#This Row],[Column312]]/100)</f>
        <v>10363</v>
      </c>
      <c r="BB215" s="30">
        <f>TRUNC(Table11[[#This Row],[Column8]]*Table11[[#This Row],[Column313]]/100)</f>
        <v>56</v>
      </c>
      <c r="BC215" s="31">
        <f>TRUNC(Table11[[#This Row],[Column9]]*Table11[[#This Row],[Column314]]/100)</f>
        <v>0</v>
      </c>
      <c r="BD215" s="32">
        <f>TRUNC(Table11[[#This Row],[Column10]]*Table11[[#This Row],[Column30]]/100)</f>
        <v>0</v>
      </c>
      <c r="BE215">
        <f>Table11[[#This Row],[Column2]]</f>
        <v>43134</v>
      </c>
      <c r="BF215">
        <f>Table11[[#This Row],[Column28]]</f>
        <v>43134</v>
      </c>
      <c r="BG215">
        <f>Table11[[#This Row],[Column29]]</f>
        <v>43134</v>
      </c>
      <c r="BH215">
        <f>Table11[[#This Row],[Column30]]</f>
        <v>43134</v>
      </c>
      <c r="BI215">
        <f>Table11[[#This Row],[Column31]]</f>
        <v>43134</v>
      </c>
      <c r="BJ215">
        <f>Table11[[#This Row],[Column312]]</f>
        <v>43134</v>
      </c>
      <c r="BK215">
        <f>Table11[[#This Row],[Column313]]</f>
        <v>43134</v>
      </c>
      <c r="BL215">
        <f>Table11[[#This Row],[Column314]]</f>
        <v>43134</v>
      </c>
      <c r="BM215">
        <f>Table11[[#This Row],[Column315]]</f>
        <v>43134</v>
      </c>
      <c r="BN215">
        <f>Table11[[#This Row],[Column31]]</f>
        <v>43134</v>
      </c>
      <c r="BO215">
        <f>Table11[[#This Row],[Column312]]</f>
        <v>43134</v>
      </c>
    </row>
    <row r="216" spans="1:67" ht="28.8" customHeight="1">
      <c r="A216" s="4" t="s">
        <v>484</v>
      </c>
      <c r="B216" s="5" t="s">
        <v>354</v>
      </c>
      <c r="C216" s="5" t="s">
        <v>134</v>
      </c>
      <c r="D216" s="56" t="s">
        <v>1142</v>
      </c>
      <c r="E216">
        <v>0</v>
      </c>
      <c r="F216">
        <v>46.758000000000003</v>
      </c>
      <c r="G216">
        <v>13.253</v>
      </c>
      <c r="H216">
        <v>7.4589999999999996</v>
      </c>
      <c r="I216">
        <v>7.6219999999999999</v>
      </c>
      <c r="J216">
        <v>10.545</v>
      </c>
      <c r="K216">
        <v>0.45600000000000002</v>
      </c>
      <c r="L216">
        <v>13.907</v>
      </c>
      <c r="M216" s="7">
        <f>Table11[[#This Row],[Progressives]]*0.67+Table11[[#This Row],[Muslim]]*0.64+Table11[[#This Row],[Left]]*0.35+Table11[[#This Row],[Average]]*0.52+Table11[[#This Row],[Reforms]]*0.2</f>
        <v>46.306040000000003</v>
      </c>
      <c r="N216" s="58">
        <f>Table11[[#This Row],[Average]]*0.34+Table11[[#This Row],[Liberal]]*0.45+Table11[[#This Row],[Blues]]+Table11[[#This Row],[Reforms]]*0.6</f>
        <v>16.13693</v>
      </c>
      <c r="O216" s="9">
        <f>Table11[[#This Row],[Liberal]]*0.55+Table11[[#This Row],[Progressives]]*0.07+Table11[[#This Row],[Average]]*0.14</f>
        <v>7.38896</v>
      </c>
      <c r="P216" s="11">
        <f>Table11[[#This Row],[Muslim]]*0.06+Table11[[#This Row],[Left]]*0.44+Table11[[#This Row],[Progressives]]*0.26</f>
        <v>10.576140000000001</v>
      </c>
      <c r="Q216" s="59"/>
      <c r="R216" s="57">
        <f>Table11[[#This Row],[Muslim]]*0.3+Table11[[#This Row],[Left]]*0.21+Table11[[#This Row],[Reforms]]*0.2</f>
        <v>19.591930000000001</v>
      </c>
      <c r="T216" s="7">
        <v>26.7</v>
      </c>
      <c r="U216" s="8">
        <v>8.9</v>
      </c>
      <c r="V216" s="10">
        <v>12.5</v>
      </c>
      <c r="W216" s="9">
        <v>1.8</v>
      </c>
      <c r="X216" s="11">
        <v>3.6</v>
      </c>
      <c r="Y216" s="13">
        <v>46.5</v>
      </c>
      <c r="Z216" s="12">
        <v>0</v>
      </c>
      <c r="AA216" s="14">
        <v>0</v>
      </c>
      <c r="AB216">
        <f t="shared" ca="1" si="3"/>
        <v>0.57693347591715571</v>
      </c>
      <c r="AC216">
        <v>38887</v>
      </c>
      <c r="AD216" s="17">
        <v>12.538</v>
      </c>
      <c r="AE216" s="18">
        <v>5.5179999999999998</v>
      </c>
      <c r="AF216" s="19">
        <v>18.98</v>
      </c>
      <c r="AG216" s="20">
        <v>2.5070000000000001</v>
      </c>
      <c r="AH216" s="21">
        <v>13.897</v>
      </c>
      <c r="AI216" s="22">
        <v>46.56</v>
      </c>
      <c r="AJ216" s="23">
        <v>0</v>
      </c>
      <c r="AK216" s="24">
        <v>0</v>
      </c>
      <c r="AL216" s="4" t="s">
        <v>484</v>
      </c>
      <c r="AM216" s="17">
        <f>Table11[[#This Row],[Column3]]-Table11[[#This Row],[Labour]]</f>
        <v>-14.161999999999999</v>
      </c>
      <c r="AN216" s="18">
        <f>Table11[[#This Row],[Column4]]-Table11[[#This Row],[Conservative]]</f>
        <v>-3.3820000000000006</v>
      </c>
      <c r="AO216" s="19">
        <f>Table11[[#This Row],[Column5]]-Table11[[#This Row],[Reform]]</f>
        <v>6.48</v>
      </c>
      <c r="AP216" s="20">
        <f>Table11[[#This Row],[Column6]]-Table11[[#This Row],[LibDem]]</f>
        <v>0.70700000000000007</v>
      </c>
      <c r="AQ216" s="21">
        <f>Table11[[#This Row],[Column7]]-Table11[[#This Row],[Green]]</f>
        <v>10.297000000000001</v>
      </c>
      <c r="AR216" s="22">
        <f>Table11[[#This Row],[Column8]]-Table11[[#This Row],[Oth]]</f>
        <v>6.0000000000002274E-2</v>
      </c>
      <c r="AS216" s="23">
        <f>Table11[[#This Row],[Column9]]-Table11[[#This Row],[SNP]]</f>
        <v>0</v>
      </c>
      <c r="AT216" s="24">
        <f>Table11[[#This Row],[Column10]]-Table11[[#This Row],[PD]]</f>
        <v>0</v>
      </c>
      <c r="AU216" s="24">
        <f>MAX(Table11[[#This Row],[Column3]:[Column10]])-LARGE(Table11[[#This Row],[Column3]:[Column10]],2)</f>
        <v>27.580000000000002</v>
      </c>
      <c r="AV216">
        <f>Table11[[#This Row],[Column3]]*Table11[[#This Row],[Column2]]</f>
        <v>487565.20600000001</v>
      </c>
      <c r="AW216" s="25">
        <f>TRUNC(Table11[[#This Row],[Column3]]*Table11[[#This Row],[Column28]]/100)</f>
        <v>4875</v>
      </c>
      <c r="AX216" s="26">
        <f>TRUNC(Table11[[#This Row],[Column4]]*Table11[[#This Row],[Column29]]/100)</f>
        <v>2145</v>
      </c>
      <c r="AY216" s="27">
        <f>TRUNC(Table11[[#This Row],[Column5]]*Table11[[#This Row],[Column30]]/100)</f>
        <v>7380</v>
      </c>
      <c r="AZ216" s="28">
        <f>TRUNC(Table11[[#This Row],[Column6]]*Table11[[#This Row],[Column31]]/100)</f>
        <v>974</v>
      </c>
      <c r="BA216" s="29">
        <f>TRUNC(Table11[[#This Row],[Column7]]*Table11[[#This Row],[Column312]]/100)</f>
        <v>5404</v>
      </c>
      <c r="BB216" s="30">
        <f>TRUNC(Table11[[#This Row],[Column8]]*Table11[[#This Row],[Column313]]/100)</f>
        <v>18105</v>
      </c>
      <c r="BC216" s="31">
        <f>TRUNC(Table11[[#This Row],[Column9]]*Table11[[#This Row],[Column314]]/100)</f>
        <v>0</v>
      </c>
      <c r="BD216" s="32">
        <f>TRUNC(Table11[[#This Row],[Column10]]*Table11[[#This Row],[Column30]]/100)</f>
        <v>0</v>
      </c>
      <c r="BE216">
        <f>Table11[[#This Row],[Column2]]</f>
        <v>38887</v>
      </c>
      <c r="BF216">
        <f>Table11[[#This Row],[Column28]]</f>
        <v>38887</v>
      </c>
      <c r="BG216">
        <f>Table11[[#This Row],[Column29]]</f>
        <v>38887</v>
      </c>
      <c r="BH216">
        <f>Table11[[#This Row],[Column30]]</f>
        <v>38887</v>
      </c>
      <c r="BI216">
        <f>Table11[[#This Row],[Column31]]</f>
        <v>38887</v>
      </c>
      <c r="BJ216">
        <f>Table11[[#This Row],[Column312]]</f>
        <v>38887</v>
      </c>
      <c r="BK216">
        <f>Table11[[#This Row],[Column313]]</f>
        <v>38887</v>
      </c>
      <c r="BL216">
        <f>Table11[[#This Row],[Column314]]</f>
        <v>38887</v>
      </c>
      <c r="BM216">
        <f>Table11[[#This Row],[Column315]]</f>
        <v>38887</v>
      </c>
      <c r="BN216">
        <f>Table11[[#This Row],[Column31]]</f>
        <v>38887</v>
      </c>
      <c r="BO216">
        <f>Table11[[#This Row],[Column312]]</f>
        <v>38887</v>
      </c>
    </row>
    <row r="217" spans="1:67" ht="28.8" customHeight="1">
      <c r="A217" s="2" t="s">
        <v>485</v>
      </c>
      <c r="B217" s="3" t="s">
        <v>133</v>
      </c>
      <c r="C217" s="3" t="s">
        <v>134</v>
      </c>
      <c r="D217" s="50" t="s">
        <v>1143</v>
      </c>
      <c r="E217" s="16">
        <v>0</v>
      </c>
      <c r="F217">
        <v>16.315000000000001</v>
      </c>
      <c r="G217">
        <v>11.920999999999999</v>
      </c>
      <c r="H217">
        <v>23.588000000000001</v>
      </c>
      <c r="I217">
        <v>20.100999999999999</v>
      </c>
      <c r="J217">
        <v>7.9809999999999999</v>
      </c>
      <c r="K217">
        <v>1.972</v>
      </c>
      <c r="L217">
        <v>18.120999999999999</v>
      </c>
      <c r="M217" s="7">
        <f>Table11[[#This Row],[Progressives]]*0.67+Table11[[#This Row],[Muslim]]*0.64+Table11[[#This Row],[Left]]*0.35+Table11[[#This Row],[Average]]*0.52+Table11[[#This Row],[Reforms]]*0.2</f>
        <v>44.494630000000008</v>
      </c>
      <c r="N217" s="58">
        <f>Table11[[#This Row],[Average]]*0.34+Table11[[#This Row],[Liberal]]*0.45+Table11[[#This Row],[Blues]]+Table11[[#This Row],[Reforms]]*0.6</f>
        <v>23.270389999999999</v>
      </c>
      <c r="O217" s="9">
        <f>Table11[[#This Row],[Liberal]]*0.55+Table11[[#This Row],[Progressives]]*0.07+Table11[[#This Row],[Average]]*0.14</f>
        <v>8.854849999999999</v>
      </c>
      <c r="P217" s="11">
        <f>Table11[[#This Row],[Muslim]]*0.06+Table11[[#This Row],[Left]]*0.44+Table11[[#This Row],[Progressives]]*0.26</f>
        <v>12.35702</v>
      </c>
      <c r="Q217" s="59"/>
      <c r="R217" s="57">
        <f>Table11[[#This Row],[Muslim]]*0.3+Table11[[#This Row],[Left]]*0.21+Table11[[#This Row],[Reforms]]*0.2</f>
        <v>11.02211</v>
      </c>
      <c r="T217" s="7">
        <v>53.8</v>
      </c>
      <c r="U217" s="8">
        <v>9.8000000000000007</v>
      </c>
      <c r="V217" s="10">
        <v>21.1</v>
      </c>
      <c r="W217" s="9">
        <v>5.0999999999999996</v>
      </c>
      <c r="X217" s="11">
        <v>10.199999999999999</v>
      </c>
      <c r="Y217" s="13">
        <v>0</v>
      </c>
      <c r="Z217" s="12">
        <v>0</v>
      </c>
      <c r="AA217" s="14">
        <v>0</v>
      </c>
      <c r="AB217">
        <f t="shared" ca="1" si="3"/>
        <v>0.35889428259185763</v>
      </c>
      <c r="AC217">
        <v>31340</v>
      </c>
      <c r="AD217" s="17">
        <v>32.543799999999997</v>
      </c>
      <c r="AE217" s="18">
        <v>8.4920000000000009</v>
      </c>
      <c r="AF217" s="19">
        <v>26.257999999999999</v>
      </c>
      <c r="AG217" s="20">
        <v>5.6861999999999897</v>
      </c>
      <c r="AH217" s="21">
        <v>26.798999999999999</v>
      </c>
      <c r="AI217" s="22">
        <v>0.221</v>
      </c>
      <c r="AJ217" s="23">
        <v>0</v>
      </c>
      <c r="AK217" s="24">
        <v>0</v>
      </c>
      <c r="AL217" s="2" t="s">
        <v>485</v>
      </c>
      <c r="AM217" s="17">
        <f>Table11[[#This Row],[Column3]]-Table11[[#This Row],[Labour]]</f>
        <v>-21.2562</v>
      </c>
      <c r="AN217" s="18">
        <f>Table11[[#This Row],[Column4]]-Table11[[#This Row],[Conservative]]</f>
        <v>-1.3079999999999998</v>
      </c>
      <c r="AO217" s="19">
        <f>Table11[[#This Row],[Column5]]-Table11[[#This Row],[Reform]]</f>
        <v>5.1579999999999977</v>
      </c>
      <c r="AP217" s="20">
        <f>Table11[[#This Row],[Column6]]-Table11[[#This Row],[LibDem]]</f>
        <v>0.58619999999999006</v>
      </c>
      <c r="AQ217" s="21">
        <f>Table11[[#This Row],[Column7]]-Table11[[#This Row],[Green]]</f>
        <v>16.599</v>
      </c>
      <c r="AR217" s="22">
        <f>Table11[[#This Row],[Column8]]-Table11[[#This Row],[Oth]]</f>
        <v>0.221</v>
      </c>
      <c r="AS217" s="23">
        <f>Table11[[#This Row],[Column9]]-Table11[[#This Row],[SNP]]</f>
        <v>0</v>
      </c>
      <c r="AT217" s="24">
        <f>Table11[[#This Row],[Column10]]-Table11[[#This Row],[PD]]</f>
        <v>0</v>
      </c>
      <c r="AU217" s="24">
        <f>MAX(Table11[[#This Row],[Column3]:[Column10]])-LARGE(Table11[[#This Row],[Column3]:[Column10]],2)</f>
        <v>5.7447999999999979</v>
      </c>
      <c r="AV217">
        <f>Table11[[#This Row],[Column3]]*Table11[[#This Row],[Column2]]</f>
        <v>1019922.6919999999</v>
      </c>
      <c r="AW217" s="25">
        <f>TRUNC(Table11[[#This Row],[Column3]]*Table11[[#This Row],[Column28]]/100)</f>
        <v>10199</v>
      </c>
      <c r="AX217" s="26">
        <f>TRUNC(Table11[[#This Row],[Column4]]*Table11[[#This Row],[Column29]]/100)</f>
        <v>2661</v>
      </c>
      <c r="AY217" s="27">
        <f>TRUNC(Table11[[#This Row],[Column5]]*Table11[[#This Row],[Column30]]/100)</f>
        <v>8229</v>
      </c>
      <c r="AZ217" s="28">
        <f>TRUNC(Table11[[#This Row],[Column6]]*Table11[[#This Row],[Column31]]/100)</f>
        <v>1782</v>
      </c>
      <c r="BA217" s="29">
        <f>TRUNC(Table11[[#This Row],[Column7]]*Table11[[#This Row],[Column312]]/100)</f>
        <v>8398</v>
      </c>
      <c r="BB217" s="30">
        <f>TRUNC(Table11[[#This Row],[Column8]]*Table11[[#This Row],[Column313]]/100)</f>
        <v>69</v>
      </c>
      <c r="BC217" s="31">
        <f>TRUNC(Table11[[#This Row],[Column9]]*Table11[[#This Row],[Column314]]/100)</f>
        <v>0</v>
      </c>
      <c r="BD217" s="32">
        <f>TRUNC(Table11[[#This Row],[Column10]]*Table11[[#This Row],[Column30]]/100)</f>
        <v>0</v>
      </c>
      <c r="BE217">
        <f>Table11[[#This Row],[Column2]]</f>
        <v>31340</v>
      </c>
      <c r="BF217">
        <f>Table11[[#This Row],[Column28]]</f>
        <v>31340</v>
      </c>
      <c r="BG217">
        <f>Table11[[#This Row],[Column29]]</f>
        <v>31340</v>
      </c>
      <c r="BH217">
        <f>Table11[[#This Row],[Column30]]</f>
        <v>31340</v>
      </c>
      <c r="BI217">
        <f>Table11[[#This Row],[Column31]]</f>
        <v>31340</v>
      </c>
      <c r="BJ217">
        <f>Table11[[#This Row],[Column312]]</f>
        <v>31340</v>
      </c>
      <c r="BK217">
        <f>Table11[[#This Row],[Column313]]</f>
        <v>31340</v>
      </c>
      <c r="BL217">
        <f>Table11[[#This Row],[Column314]]</f>
        <v>31340</v>
      </c>
      <c r="BM217">
        <f>Table11[[#This Row],[Column315]]</f>
        <v>31340</v>
      </c>
      <c r="BN217">
        <f>Table11[[#This Row],[Column31]]</f>
        <v>31340</v>
      </c>
      <c r="BO217">
        <f>Table11[[#This Row],[Column312]]</f>
        <v>31340</v>
      </c>
    </row>
    <row r="218" spans="1:67" ht="28.8" customHeight="1">
      <c r="A218" s="2" t="s">
        <v>486</v>
      </c>
      <c r="B218" s="3" t="s">
        <v>354</v>
      </c>
      <c r="C218" s="3" t="s">
        <v>134</v>
      </c>
      <c r="D218" s="50" t="s">
        <v>1144</v>
      </c>
      <c r="E218" s="16">
        <v>0</v>
      </c>
      <c r="F218">
        <v>0.504</v>
      </c>
      <c r="G218">
        <v>7.7309999999999999</v>
      </c>
      <c r="H218">
        <v>6.673</v>
      </c>
      <c r="I218">
        <v>41.503</v>
      </c>
      <c r="J218">
        <v>14.503</v>
      </c>
      <c r="K218">
        <v>0.23300000000000001</v>
      </c>
      <c r="L218">
        <v>28.853000000000002</v>
      </c>
      <c r="M218" s="7">
        <f>Table11[[#This Row],[Progressives]]*0.67+Table11[[#This Row],[Muslim]]*0.64+Table11[[#This Row],[Left]]*0.35+Table11[[#This Row],[Average]]*0.52+Table11[[#This Row],[Reforms]]*0.2</f>
        <v>34.851480000000002</v>
      </c>
      <c r="N218" s="58">
        <f>Table11[[#This Row],[Average]]*0.34+Table11[[#This Row],[Liberal]]*0.45+Table11[[#This Row],[Blues]]+Table11[[#This Row],[Reforms]]*0.6</f>
        <v>38.182169999999999</v>
      </c>
      <c r="O218" s="9">
        <f>Table11[[#This Row],[Liberal]]*0.55+Table11[[#This Row],[Progressives]]*0.07+Table11[[#This Row],[Average]]*0.14</f>
        <v>14.254180000000002</v>
      </c>
      <c r="P218" s="11">
        <f>Table11[[#This Row],[Muslim]]*0.06+Table11[[#This Row],[Left]]*0.44+Table11[[#This Row],[Progressives]]*0.26</f>
        <v>5.1668599999999998</v>
      </c>
      <c r="Q218" s="59"/>
      <c r="R218" s="57">
        <f>Table11[[#This Row],[Muslim]]*0.3+Table11[[#This Row],[Left]]*0.21+Table11[[#This Row],[Reforms]]*0.2</f>
        <v>7.5453100000000006</v>
      </c>
      <c r="T218" s="7">
        <v>40</v>
      </c>
      <c r="U218" s="8">
        <v>28.9</v>
      </c>
      <c r="V218" s="10">
        <v>23.7</v>
      </c>
      <c r="W218" s="9">
        <v>3.2</v>
      </c>
      <c r="X218" s="11">
        <v>3</v>
      </c>
      <c r="Y218" s="13">
        <v>1.1000000000000001</v>
      </c>
      <c r="Z218" s="12">
        <v>0</v>
      </c>
      <c r="AA218" s="14">
        <v>0</v>
      </c>
      <c r="AB218">
        <f t="shared" ca="1" si="3"/>
        <v>0.49844782028717238</v>
      </c>
      <c r="AC218">
        <v>41810</v>
      </c>
      <c r="AD218" s="17">
        <v>25.299060000000001</v>
      </c>
      <c r="AE218" s="18">
        <v>17.9344</v>
      </c>
      <c r="AF218" s="19">
        <v>40.551600000000001</v>
      </c>
      <c r="AG218" s="20">
        <v>4.7417400000000001</v>
      </c>
      <c r="AH218" s="21">
        <v>11.238</v>
      </c>
      <c r="AI218" s="22">
        <v>0.13519999999999999</v>
      </c>
      <c r="AJ218" s="23">
        <v>0</v>
      </c>
      <c r="AK218" s="24">
        <v>0</v>
      </c>
      <c r="AL218" s="2" t="s">
        <v>486</v>
      </c>
      <c r="AM218" s="17">
        <f>Table11[[#This Row],[Column3]]-Table11[[#This Row],[Labour]]</f>
        <v>-14.700939999999999</v>
      </c>
      <c r="AN218" s="18">
        <f>Table11[[#This Row],[Column4]]-Table11[[#This Row],[Conservative]]</f>
        <v>-10.965599999999998</v>
      </c>
      <c r="AO218" s="19">
        <f>Table11[[#This Row],[Column5]]-Table11[[#This Row],[Reform]]</f>
        <v>16.851600000000001</v>
      </c>
      <c r="AP218" s="20">
        <f>Table11[[#This Row],[Column6]]-Table11[[#This Row],[LibDem]]</f>
        <v>1.5417399999999999</v>
      </c>
      <c r="AQ218" s="21">
        <f>Table11[[#This Row],[Column7]]-Table11[[#This Row],[Green]]</f>
        <v>8.2379999999999995</v>
      </c>
      <c r="AR218" s="22">
        <f>Table11[[#This Row],[Column8]]-Table11[[#This Row],[Oth]]</f>
        <v>-0.9648000000000001</v>
      </c>
      <c r="AS218" s="23">
        <f>Table11[[#This Row],[Column9]]-Table11[[#This Row],[SNP]]</f>
        <v>0</v>
      </c>
      <c r="AT218" s="24">
        <f>Table11[[#This Row],[Column10]]-Table11[[#This Row],[PD]]</f>
        <v>0</v>
      </c>
      <c r="AU218" s="24">
        <f>MAX(Table11[[#This Row],[Column3]:[Column10]])-LARGE(Table11[[#This Row],[Column3]:[Column10]],2)</f>
        <v>15.25254</v>
      </c>
      <c r="AV218">
        <f>Table11[[#This Row],[Column3]]*Table11[[#This Row],[Column2]]</f>
        <v>1057753.6986</v>
      </c>
      <c r="AW218" s="25">
        <f>TRUNC(Table11[[#This Row],[Column3]]*Table11[[#This Row],[Column28]]/100)</f>
        <v>10577</v>
      </c>
      <c r="AX218" s="26">
        <f>TRUNC(Table11[[#This Row],[Column4]]*Table11[[#This Row],[Column29]]/100)</f>
        <v>7498</v>
      </c>
      <c r="AY218" s="27">
        <f>TRUNC(Table11[[#This Row],[Column5]]*Table11[[#This Row],[Column30]]/100)</f>
        <v>16954</v>
      </c>
      <c r="AZ218" s="28">
        <f>TRUNC(Table11[[#This Row],[Column6]]*Table11[[#This Row],[Column31]]/100)</f>
        <v>1982</v>
      </c>
      <c r="BA218" s="29">
        <f>TRUNC(Table11[[#This Row],[Column7]]*Table11[[#This Row],[Column312]]/100)</f>
        <v>4698</v>
      </c>
      <c r="BB218" s="30">
        <f>TRUNC(Table11[[#This Row],[Column8]]*Table11[[#This Row],[Column313]]/100)</f>
        <v>56</v>
      </c>
      <c r="BC218" s="31">
        <f>TRUNC(Table11[[#This Row],[Column9]]*Table11[[#This Row],[Column314]]/100)</f>
        <v>0</v>
      </c>
      <c r="BD218" s="32">
        <f>TRUNC(Table11[[#This Row],[Column10]]*Table11[[#This Row],[Column30]]/100)</f>
        <v>0</v>
      </c>
      <c r="BE218">
        <f>Table11[[#This Row],[Column2]]</f>
        <v>41810</v>
      </c>
      <c r="BF218">
        <f>Table11[[#This Row],[Column28]]</f>
        <v>41810</v>
      </c>
      <c r="BG218">
        <f>Table11[[#This Row],[Column29]]</f>
        <v>41810</v>
      </c>
      <c r="BH218">
        <f>Table11[[#This Row],[Column30]]</f>
        <v>41810</v>
      </c>
      <c r="BI218">
        <f>Table11[[#This Row],[Column31]]</f>
        <v>41810</v>
      </c>
      <c r="BJ218">
        <f>Table11[[#This Row],[Column312]]</f>
        <v>41810</v>
      </c>
      <c r="BK218">
        <f>Table11[[#This Row],[Column313]]</f>
        <v>41810</v>
      </c>
      <c r="BL218">
        <f>Table11[[#This Row],[Column314]]</f>
        <v>41810</v>
      </c>
      <c r="BM218">
        <f>Table11[[#This Row],[Column315]]</f>
        <v>41810</v>
      </c>
      <c r="BN218">
        <f>Table11[[#This Row],[Column31]]</f>
        <v>41810</v>
      </c>
      <c r="BO218">
        <f>Table11[[#This Row],[Column312]]</f>
        <v>41810</v>
      </c>
    </row>
    <row r="219" spans="1:67" ht="28.8" customHeight="1">
      <c r="A219" s="2" t="s">
        <v>487</v>
      </c>
      <c r="B219" s="3" t="s">
        <v>354</v>
      </c>
      <c r="C219" s="3" t="s">
        <v>134</v>
      </c>
      <c r="D219" s="50" t="s">
        <v>1145</v>
      </c>
      <c r="E219">
        <v>0</v>
      </c>
      <c r="F219">
        <v>1.6559999999999999</v>
      </c>
      <c r="G219">
        <v>9.4329999999999998</v>
      </c>
      <c r="H219">
        <v>9.2710000000000008</v>
      </c>
      <c r="I219">
        <v>40.32</v>
      </c>
      <c r="J219">
        <v>8.3320000000000007</v>
      </c>
      <c r="K219">
        <v>0.60399999999999998</v>
      </c>
      <c r="L219">
        <v>30.384</v>
      </c>
      <c r="M219" s="7">
        <f>Table11[[#This Row],[Progressives]]*0.67+Table11[[#This Row],[Muslim]]*0.64+Table11[[#This Row],[Left]]*0.35+Table11[[#This Row],[Average]]*0.52+Table11[[#This Row],[Reforms]]*0.2</f>
        <v>37.616160000000001</v>
      </c>
      <c r="N219" s="58">
        <f>Table11[[#This Row],[Average]]*0.34+Table11[[#This Row],[Liberal]]*0.45+Table11[[#This Row],[Blues]]+Table11[[#This Row],[Reforms]]*0.6</f>
        <v>36.2926</v>
      </c>
      <c r="O219" s="9">
        <f>Table11[[#This Row],[Liberal]]*0.55+Table11[[#This Row],[Progressives]]*0.07+Table11[[#This Row],[Average]]*0.14</f>
        <v>10.876370000000001</v>
      </c>
      <c r="P219" s="11">
        <f>Table11[[#This Row],[Muslim]]*0.06+Table11[[#This Row],[Left]]*0.44+Table11[[#This Row],[Progressives]]*0.26</f>
        <v>6.6603400000000006</v>
      </c>
      <c r="Q219" s="59"/>
      <c r="R219" s="57">
        <f>Table11[[#This Row],[Muslim]]*0.3+Table11[[#This Row],[Left]]*0.21+Table11[[#This Row],[Reforms]]*0.2</f>
        <v>8.5545299999999997</v>
      </c>
      <c r="T219" s="7">
        <v>48.1</v>
      </c>
      <c r="U219" s="8">
        <v>15.6</v>
      </c>
      <c r="V219" s="10">
        <v>28.6</v>
      </c>
      <c r="W219" s="9">
        <v>3</v>
      </c>
      <c r="X219" s="11">
        <v>3.4</v>
      </c>
      <c r="Y219" s="13">
        <v>1.3</v>
      </c>
      <c r="Z219" s="12">
        <v>0</v>
      </c>
      <c r="AA219" s="14">
        <v>0</v>
      </c>
      <c r="AB219">
        <f t="shared" ca="1" si="3"/>
        <v>0.51686841533418237</v>
      </c>
      <c r="AC219">
        <v>35180</v>
      </c>
      <c r="AD219" s="17">
        <v>29.610910000000001</v>
      </c>
      <c r="AE219" s="18">
        <v>12.89024</v>
      </c>
      <c r="AF219" s="19">
        <v>40.145759999999903</v>
      </c>
      <c r="AG219" s="20">
        <v>4.2030899999999898</v>
      </c>
      <c r="AH219" s="21">
        <v>12.981</v>
      </c>
      <c r="AI219" s="22">
        <v>0.16900000000000001</v>
      </c>
      <c r="AJ219" s="23">
        <v>0</v>
      </c>
      <c r="AK219" s="24">
        <v>0</v>
      </c>
      <c r="AL219" s="2" t="s">
        <v>487</v>
      </c>
      <c r="AM219" s="17">
        <f>Table11[[#This Row],[Column3]]-Table11[[#This Row],[Labour]]</f>
        <v>-18.489090000000001</v>
      </c>
      <c r="AN219" s="18">
        <f>Table11[[#This Row],[Column4]]-Table11[[#This Row],[Conservative]]</f>
        <v>-2.7097599999999993</v>
      </c>
      <c r="AO219" s="19">
        <f>Table11[[#This Row],[Column5]]-Table11[[#This Row],[Reform]]</f>
        <v>11.545759999999902</v>
      </c>
      <c r="AP219" s="20">
        <f>Table11[[#This Row],[Column6]]-Table11[[#This Row],[LibDem]]</f>
        <v>1.2030899999999898</v>
      </c>
      <c r="AQ219" s="21">
        <f>Table11[[#This Row],[Column7]]-Table11[[#This Row],[Green]]</f>
        <v>9.5809999999999995</v>
      </c>
      <c r="AR219" s="22">
        <f>Table11[[#This Row],[Column8]]-Table11[[#This Row],[Oth]]</f>
        <v>-1.131</v>
      </c>
      <c r="AS219" s="23">
        <f>Table11[[#This Row],[Column9]]-Table11[[#This Row],[SNP]]</f>
        <v>0</v>
      </c>
      <c r="AT219" s="24">
        <f>Table11[[#This Row],[Column10]]-Table11[[#This Row],[PD]]</f>
        <v>0</v>
      </c>
      <c r="AU219" s="24">
        <f>MAX(Table11[[#This Row],[Column3]:[Column10]])-LARGE(Table11[[#This Row],[Column3]:[Column10]],2)</f>
        <v>10.534849999999903</v>
      </c>
      <c r="AV219">
        <f>Table11[[#This Row],[Column3]]*Table11[[#This Row],[Column2]]</f>
        <v>1041711.8138</v>
      </c>
      <c r="AW219" s="25">
        <f>TRUNC(Table11[[#This Row],[Column3]]*Table11[[#This Row],[Column28]]/100)</f>
        <v>10417</v>
      </c>
      <c r="AX219" s="26">
        <f>TRUNC(Table11[[#This Row],[Column4]]*Table11[[#This Row],[Column29]]/100)</f>
        <v>4534</v>
      </c>
      <c r="AY219" s="27">
        <f>TRUNC(Table11[[#This Row],[Column5]]*Table11[[#This Row],[Column30]]/100)</f>
        <v>14123</v>
      </c>
      <c r="AZ219" s="28">
        <f>TRUNC(Table11[[#This Row],[Column6]]*Table11[[#This Row],[Column31]]/100)</f>
        <v>1478</v>
      </c>
      <c r="BA219" s="29">
        <f>TRUNC(Table11[[#This Row],[Column7]]*Table11[[#This Row],[Column312]]/100)</f>
        <v>4566</v>
      </c>
      <c r="BB219" s="30">
        <f>TRUNC(Table11[[#This Row],[Column8]]*Table11[[#This Row],[Column313]]/100)</f>
        <v>59</v>
      </c>
      <c r="BC219" s="31">
        <f>TRUNC(Table11[[#This Row],[Column9]]*Table11[[#This Row],[Column314]]/100)</f>
        <v>0</v>
      </c>
      <c r="BD219" s="32">
        <f>TRUNC(Table11[[#This Row],[Column10]]*Table11[[#This Row],[Column30]]/100)</f>
        <v>0</v>
      </c>
      <c r="BE219">
        <f>Table11[[#This Row],[Column2]]</f>
        <v>35180</v>
      </c>
      <c r="BF219">
        <f>Table11[[#This Row],[Column28]]</f>
        <v>35180</v>
      </c>
      <c r="BG219">
        <f>Table11[[#This Row],[Column29]]</f>
        <v>35180</v>
      </c>
      <c r="BH219">
        <f>Table11[[#This Row],[Column30]]</f>
        <v>35180</v>
      </c>
      <c r="BI219">
        <f>Table11[[#This Row],[Column31]]</f>
        <v>35180</v>
      </c>
      <c r="BJ219">
        <f>Table11[[#This Row],[Column312]]</f>
        <v>35180</v>
      </c>
      <c r="BK219">
        <f>Table11[[#This Row],[Column313]]</f>
        <v>35180</v>
      </c>
      <c r="BL219">
        <f>Table11[[#This Row],[Column314]]</f>
        <v>35180</v>
      </c>
      <c r="BM219">
        <f>Table11[[#This Row],[Column315]]</f>
        <v>35180</v>
      </c>
      <c r="BN219">
        <f>Table11[[#This Row],[Column31]]</f>
        <v>35180</v>
      </c>
      <c r="BO219">
        <f>Table11[[#This Row],[Column312]]</f>
        <v>35180</v>
      </c>
    </row>
    <row r="220" spans="1:67" ht="28.8">
      <c r="A220" s="4" t="s">
        <v>496</v>
      </c>
      <c r="B220" s="5" t="s">
        <v>133</v>
      </c>
      <c r="C220" s="5" t="s">
        <v>134</v>
      </c>
      <c r="D220" s="56" t="s">
        <v>1146</v>
      </c>
      <c r="E220" s="16">
        <v>0</v>
      </c>
      <c r="F220">
        <v>17.039000000000001</v>
      </c>
      <c r="G220">
        <v>10.506</v>
      </c>
      <c r="H220">
        <v>10.756</v>
      </c>
      <c r="I220">
        <v>22.192</v>
      </c>
      <c r="J220">
        <v>16.739000000000001</v>
      </c>
      <c r="K220">
        <v>1.276</v>
      </c>
      <c r="L220">
        <v>21.492999999999999</v>
      </c>
      <c r="M220" s="7">
        <f>Table11[[#This Row],[Progressives]]*0.67+Table11[[#This Row],[Muslim]]*0.64+Table11[[#This Row],[Left]]*0.35+Table11[[#This Row],[Average]]*0.52+Table11[[#This Row],[Reforms]]*0.2</f>
        <v>37.627020000000002</v>
      </c>
      <c r="N220" s="58">
        <f>Table11[[#This Row],[Average]]*0.34+Table11[[#This Row],[Liberal]]*0.45+Table11[[#This Row],[Blues]]+Table11[[#This Row],[Reforms]]*0.6</f>
        <v>29.249630000000003</v>
      </c>
      <c r="O220" s="9">
        <f>Table11[[#This Row],[Liberal]]*0.55+Table11[[#This Row],[Progressives]]*0.07+Table11[[#This Row],[Average]]*0.14</f>
        <v>13.066250000000002</v>
      </c>
      <c r="P220" s="11">
        <f>Table11[[#This Row],[Muslim]]*0.06+Table11[[#This Row],[Left]]*0.44+Table11[[#This Row],[Progressives]]*0.26</f>
        <v>8.4415399999999998</v>
      </c>
      <c r="Q220" s="59"/>
      <c r="R220" s="57">
        <f>Table11[[#This Row],[Muslim]]*0.3+Table11[[#This Row],[Left]]*0.21+Table11[[#This Row],[Reforms]]*0.2</f>
        <v>11.61656</v>
      </c>
      <c r="T220" s="7">
        <v>37.299999999999997</v>
      </c>
      <c r="U220" s="8">
        <v>21.9</v>
      </c>
      <c r="V220" s="10">
        <v>21.7</v>
      </c>
      <c r="W220" s="9">
        <v>3.5</v>
      </c>
      <c r="X220" s="11">
        <v>10.8</v>
      </c>
      <c r="Y220" s="13">
        <v>4.8</v>
      </c>
      <c r="Z220" s="12">
        <v>0</v>
      </c>
      <c r="AA220" s="14">
        <v>0</v>
      </c>
      <c r="AB220">
        <f t="shared" ca="1" si="3"/>
        <v>0.94345899201299699</v>
      </c>
      <c r="AC220">
        <v>43359</v>
      </c>
      <c r="AD220" s="17">
        <v>27.68092</v>
      </c>
      <c r="AE220" s="18">
        <v>17.344799999999999</v>
      </c>
      <c r="AF220" s="19">
        <v>31.450199999999999</v>
      </c>
      <c r="AG220" s="20">
        <v>4.6234799999999998</v>
      </c>
      <c r="AH220" s="21">
        <v>18.196000000000002</v>
      </c>
      <c r="AI220" s="22">
        <v>0.7046</v>
      </c>
      <c r="AJ220" s="23">
        <v>0</v>
      </c>
      <c r="AK220" s="24">
        <v>0</v>
      </c>
      <c r="AL220" s="4" t="s">
        <v>496</v>
      </c>
      <c r="AM220" s="17">
        <f>Table11[[#This Row],[Column3]]-Table11[[#This Row],[Labour]]</f>
        <v>-9.6190799999999967</v>
      </c>
      <c r="AN220" s="18">
        <f>Table11[[#This Row],[Column4]]-Table11[[#This Row],[Conservative]]</f>
        <v>-4.5551999999999992</v>
      </c>
      <c r="AO220" s="19">
        <f>Table11[[#This Row],[Column5]]-Table11[[#This Row],[Reform]]</f>
        <v>9.7501999999999995</v>
      </c>
      <c r="AP220" s="20">
        <f>Table11[[#This Row],[Column6]]-Table11[[#This Row],[LibDem]]</f>
        <v>1.1234799999999998</v>
      </c>
      <c r="AQ220" s="21">
        <f>Table11[[#This Row],[Column7]]-Table11[[#This Row],[Green]]</f>
        <v>7.3960000000000008</v>
      </c>
      <c r="AR220" s="22">
        <f>Table11[[#This Row],[Column8]]-Table11[[#This Row],[Oth]]</f>
        <v>-4.0953999999999997</v>
      </c>
      <c r="AS220" s="23">
        <f>Table11[[#This Row],[Column9]]-Table11[[#This Row],[SNP]]</f>
        <v>0</v>
      </c>
      <c r="AT220" s="24">
        <f>Table11[[#This Row],[Column10]]-Table11[[#This Row],[PD]]</f>
        <v>0</v>
      </c>
      <c r="AU220" s="24">
        <f>MAX(Table11[[#This Row],[Column3]:[Column10]])-LARGE(Table11[[#This Row],[Column3]:[Column10]],2)</f>
        <v>3.7692799999999984</v>
      </c>
      <c r="AV220">
        <f>Table11[[#This Row],[Column3]]*Table11[[#This Row],[Column2]]</f>
        <v>1200217.01028</v>
      </c>
      <c r="AW220" s="25">
        <f>TRUNC(Table11[[#This Row],[Column3]]*Table11[[#This Row],[Column28]]/100)</f>
        <v>12002</v>
      </c>
      <c r="AX220" s="26">
        <f>TRUNC(Table11[[#This Row],[Column4]]*Table11[[#This Row],[Column29]]/100)</f>
        <v>7520</v>
      </c>
      <c r="AY220" s="27">
        <f>TRUNC(Table11[[#This Row],[Column5]]*Table11[[#This Row],[Column30]]/100)</f>
        <v>13636</v>
      </c>
      <c r="AZ220" s="28">
        <f>TRUNC(Table11[[#This Row],[Column6]]*Table11[[#This Row],[Column31]]/100)</f>
        <v>2004</v>
      </c>
      <c r="BA220" s="29">
        <f>TRUNC(Table11[[#This Row],[Column7]]*Table11[[#This Row],[Column312]]/100)</f>
        <v>7889</v>
      </c>
      <c r="BB220" s="30">
        <f>TRUNC(Table11[[#This Row],[Column8]]*Table11[[#This Row],[Column313]]/100)</f>
        <v>305</v>
      </c>
      <c r="BC220" s="31">
        <f>TRUNC(Table11[[#This Row],[Column9]]*Table11[[#This Row],[Column314]]/100)</f>
        <v>0</v>
      </c>
      <c r="BD220" s="32">
        <f>TRUNC(Table11[[#This Row],[Column10]]*Table11[[#This Row],[Column30]]/100)</f>
        <v>0</v>
      </c>
      <c r="BE220">
        <f>Table11[[#This Row],[Column2]]</f>
        <v>43359</v>
      </c>
      <c r="BF220">
        <f>Table11[[#This Row],[Column28]]</f>
        <v>43359</v>
      </c>
      <c r="BG220">
        <f>Table11[[#This Row],[Column29]]</f>
        <v>43359</v>
      </c>
      <c r="BH220">
        <f>Table11[[#This Row],[Column30]]</f>
        <v>43359</v>
      </c>
      <c r="BI220">
        <f>Table11[[#This Row],[Column31]]</f>
        <v>43359</v>
      </c>
      <c r="BJ220">
        <f>Table11[[#This Row],[Column312]]</f>
        <v>43359</v>
      </c>
      <c r="BK220">
        <f>Table11[[#This Row],[Column313]]</f>
        <v>43359</v>
      </c>
      <c r="BL220">
        <f>Table11[[#This Row],[Column314]]</f>
        <v>43359</v>
      </c>
      <c r="BM220">
        <f>Table11[[#This Row],[Column315]]</f>
        <v>43359</v>
      </c>
      <c r="BN220">
        <f>Table11[[#This Row],[Column31]]</f>
        <v>43359</v>
      </c>
      <c r="BO220">
        <f>Table11[[#This Row],[Column312]]</f>
        <v>43359</v>
      </c>
    </row>
    <row r="221" spans="1:67" ht="28.8">
      <c r="A221" s="4" t="s">
        <v>497</v>
      </c>
      <c r="B221" s="5" t="s">
        <v>133</v>
      </c>
      <c r="C221" s="5" t="s">
        <v>134</v>
      </c>
      <c r="D221" s="56" t="s">
        <v>1147</v>
      </c>
      <c r="E221">
        <v>0</v>
      </c>
      <c r="F221">
        <v>25.059000000000001</v>
      </c>
      <c r="G221">
        <v>12.135</v>
      </c>
      <c r="H221">
        <v>13.42</v>
      </c>
      <c r="I221">
        <v>16.428999999999998</v>
      </c>
      <c r="J221">
        <v>10.999000000000001</v>
      </c>
      <c r="K221">
        <v>2.1070000000000002</v>
      </c>
      <c r="L221">
        <v>19.850000000000001</v>
      </c>
      <c r="M221" s="7">
        <f>Table11[[#This Row],[Progressives]]*0.67+Table11[[#This Row],[Muslim]]*0.64+Table11[[#This Row],[Left]]*0.35+Table11[[#This Row],[Average]]*0.52+Table11[[#This Row],[Reforms]]*0.2</f>
        <v>41.789490000000001</v>
      </c>
      <c r="N221" s="58">
        <f>Table11[[#This Row],[Average]]*0.34+Table11[[#This Row],[Liberal]]*0.45+Table11[[#This Row],[Blues]]+Table11[[#This Row],[Reforms]]*0.6</f>
        <v>24.552410000000002</v>
      </c>
      <c r="O221" s="9">
        <f>Table11[[#This Row],[Liberal]]*0.55+Table11[[#This Row],[Progressives]]*0.07+Table11[[#This Row],[Average]]*0.14</f>
        <v>9.2889100000000013</v>
      </c>
      <c r="P221" s="11">
        <f>Table11[[#This Row],[Muslim]]*0.06+Table11[[#This Row],[Left]]*0.44+Table11[[#This Row],[Progressives]]*0.26</f>
        <v>10.332140000000001</v>
      </c>
      <c r="Q221" s="59"/>
      <c r="R221" s="57">
        <f>Table11[[#This Row],[Muslim]]*0.3+Table11[[#This Row],[Left]]*0.21+Table11[[#This Row],[Reforms]]*0.2</f>
        <v>14.036049999999999</v>
      </c>
      <c r="T221" s="7">
        <v>40.9</v>
      </c>
      <c r="U221" s="8">
        <v>11.3</v>
      </c>
      <c r="V221" s="10">
        <v>22.6</v>
      </c>
      <c r="W221" s="9">
        <v>3.7</v>
      </c>
      <c r="X221" s="11">
        <v>7.7</v>
      </c>
      <c r="Y221" s="13">
        <v>13.8</v>
      </c>
      <c r="Z221" s="12">
        <v>0</v>
      </c>
      <c r="AA221" s="14">
        <v>0</v>
      </c>
      <c r="AB221">
        <f t="shared" ca="1" si="3"/>
        <v>0.57139584948177569</v>
      </c>
      <c r="AC221">
        <v>36930</v>
      </c>
      <c r="AD221" s="17">
        <v>37.187919999999998</v>
      </c>
      <c r="AE221" s="18">
        <v>10.02496</v>
      </c>
      <c r="AF221" s="19">
        <v>28.18704</v>
      </c>
      <c r="AG221" s="20">
        <v>3.7810800000000002</v>
      </c>
      <c r="AH221" s="21">
        <v>18.908000000000001</v>
      </c>
      <c r="AI221" s="22">
        <v>1.91099999999999</v>
      </c>
      <c r="AJ221" s="23">
        <v>0</v>
      </c>
      <c r="AK221" s="24">
        <v>0</v>
      </c>
      <c r="AL221" s="4" t="s">
        <v>497</v>
      </c>
      <c r="AM221" s="17">
        <f>Table11[[#This Row],[Column3]]-Table11[[#This Row],[Labour]]</f>
        <v>-3.7120800000000003</v>
      </c>
      <c r="AN221" s="18">
        <f>Table11[[#This Row],[Column4]]-Table11[[#This Row],[Conservative]]</f>
        <v>-1.2750400000000006</v>
      </c>
      <c r="AO221" s="19">
        <f>Table11[[#This Row],[Column5]]-Table11[[#This Row],[Reform]]</f>
        <v>5.5870399999999982</v>
      </c>
      <c r="AP221" s="20">
        <f>Table11[[#This Row],[Column6]]-Table11[[#This Row],[LibDem]]</f>
        <v>8.1080000000000041E-2</v>
      </c>
      <c r="AQ221" s="21">
        <f>Table11[[#This Row],[Column7]]-Table11[[#This Row],[Green]]</f>
        <v>11.208000000000002</v>
      </c>
      <c r="AR221" s="22">
        <f>Table11[[#This Row],[Column8]]-Table11[[#This Row],[Oth]]</f>
        <v>-11.88900000000001</v>
      </c>
      <c r="AS221" s="23">
        <f>Table11[[#This Row],[Column9]]-Table11[[#This Row],[SNP]]</f>
        <v>0</v>
      </c>
      <c r="AT221" s="24">
        <f>Table11[[#This Row],[Column10]]-Table11[[#This Row],[PD]]</f>
        <v>0</v>
      </c>
      <c r="AU221" s="24">
        <f>MAX(Table11[[#This Row],[Column3]:[Column10]])-LARGE(Table11[[#This Row],[Column3]:[Column10]],2)</f>
        <v>9.0008799999999987</v>
      </c>
      <c r="AV221">
        <f>Table11[[#This Row],[Column3]]*Table11[[#This Row],[Column2]]</f>
        <v>1373349.8855999999</v>
      </c>
      <c r="AW221" s="25">
        <f>TRUNC(Table11[[#This Row],[Column3]]*Table11[[#This Row],[Column28]]/100)</f>
        <v>13733</v>
      </c>
      <c r="AX221" s="26">
        <f>TRUNC(Table11[[#This Row],[Column4]]*Table11[[#This Row],[Column29]]/100)</f>
        <v>3702</v>
      </c>
      <c r="AY221" s="27">
        <f>TRUNC(Table11[[#This Row],[Column5]]*Table11[[#This Row],[Column30]]/100)</f>
        <v>10409</v>
      </c>
      <c r="AZ221" s="28">
        <f>TRUNC(Table11[[#This Row],[Column6]]*Table11[[#This Row],[Column31]]/100)</f>
        <v>1396</v>
      </c>
      <c r="BA221" s="29">
        <f>TRUNC(Table11[[#This Row],[Column7]]*Table11[[#This Row],[Column312]]/100)</f>
        <v>6982</v>
      </c>
      <c r="BB221" s="30">
        <f>TRUNC(Table11[[#This Row],[Column8]]*Table11[[#This Row],[Column313]]/100)</f>
        <v>705</v>
      </c>
      <c r="BC221" s="31">
        <f>TRUNC(Table11[[#This Row],[Column9]]*Table11[[#This Row],[Column314]]/100)</f>
        <v>0</v>
      </c>
      <c r="BD221" s="32">
        <f>TRUNC(Table11[[#This Row],[Column10]]*Table11[[#This Row],[Column30]]/100)</f>
        <v>0</v>
      </c>
      <c r="BE221">
        <f>Table11[[#This Row],[Column2]]</f>
        <v>36930</v>
      </c>
      <c r="BF221">
        <f>Table11[[#This Row],[Column28]]</f>
        <v>36930</v>
      </c>
      <c r="BG221">
        <f>Table11[[#This Row],[Column29]]</f>
        <v>36930</v>
      </c>
      <c r="BH221">
        <f>Table11[[#This Row],[Column30]]</f>
        <v>36930</v>
      </c>
      <c r="BI221">
        <f>Table11[[#This Row],[Column31]]</f>
        <v>36930</v>
      </c>
      <c r="BJ221">
        <f>Table11[[#This Row],[Column312]]</f>
        <v>36930</v>
      </c>
      <c r="BK221">
        <f>Table11[[#This Row],[Column313]]</f>
        <v>36930</v>
      </c>
      <c r="BL221">
        <f>Table11[[#This Row],[Column314]]</f>
        <v>36930</v>
      </c>
      <c r="BM221">
        <f>Table11[[#This Row],[Column315]]</f>
        <v>36930</v>
      </c>
      <c r="BN221">
        <f>Table11[[#This Row],[Column31]]</f>
        <v>36930</v>
      </c>
      <c r="BO221">
        <f>Table11[[#This Row],[Column312]]</f>
        <v>36930</v>
      </c>
    </row>
    <row r="222" spans="1:67" ht="28.8">
      <c r="A222" s="4" t="s">
        <v>498</v>
      </c>
      <c r="B222" s="5" t="s">
        <v>133</v>
      </c>
      <c r="C222" s="5" t="s">
        <v>134</v>
      </c>
      <c r="D222" s="56" t="s">
        <v>1148</v>
      </c>
      <c r="E222" s="16">
        <v>0</v>
      </c>
      <c r="F222">
        <v>9.7629999999999999</v>
      </c>
      <c r="G222">
        <v>8.7569999999999997</v>
      </c>
      <c r="H222">
        <v>8.3409999999999993</v>
      </c>
      <c r="I222">
        <v>23.908000000000001</v>
      </c>
      <c r="J222">
        <v>25.997</v>
      </c>
      <c r="K222">
        <v>2.6070000000000002</v>
      </c>
      <c r="L222">
        <v>20.626999999999999</v>
      </c>
      <c r="M222" s="7">
        <f>Table11[[#This Row],[Progressives]]*0.67+Table11[[#This Row],[Muslim]]*0.64+Table11[[#This Row],[Left]]*0.35+Table11[[#This Row],[Average]]*0.52+Table11[[#This Row],[Reforms]]*0.2</f>
        <v>31.459299999999999</v>
      </c>
      <c r="N222" s="58">
        <f>Table11[[#This Row],[Average]]*0.34+Table11[[#This Row],[Liberal]]*0.45+Table11[[#This Row],[Blues]]+Table11[[#This Row],[Reforms]]*0.6</f>
        <v>34.810569999999998</v>
      </c>
      <c r="O222" s="9">
        <f>Table11[[#This Row],[Liberal]]*0.55+Table11[[#This Row],[Progressives]]*0.07+Table11[[#This Row],[Average]]*0.14</f>
        <v>18.229340000000001</v>
      </c>
      <c r="P222" s="11">
        <f>Table11[[#This Row],[Muslim]]*0.06+Table11[[#This Row],[Left]]*0.44+Table11[[#This Row],[Progressives]]*0.26</f>
        <v>6.6075200000000001</v>
      </c>
      <c r="Q222" s="59"/>
      <c r="R222" s="57">
        <f>Table11[[#This Row],[Muslim]]*0.3+Table11[[#This Row],[Left]]*0.21+Table11[[#This Row],[Reforms]]*0.2</f>
        <v>8.8932700000000011</v>
      </c>
      <c r="T222" s="7">
        <v>38.9</v>
      </c>
      <c r="U222" s="8">
        <v>27.8</v>
      </c>
      <c r="V222" s="10">
        <v>19.100000000000001</v>
      </c>
      <c r="W222" s="9">
        <v>4.4000000000000004</v>
      </c>
      <c r="X222" s="11">
        <v>9.3000000000000007</v>
      </c>
      <c r="Y222" s="13">
        <v>0.5</v>
      </c>
      <c r="Z222" s="12">
        <v>0</v>
      </c>
      <c r="AA222" s="14">
        <v>0</v>
      </c>
      <c r="AB222">
        <f t="shared" ca="1" si="3"/>
        <v>2.5500274758545549E-2</v>
      </c>
      <c r="AC222">
        <v>44598</v>
      </c>
      <c r="AD222" s="17">
        <v>23.3416</v>
      </c>
      <c r="AE222" s="18">
        <v>27.613899999999902</v>
      </c>
      <c r="AF222" s="19">
        <v>27.843</v>
      </c>
      <c r="AG222" s="20">
        <v>4.5441000000000003</v>
      </c>
      <c r="AH222" s="21">
        <v>16.504000000000001</v>
      </c>
      <c r="AI222" s="22">
        <v>0.15339999999999901</v>
      </c>
      <c r="AJ222" s="23">
        <v>0</v>
      </c>
      <c r="AK222" s="24">
        <v>0</v>
      </c>
      <c r="AL222" s="4" t="s">
        <v>498</v>
      </c>
      <c r="AM222" s="17">
        <f>Table11[[#This Row],[Column3]]-Table11[[#This Row],[Labour]]</f>
        <v>-15.558399999999999</v>
      </c>
      <c r="AN222" s="18">
        <f>Table11[[#This Row],[Column4]]-Table11[[#This Row],[Conservative]]</f>
        <v>-0.18610000000009919</v>
      </c>
      <c r="AO222" s="19">
        <f>Table11[[#This Row],[Column5]]-Table11[[#This Row],[Reform]]</f>
        <v>8.7429999999999986</v>
      </c>
      <c r="AP222" s="20">
        <f>Table11[[#This Row],[Column6]]-Table11[[#This Row],[LibDem]]</f>
        <v>0.14409999999999989</v>
      </c>
      <c r="AQ222" s="21">
        <f>Table11[[#This Row],[Column7]]-Table11[[#This Row],[Green]]</f>
        <v>7.2040000000000006</v>
      </c>
      <c r="AR222" s="22">
        <f>Table11[[#This Row],[Column8]]-Table11[[#This Row],[Oth]]</f>
        <v>-0.34660000000000102</v>
      </c>
      <c r="AS222" s="23">
        <f>Table11[[#This Row],[Column9]]-Table11[[#This Row],[SNP]]</f>
        <v>0</v>
      </c>
      <c r="AT222" s="24">
        <f>Table11[[#This Row],[Column10]]-Table11[[#This Row],[PD]]</f>
        <v>0</v>
      </c>
      <c r="AU222" s="24">
        <f>MAX(Table11[[#This Row],[Column3]:[Column10]])-LARGE(Table11[[#This Row],[Column3]:[Column10]],2)</f>
        <v>0.22910000000009845</v>
      </c>
      <c r="AV222">
        <f>Table11[[#This Row],[Column3]]*Table11[[#This Row],[Column2]]</f>
        <v>1040988.6768</v>
      </c>
      <c r="AW222" s="25">
        <f>TRUNC(Table11[[#This Row],[Column3]]*Table11[[#This Row],[Column28]]/100)</f>
        <v>10409</v>
      </c>
      <c r="AX222" s="26">
        <f>TRUNC(Table11[[#This Row],[Column4]]*Table11[[#This Row],[Column29]]/100)</f>
        <v>12315</v>
      </c>
      <c r="AY222" s="27">
        <f>TRUNC(Table11[[#This Row],[Column5]]*Table11[[#This Row],[Column30]]/100)</f>
        <v>12417</v>
      </c>
      <c r="AZ222" s="28">
        <f>TRUNC(Table11[[#This Row],[Column6]]*Table11[[#This Row],[Column31]]/100)</f>
        <v>2026</v>
      </c>
      <c r="BA222" s="29">
        <f>TRUNC(Table11[[#This Row],[Column7]]*Table11[[#This Row],[Column312]]/100)</f>
        <v>7360</v>
      </c>
      <c r="BB222" s="30">
        <f>TRUNC(Table11[[#This Row],[Column8]]*Table11[[#This Row],[Column313]]/100)</f>
        <v>68</v>
      </c>
      <c r="BC222" s="31">
        <f>TRUNC(Table11[[#This Row],[Column9]]*Table11[[#This Row],[Column314]]/100)</f>
        <v>0</v>
      </c>
      <c r="BD222" s="32">
        <f>TRUNC(Table11[[#This Row],[Column10]]*Table11[[#This Row],[Column30]]/100)</f>
        <v>0</v>
      </c>
      <c r="BE222">
        <f>Table11[[#This Row],[Column2]]</f>
        <v>44598</v>
      </c>
      <c r="BF222">
        <f>Table11[[#This Row],[Column28]]</f>
        <v>44598</v>
      </c>
      <c r="BG222">
        <f>Table11[[#This Row],[Column29]]</f>
        <v>44598</v>
      </c>
      <c r="BH222">
        <f>Table11[[#This Row],[Column30]]</f>
        <v>44598</v>
      </c>
      <c r="BI222">
        <f>Table11[[#This Row],[Column31]]</f>
        <v>44598</v>
      </c>
      <c r="BJ222">
        <f>Table11[[#This Row],[Column312]]</f>
        <v>44598</v>
      </c>
      <c r="BK222">
        <f>Table11[[#This Row],[Column313]]</f>
        <v>44598</v>
      </c>
      <c r="BL222">
        <f>Table11[[#This Row],[Column314]]</f>
        <v>44598</v>
      </c>
      <c r="BM222">
        <f>Table11[[#This Row],[Column315]]</f>
        <v>44598</v>
      </c>
      <c r="BN222">
        <f>Table11[[#This Row],[Column31]]</f>
        <v>44598</v>
      </c>
      <c r="BO222">
        <f>Table11[[#This Row],[Column312]]</f>
        <v>44598</v>
      </c>
    </row>
    <row r="223" spans="1:67" ht="28.8">
      <c r="A223" s="2" t="s">
        <v>499</v>
      </c>
      <c r="B223" s="3" t="s">
        <v>474</v>
      </c>
      <c r="C223" s="3" t="s">
        <v>134</v>
      </c>
      <c r="D223" s="50" t="s">
        <v>1149</v>
      </c>
      <c r="E223" s="16">
        <v>0</v>
      </c>
      <c r="F223">
        <v>0.85899999999999999</v>
      </c>
      <c r="G223">
        <v>9.0649999999999995</v>
      </c>
      <c r="H223">
        <v>7.7750000000000004</v>
      </c>
      <c r="I223">
        <v>40.058</v>
      </c>
      <c r="J223">
        <v>12.068</v>
      </c>
      <c r="K223">
        <v>0.57299999999999995</v>
      </c>
      <c r="L223">
        <v>29.602</v>
      </c>
      <c r="M223" s="7">
        <f>Table11[[#This Row],[Progressives]]*0.67+Table11[[#This Row],[Muslim]]*0.64+Table11[[#This Row],[Left]]*0.35+Table11[[#This Row],[Average]]*0.52+Table11[[#This Row],[Reforms]]*0.2</f>
        <v>35.682320000000004</v>
      </c>
      <c r="N223" s="58">
        <f>Table11[[#This Row],[Average]]*0.34+Table11[[#This Row],[Liberal]]*0.45+Table11[[#This Row],[Blues]]+Table11[[#This Row],[Reforms]]*0.6</f>
        <v>37.384519999999995</v>
      </c>
      <c r="O223" s="9">
        <f>Table11[[#This Row],[Liberal]]*0.55+Table11[[#This Row],[Progressives]]*0.07+Table11[[#This Row],[Average]]*0.14</f>
        <v>12.789770000000001</v>
      </c>
      <c r="P223" s="11">
        <f>Table11[[#This Row],[Muslim]]*0.06+Table11[[#This Row],[Left]]*0.44+Table11[[#This Row],[Progressives]]*0.26</f>
        <v>6.0616400000000006</v>
      </c>
      <c r="Q223" s="59"/>
      <c r="R223" s="57">
        <f>Table11[[#This Row],[Muslim]]*0.3+Table11[[#This Row],[Left]]*0.21+Table11[[#This Row],[Reforms]]*0.2</f>
        <v>8.0817499999999995</v>
      </c>
      <c r="T223" s="7">
        <v>68.7</v>
      </c>
      <c r="U223" s="8">
        <v>4.3</v>
      </c>
      <c r="V223" s="10">
        <v>12.2</v>
      </c>
      <c r="W223" s="9">
        <v>3.3</v>
      </c>
      <c r="X223" s="11">
        <v>10</v>
      </c>
      <c r="Y223" s="13">
        <v>1.4</v>
      </c>
      <c r="Z223" s="12">
        <v>0</v>
      </c>
      <c r="AA223" s="14">
        <v>0</v>
      </c>
      <c r="AB223">
        <f t="shared" ca="1" si="3"/>
        <v>7.8642329040848447E-2</v>
      </c>
      <c r="AC223">
        <v>38880</v>
      </c>
      <c r="AD223" s="17">
        <v>32.66001</v>
      </c>
      <c r="AE223" s="18">
        <v>8.3318399999999997</v>
      </c>
      <c r="AF223" s="19">
        <v>37.756159999999902</v>
      </c>
      <c r="AG223" s="20">
        <v>2.5749899999999899</v>
      </c>
      <c r="AH223" s="21">
        <v>18.446999999999999</v>
      </c>
      <c r="AI223" s="22">
        <v>0.13</v>
      </c>
      <c r="AJ223" s="23">
        <v>0</v>
      </c>
      <c r="AK223" s="24">
        <v>0</v>
      </c>
      <c r="AL223" s="2" t="s">
        <v>499</v>
      </c>
      <c r="AM223" s="17">
        <f>Table11[[#This Row],[Column3]]-Table11[[#This Row],[Labour]]</f>
        <v>-36.039990000000003</v>
      </c>
      <c r="AN223" s="18">
        <f>Table11[[#This Row],[Column4]]-Table11[[#This Row],[Conservative]]</f>
        <v>4.0318399999999999</v>
      </c>
      <c r="AO223" s="19">
        <f>Table11[[#This Row],[Column5]]-Table11[[#This Row],[Reform]]</f>
        <v>25.556159999999903</v>
      </c>
      <c r="AP223" s="20">
        <f>Table11[[#This Row],[Column6]]-Table11[[#This Row],[LibDem]]</f>
        <v>-0.72501000000000992</v>
      </c>
      <c r="AQ223" s="21">
        <f>Table11[[#This Row],[Column7]]-Table11[[#This Row],[Green]]</f>
        <v>8.4469999999999992</v>
      </c>
      <c r="AR223" s="22">
        <f>Table11[[#This Row],[Column8]]-Table11[[#This Row],[Oth]]</f>
        <v>-1.27</v>
      </c>
      <c r="AS223" s="23">
        <f>Table11[[#This Row],[Column9]]-Table11[[#This Row],[SNP]]</f>
        <v>0</v>
      </c>
      <c r="AT223" s="24">
        <f>Table11[[#This Row],[Column10]]-Table11[[#This Row],[PD]]</f>
        <v>0</v>
      </c>
      <c r="AU223" s="24">
        <f>MAX(Table11[[#This Row],[Column3]:[Column10]])-LARGE(Table11[[#This Row],[Column3]:[Column10]],2)</f>
        <v>5.096149999999902</v>
      </c>
      <c r="AV223">
        <f>Table11[[#This Row],[Column3]]*Table11[[#This Row],[Column2]]</f>
        <v>1269821.1887999999</v>
      </c>
      <c r="AW223" s="25">
        <f>TRUNC(Table11[[#This Row],[Column3]]*Table11[[#This Row],[Column28]]/100)</f>
        <v>12698</v>
      </c>
      <c r="AX223" s="26">
        <f>TRUNC(Table11[[#This Row],[Column4]]*Table11[[#This Row],[Column29]]/100)</f>
        <v>3239</v>
      </c>
      <c r="AY223" s="27">
        <f>TRUNC(Table11[[#This Row],[Column5]]*Table11[[#This Row],[Column30]]/100)</f>
        <v>14679</v>
      </c>
      <c r="AZ223" s="28">
        <f>TRUNC(Table11[[#This Row],[Column6]]*Table11[[#This Row],[Column31]]/100)</f>
        <v>1001</v>
      </c>
      <c r="BA223" s="29">
        <f>TRUNC(Table11[[#This Row],[Column7]]*Table11[[#This Row],[Column312]]/100)</f>
        <v>7172</v>
      </c>
      <c r="BB223" s="30">
        <f>TRUNC(Table11[[#This Row],[Column8]]*Table11[[#This Row],[Column313]]/100)</f>
        <v>50</v>
      </c>
      <c r="BC223" s="31">
        <f>TRUNC(Table11[[#This Row],[Column9]]*Table11[[#This Row],[Column314]]/100)</f>
        <v>0</v>
      </c>
      <c r="BD223" s="32">
        <f>TRUNC(Table11[[#This Row],[Column10]]*Table11[[#This Row],[Column30]]/100)</f>
        <v>0</v>
      </c>
      <c r="BE223">
        <f>Table11[[#This Row],[Column2]]</f>
        <v>38880</v>
      </c>
      <c r="BF223">
        <f>Table11[[#This Row],[Column28]]</f>
        <v>38880</v>
      </c>
      <c r="BG223">
        <f>Table11[[#This Row],[Column29]]</f>
        <v>38880</v>
      </c>
      <c r="BH223">
        <f>Table11[[#This Row],[Column30]]</f>
        <v>38880</v>
      </c>
      <c r="BI223">
        <f>Table11[[#This Row],[Column31]]</f>
        <v>38880</v>
      </c>
      <c r="BJ223">
        <f>Table11[[#This Row],[Column312]]</f>
        <v>38880</v>
      </c>
      <c r="BK223">
        <f>Table11[[#This Row],[Column313]]</f>
        <v>38880</v>
      </c>
      <c r="BL223">
        <f>Table11[[#This Row],[Column314]]</f>
        <v>38880</v>
      </c>
      <c r="BM223">
        <f>Table11[[#This Row],[Column315]]</f>
        <v>38880</v>
      </c>
      <c r="BN223">
        <f>Table11[[#This Row],[Column31]]</f>
        <v>38880</v>
      </c>
      <c r="BO223">
        <f>Table11[[#This Row],[Column312]]</f>
        <v>38880</v>
      </c>
    </row>
    <row r="224" spans="1:67" ht="28.8">
      <c r="A224" s="2" t="s">
        <v>520</v>
      </c>
      <c r="B224" s="3" t="s">
        <v>354</v>
      </c>
      <c r="C224" s="3" t="s">
        <v>134</v>
      </c>
      <c r="D224" s="50" t="s">
        <v>1150</v>
      </c>
      <c r="E224" s="16">
        <v>0</v>
      </c>
      <c r="F224">
        <v>18.844999999999999</v>
      </c>
      <c r="G224">
        <v>10.487</v>
      </c>
      <c r="H224">
        <v>7.3449999999999998</v>
      </c>
      <c r="I224">
        <v>23.402999999999999</v>
      </c>
      <c r="J224">
        <v>13.679</v>
      </c>
      <c r="K224">
        <v>1.1299999999999999</v>
      </c>
      <c r="L224">
        <v>25.111999999999998</v>
      </c>
      <c r="M224" s="7">
        <f>Table11[[#This Row],[Progressives]]*0.67+Table11[[#This Row],[Muslim]]*0.64+Table11[[#This Row],[Left]]*0.35+Table11[[#This Row],[Average]]*0.52+Table11[[#This Row],[Reforms]]*0.2</f>
        <v>37.844360000000002</v>
      </c>
      <c r="N224" s="58">
        <f>Table11[[#This Row],[Average]]*0.34+Table11[[#This Row],[Liberal]]*0.45+Table11[[#This Row],[Blues]]+Table11[[#This Row],[Reforms]]*0.6</f>
        <v>30.30977</v>
      </c>
      <c r="O224" s="9">
        <f>Table11[[#This Row],[Liberal]]*0.55+Table11[[#This Row],[Progressives]]*0.07+Table11[[#This Row],[Average]]*0.14</f>
        <v>11.314020000000001</v>
      </c>
      <c r="P224" s="11">
        <f>Table11[[#This Row],[Muslim]]*0.06+Table11[[#This Row],[Left]]*0.44+Table11[[#This Row],[Progressives]]*0.26</f>
        <v>7.6546799999999999</v>
      </c>
      <c r="Q224" s="59"/>
      <c r="R224" s="57">
        <f>Table11[[#This Row],[Muslim]]*0.3+Table11[[#This Row],[Left]]*0.21+Table11[[#This Row],[Reforms]]*0.2</f>
        <v>12.878170000000001</v>
      </c>
      <c r="T224" s="7">
        <v>31.7</v>
      </c>
      <c r="U224" s="8">
        <v>20.3</v>
      </c>
      <c r="V224" s="10">
        <v>19.5</v>
      </c>
      <c r="W224" s="9">
        <v>23.1</v>
      </c>
      <c r="X224" s="11">
        <v>3.8</v>
      </c>
      <c r="Y224" s="13">
        <v>1.5</v>
      </c>
      <c r="Z224" s="12">
        <v>0</v>
      </c>
      <c r="AA224" s="14">
        <v>0</v>
      </c>
      <c r="AB224">
        <f t="shared" ca="1" si="3"/>
        <v>8.228814518678651E-2</v>
      </c>
      <c r="AC224">
        <v>39719</v>
      </c>
      <c r="AD224" s="17">
        <v>23.564259999999901</v>
      </c>
      <c r="AE224" s="18">
        <v>13.92864</v>
      </c>
      <c r="AF224" s="19">
        <v>31.879359999999998</v>
      </c>
      <c r="AG224" s="20">
        <v>12.27474</v>
      </c>
      <c r="AH224" s="21">
        <v>18.058</v>
      </c>
      <c r="AI224" s="22">
        <v>0.19500000000000001</v>
      </c>
      <c r="AJ224" s="23">
        <v>0</v>
      </c>
      <c r="AK224" s="24">
        <v>0</v>
      </c>
      <c r="AL224" s="2" t="s">
        <v>520</v>
      </c>
      <c r="AM224" s="17">
        <f>Table11[[#This Row],[Column3]]-Table11[[#This Row],[Labour]]</f>
        <v>-8.1357400000000979</v>
      </c>
      <c r="AN224" s="18">
        <f>Table11[[#This Row],[Column4]]-Table11[[#This Row],[Conservative]]</f>
        <v>-6.371360000000001</v>
      </c>
      <c r="AO224" s="19">
        <f>Table11[[#This Row],[Column5]]-Table11[[#This Row],[Reform]]</f>
        <v>12.379359999999998</v>
      </c>
      <c r="AP224" s="20">
        <f>Table11[[#This Row],[Column6]]-Table11[[#This Row],[LibDem]]</f>
        <v>-10.825260000000002</v>
      </c>
      <c r="AQ224" s="21">
        <f>Table11[[#This Row],[Column7]]-Table11[[#This Row],[Green]]</f>
        <v>14.257999999999999</v>
      </c>
      <c r="AR224" s="22">
        <f>Table11[[#This Row],[Column8]]-Table11[[#This Row],[Oth]]</f>
        <v>-1.3049999999999999</v>
      </c>
      <c r="AS224" s="23">
        <f>Table11[[#This Row],[Column9]]-Table11[[#This Row],[SNP]]</f>
        <v>0</v>
      </c>
      <c r="AT224" s="24">
        <f>Table11[[#This Row],[Column10]]-Table11[[#This Row],[PD]]</f>
        <v>0</v>
      </c>
      <c r="AU224" s="24">
        <f>MAX(Table11[[#This Row],[Column3]:[Column10]])-LARGE(Table11[[#This Row],[Column3]:[Column10]],2)</f>
        <v>8.315100000000097</v>
      </c>
      <c r="AV224">
        <f>Table11[[#This Row],[Column3]]*Table11[[#This Row],[Column2]]</f>
        <v>935948.84293999604</v>
      </c>
      <c r="AW224" s="25">
        <f>TRUNC(Table11[[#This Row],[Column3]]*Table11[[#This Row],[Column28]]/100)</f>
        <v>9359</v>
      </c>
      <c r="AX224" s="26">
        <f>TRUNC(Table11[[#This Row],[Column4]]*Table11[[#This Row],[Column29]]/100)</f>
        <v>5532</v>
      </c>
      <c r="AY224" s="27">
        <f>TRUNC(Table11[[#This Row],[Column5]]*Table11[[#This Row],[Column30]]/100)</f>
        <v>12662</v>
      </c>
      <c r="AZ224" s="28">
        <f>TRUNC(Table11[[#This Row],[Column6]]*Table11[[#This Row],[Column31]]/100)</f>
        <v>4875</v>
      </c>
      <c r="BA224" s="29">
        <f>TRUNC(Table11[[#This Row],[Column7]]*Table11[[#This Row],[Column312]]/100)</f>
        <v>7172</v>
      </c>
      <c r="BB224" s="30">
        <f>TRUNC(Table11[[#This Row],[Column8]]*Table11[[#This Row],[Column313]]/100)</f>
        <v>77</v>
      </c>
      <c r="BC224" s="31">
        <f>TRUNC(Table11[[#This Row],[Column9]]*Table11[[#This Row],[Column314]]/100)</f>
        <v>0</v>
      </c>
      <c r="BD224" s="32">
        <f>TRUNC(Table11[[#This Row],[Column10]]*Table11[[#This Row],[Column30]]/100)</f>
        <v>0</v>
      </c>
      <c r="BE224">
        <f>Table11[[#This Row],[Column2]]</f>
        <v>39719</v>
      </c>
      <c r="BF224">
        <f>Table11[[#This Row],[Column28]]</f>
        <v>39719</v>
      </c>
      <c r="BG224">
        <f>Table11[[#This Row],[Column29]]</f>
        <v>39719</v>
      </c>
      <c r="BH224">
        <f>Table11[[#This Row],[Column30]]</f>
        <v>39719</v>
      </c>
      <c r="BI224">
        <f>Table11[[#This Row],[Column31]]</f>
        <v>39719</v>
      </c>
      <c r="BJ224">
        <f>Table11[[#This Row],[Column312]]</f>
        <v>39719</v>
      </c>
      <c r="BK224">
        <f>Table11[[#This Row],[Column313]]</f>
        <v>39719</v>
      </c>
      <c r="BL224">
        <f>Table11[[#This Row],[Column314]]</f>
        <v>39719</v>
      </c>
      <c r="BM224">
        <f>Table11[[#This Row],[Column315]]</f>
        <v>39719</v>
      </c>
      <c r="BN224">
        <f>Table11[[#This Row],[Column31]]</f>
        <v>39719</v>
      </c>
      <c r="BO224">
        <f>Table11[[#This Row],[Column312]]</f>
        <v>39719</v>
      </c>
    </row>
    <row r="225" spans="1:67" ht="28.8">
      <c r="A225" s="4" t="s">
        <v>523</v>
      </c>
      <c r="B225" s="5" t="s">
        <v>133</v>
      </c>
      <c r="C225" s="5" t="s">
        <v>134</v>
      </c>
      <c r="D225" s="56" t="s">
        <v>1151</v>
      </c>
      <c r="E225">
        <v>0</v>
      </c>
      <c r="F225">
        <v>12.271000000000001</v>
      </c>
      <c r="G225">
        <v>9.4390000000000001</v>
      </c>
      <c r="H225">
        <v>8.8689999999999998</v>
      </c>
      <c r="I225">
        <v>29.004999999999999</v>
      </c>
      <c r="J225">
        <v>18.22</v>
      </c>
      <c r="K225">
        <v>1.343</v>
      </c>
      <c r="L225">
        <v>20.853000000000002</v>
      </c>
      <c r="M225" s="7">
        <f>Table11[[#This Row],[Progressives]]*0.67+Table11[[#This Row],[Muslim]]*0.64+Table11[[#This Row],[Left]]*0.35+Table11[[#This Row],[Average]]*0.52+Table11[[#This Row],[Reforms]]*0.2</f>
        <v>36.352520000000005</v>
      </c>
      <c r="N225" s="58">
        <f>Table11[[#This Row],[Average]]*0.34+Table11[[#This Row],[Liberal]]*0.45+Table11[[#This Row],[Blues]]+Table11[[#This Row],[Reforms]]*0.6</f>
        <v>31.915500000000002</v>
      </c>
      <c r="O225" s="9">
        <f>Table11[[#This Row],[Liberal]]*0.55+Table11[[#This Row],[Progressives]]*0.07+Table11[[#This Row],[Average]]*0.14</f>
        <v>14.702530000000001</v>
      </c>
      <c r="P225" s="11">
        <f>Table11[[#This Row],[Muslim]]*0.06+Table11[[#This Row],[Left]]*0.44+Table11[[#This Row],[Progressives]]*0.26</f>
        <v>7.1953599999999991</v>
      </c>
      <c r="Q225" s="59"/>
      <c r="R225" s="57">
        <f>Table11[[#This Row],[Muslim]]*0.3+Table11[[#This Row],[Left]]*0.21+Table11[[#This Row],[Reforms]]*0.2</f>
        <v>9.8340899999999998</v>
      </c>
      <c r="T225" s="7">
        <v>43.1</v>
      </c>
      <c r="U225" s="8">
        <v>27.9</v>
      </c>
      <c r="V225" s="10">
        <v>16.2</v>
      </c>
      <c r="W225" s="9">
        <v>2.9</v>
      </c>
      <c r="X225" s="11">
        <v>3.8</v>
      </c>
      <c r="Y225" s="13">
        <v>6.1</v>
      </c>
      <c r="Z225" s="12">
        <v>0</v>
      </c>
      <c r="AA225" s="14">
        <v>0</v>
      </c>
      <c r="AB225">
        <f t="shared" ca="1" si="3"/>
        <v>0.51570381580058211</v>
      </c>
      <c r="AC225">
        <v>45520</v>
      </c>
      <c r="AD225" s="17">
        <v>30.189999999999898</v>
      </c>
      <c r="AE225" s="18">
        <v>24.434010000000001</v>
      </c>
      <c r="AF225" s="19">
        <v>27.934999999999999</v>
      </c>
      <c r="AG225" s="20">
        <v>4.0329899999999999</v>
      </c>
      <c r="AH225" s="21">
        <v>12.615</v>
      </c>
      <c r="AI225" s="22">
        <v>0.79300000000000004</v>
      </c>
      <c r="AJ225" s="23">
        <v>0</v>
      </c>
      <c r="AK225" s="24">
        <v>0</v>
      </c>
      <c r="AL225" s="4" t="s">
        <v>523</v>
      </c>
      <c r="AM225" s="17">
        <f>Table11[[#This Row],[Column3]]-Table11[[#This Row],[Labour]]</f>
        <v>-12.910000000000103</v>
      </c>
      <c r="AN225" s="18">
        <f>Table11[[#This Row],[Column4]]-Table11[[#This Row],[Conservative]]</f>
        <v>-3.4659899999999979</v>
      </c>
      <c r="AO225" s="19">
        <f>Table11[[#This Row],[Column5]]-Table11[[#This Row],[Reform]]</f>
        <v>11.734999999999999</v>
      </c>
      <c r="AP225" s="20">
        <f>Table11[[#This Row],[Column6]]-Table11[[#This Row],[LibDem]]</f>
        <v>1.1329899999999999</v>
      </c>
      <c r="AQ225" s="21">
        <f>Table11[[#This Row],[Column7]]-Table11[[#This Row],[Green]]</f>
        <v>8.8150000000000013</v>
      </c>
      <c r="AR225" s="22">
        <f>Table11[[#This Row],[Column8]]-Table11[[#This Row],[Oth]]</f>
        <v>-5.3069999999999995</v>
      </c>
      <c r="AS225" s="23">
        <f>Table11[[#This Row],[Column9]]-Table11[[#This Row],[SNP]]</f>
        <v>0</v>
      </c>
      <c r="AT225" s="24">
        <f>Table11[[#This Row],[Column10]]-Table11[[#This Row],[PD]]</f>
        <v>0</v>
      </c>
      <c r="AU225" s="24">
        <f>MAX(Table11[[#This Row],[Column3]:[Column10]])-LARGE(Table11[[#This Row],[Column3]:[Column10]],2)</f>
        <v>2.2549999999998995</v>
      </c>
      <c r="AV225">
        <f>Table11[[#This Row],[Column3]]*Table11[[#This Row],[Column2]]</f>
        <v>1374248.7999999954</v>
      </c>
      <c r="AW225" s="25">
        <f>TRUNC(Table11[[#This Row],[Column3]]*Table11[[#This Row],[Column28]]/100)</f>
        <v>13742</v>
      </c>
      <c r="AX225" s="26">
        <f>TRUNC(Table11[[#This Row],[Column4]]*Table11[[#This Row],[Column29]]/100)</f>
        <v>11122</v>
      </c>
      <c r="AY225" s="27">
        <f>TRUNC(Table11[[#This Row],[Column5]]*Table11[[#This Row],[Column30]]/100)</f>
        <v>12716</v>
      </c>
      <c r="AZ225" s="28">
        <f>TRUNC(Table11[[#This Row],[Column6]]*Table11[[#This Row],[Column31]]/100)</f>
        <v>1835</v>
      </c>
      <c r="BA225" s="29">
        <f>TRUNC(Table11[[#This Row],[Column7]]*Table11[[#This Row],[Column312]]/100)</f>
        <v>5742</v>
      </c>
      <c r="BB225" s="30">
        <f>TRUNC(Table11[[#This Row],[Column8]]*Table11[[#This Row],[Column313]]/100)</f>
        <v>360</v>
      </c>
      <c r="BC225" s="31">
        <f>TRUNC(Table11[[#This Row],[Column9]]*Table11[[#This Row],[Column314]]/100)</f>
        <v>0</v>
      </c>
      <c r="BD225" s="32">
        <f>TRUNC(Table11[[#This Row],[Column10]]*Table11[[#This Row],[Column30]]/100)</f>
        <v>0</v>
      </c>
      <c r="BE225">
        <f>Table11[[#This Row],[Column2]]</f>
        <v>45520</v>
      </c>
      <c r="BF225">
        <f>Table11[[#This Row],[Column28]]</f>
        <v>45520</v>
      </c>
      <c r="BG225">
        <f>Table11[[#This Row],[Column29]]</f>
        <v>45520</v>
      </c>
      <c r="BH225">
        <f>Table11[[#This Row],[Column30]]</f>
        <v>45520</v>
      </c>
      <c r="BI225">
        <f>Table11[[#This Row],[Column31]]</f>
        <v>45520</v>
      </c>
      <c r="BJ225">
        <f>Table11[[#This Row],[Column312]]</f>
        <v>45520</v>
      </c>
      <c r="BK225">
        <f>Table11[[#This Row],[Column313]]</f>
        <v>45520</v>
      </c>
      <c r="BL225">
        <f>Table11[[#This Row],[Column314]]</f>
        <v>45520</v>
      </c>
      <c r="BM225">
        <f>Table11[[#This Row],[Column315]]</f>
        <v>45520</v>
      </c>
      <c r="BN225">
        <f>Table11[[#This Row],[Column31]]</f>
        <v>45520</v>
      </c>
      <c r="BO225">
        <f>Table11[[#This Row],[Column312]]</f>
        <v>45520</v>
      </c>
    </row>
    <row r="226" spans="1:67" ht="28.8">
      <c r="A226" s="4" t="s">
        <v>326</v>
      </c>
      <c r="B226" s="5" t="s">
        <v>133</v>
      </c>
      <c r="C226" s="5" t="s">
        <v>134</v>
      </c>
      <c r="D226" s="56" t="s">
        <v>1152</v>
      </c>
      <c r="E226" s="16">
        <v>0</v>
      </c>
      <c r="F226">
        <v>7.3739999999999997</v>
      </c>
      <c r="G226">
        <v>10.33</v>
      </c>
      <c r="H226">
        <v>12.898</v>
      </c>
      <c r="I226">
        <v>12.506</v>
      </c>
      <c r="J226">
        <v>21.591999999999999</v>
      </c>
      <c r="K226">
        <v>17.050999999999998</v>
      </c>
      <c r="L226">
        <v>18.25</v>
      </c>
      <c r="M226" s="7">
        <f>Table11[[#This Row],[Progressives]]*0.67+Table11[[#This Row],[Muslim]]*0.64+Table11[[#This Row],[Left]]*0.35+Table11[[#This Row],[Average]]*0.52+Table11[[#This Row],[Reforms]]*0.2</f>
        <v>27.129640000000002</v>
      </c>
      <c r="N226" s="58">
        <f>Table11[[#This Row],[Average]]*0.34+Table11[[#This Row],[Liberal]]*0.45+Table11[[#This Row],[Blues]]+Table11[[#This Row],[Reforms]]*0.6</f>
        <v>41.969439999999999</v>
      </c>
      <c r="O226" s="9">
        <f>Table11[[#This Row],[Liberal]]*0.55+Table11[[#This Row],[Progressives]]*0.07+Table11[[#This Row],[Average]]*0.14</f>
        <v>14.529300000000001</v>
      </c>
      <c r="P226" s="11">
        <f>Table11[[#This Row],[Muslim]]*0.06+Table11[[#This Row],[Left]]*0.44+Table11[[#This Row],[Progressives]]*0.26</f>
        <v>8.3411200000000001</v>
      </c>
      <c r="Q226" s="59"/>
      <c r="R226" s="57">
        <f>Table11[[#This Row],[Muslim]]*0.3+Table11[[#This Row],[Left]]*0.21+Table11[[#This Row],[Reforms]]*0.2</f>
        <v>8.0314999999999994</v>
      </c>
      <c r="T226" s="7">
        <v>45.6</v>
      </c>
      <c r="U226" s="8">
        <v>23.4</v>
      </c>
      <c r="V226" s="10">
        <v>16.3</v>
      </c>
      <c r="W226" s="9">
        <v>4.3</v>
      </c>
      <c r="X226" s="11">
        <v>6.4</v>
      </c>
      <c r="Y226" s="13">
        <v>4</v>
      </c>
      <c r="Z226" s="12">
        <v>0</v>
      </c>
      <c r="AA226" s="14">
        <v>0</v>
      </c>
      <c r="AB226">
        <f t="shared" ca="1" si="3"/>
        <v>0.81035225064231786</v>
      </c>
      <c r="AC226">
        <v>42214</v>
      </c>
      <c r="AD226" s="17">
        <v>29.787399999999899</v>
      </c>
      <c r="AE226" s="18">
        <v>23.308519999999898</v>
      </c>
      <c r="AF226" s="19">
        <v>26.62</v>
      </c>
      <c r="AG226" s="20">
        <v>3.1654800000000001</v>
      </c>
      <c r="AH226" s="21">
        <v>16.544</v>
      </c>
      <c r="AI226" s="22">
        <v>0.5746</v>
      </c>
      <c r="AJ226" s="23">
        <v>0</v>
      </c>
      <c r="AK226" s="24">
        <v>0</v>
      </c>
      <c r="AL226" s="4" t="s">
        <v>326</v>
      </c>
      <c r="AM226" s="17">
        <f>Table11[[#This Row],[Column3]]-Table11[[#This Row],[Labour]]</f>
        <v>-15.812600000000103</v>
      </c>
      <c r="AN226" s="18">
        <f>Table11[[#This Row],[Column4]]-Table11[[#This Row],[Conservative]]</f>
        <v>-9.1480000000100148E-2</v>
      </c>
      <c r="AO226" s="19">
        <f>Table11[[#This Row],[Column5]]-Table11[[#This Row],[Reform]]</f>
        <v>10.32</v>
      </c>
      <c r="AP226" s="20">
        <f>Table11[[#This Row],[Column6]]-Table11[[#This Row],[LibDem]]</f>
        <v>-1.1345199999999998</v>
      </c>
      <c r="AQ226" s="21">
        <f>Table11[[#This Row],[Column7]]-Table11[[#This Row],[Green]]</f>
        <v>10.144</v>
      </c>
      <c r="AR226" s="22">
        <f>Table11[[#This Row],[Column8]]-Table11[[#This Row],[Oth]]</f>
        <v>-3.4253999999999998</v>
      </c>
      <c r="AS226" s="23">
        <f>Table11[[#This Row],[Column9]]-Table11[[#This Row],[SNP]]</f>
        <v>0</v>
      </c>
      <c r="AT226" s="24">
        <f>Table11[[#This Row],[Column10]]-Table11[[#This Row],[PD]]</f>
        <v>0</v>
      </c>
      <c r="AU226" s="24">
        <f>MAX(Table11[[#This Row],[Column3]:[Column10]])-LARGE(Table11[[#This Row],[Column3]:[Column10]],2)</f>
        <v>3.1673999999998976</v>
      </c>
      <c r="AV226">
        <f>Table11[[#This Row],[Column3]]*Table11[[#This Row],[Column2]]</f>
        <v>1257445.3035999958</v>
      </c>
      <c r="AW226" s="25">
        <f>TRUNC(Table11[[#This Row],[Column3]]*Table11[[#This Row],[Column28]]/100)</f>
        <v>12574</v>
      </c>
      <c r="AX226" s="26">
        <f>TRUNC(Table11[[#This Row],[Column4]]*Table11[[#This Row],[Column29]]/100)</f>
        <v>9839</v>
      </c>
      <c r="AY226" s="27">
        <f>TRUNC(Table11[[#This Row],[Column5]]*Table11[[#This Row],[Column30]]/100)</f>
        <v>11237</v>
      </c>
      <c r="AZ226" s="28">
        <f>TRUNC(Table11[[#This Row],[Column6]]*Table11[[#This Row],[Column31]]/100)</f>
        <v>1336</v>
      </c>
      <c r="BA226" s="29">
        <f>TRUNC(Table11[[#This Row],[Column7]]*Table11[[#This Row],[Column312]]/100)</f>
        <v>6983</v>
      </c>
      <c r="BB226" s="30">
        <f>TRUNC(Table11[[#This Row],[Column8]]*Table11[[#This Row],[Column313]]/100)</f>
        <v>242</v>
      </c>
      <c r="BC226" s="31">
        <f>TRUNC(Table11[[#This Row],[Column9]]*Table11[[#This Row],[Column314]]/100)</f>
        <v>0</v>
      </c>
      <c r="BD226" s="32">
        <f>TRUNC(Table11[[#This Row],[Column10]]*Table11[[#This Row],[Column30]]/100)</f>
        <v>0</v>
      </c>
      <c r="BE226">
        <f>Table11[[#This Row],[Column2]]</f>
        <v>42214</v>
      </c>
      <c r="BF226">
        <f>Table11[[#This Row],[Column28]]</f>
        <v>42214</v>
      </c>
      <c r="BG226">
        <f>Table11[[#This Row],[Column29]]</f>
        <v>42214</v>
      </c>
      <c r="BH226">
        <f>Table11[[#This Row],[Column30]]</f>
        <v>42214</v>
      </c>
      <c r="BI226">
        <f>Table11[[#This Row],[Column31]]</f>
        <v>42214</v>
      </c>
      <c r="BJ226">
        <f>Table11[[#This Row],[Column312]]</f>
        <v>42214</v>
      </c>
      <c r="BK226">
        <f>Table11[[#This Row],[Column313]]</f>
        <v>42214</v>
      </c>
      <c r="BL226">
        <f>Table11[[#This Row],[Column314]]</f>
        <v>42214</v>
      </c>
      <c r="BM226">
        <f>Table11[[#This Row],[Column315]]</f>
        <v>42214</v>
      </c>
      <c r="BN226">
        <f>Table11[[#This Row],[Column31]]</f>
        <v>42214</v>
      </c>
      <c r="BO226">
        <f>Table11[[#This Row],[Column312]]</f>
        <v>42214</v>
      </c>
    </row>
    <row r="227" spans="1:67" ht="28.8">
      <c r="A227" s="2" t="s">
        <v>539</v>
      </c>
      <c r="B227" s="3" t="s">
        <v>464</v>
      </c>
      <c r="C227" s="3" t="s">
        <v>134</v>
      </c>
      <c r="D227" s="50" t="s">
        <v>1153</v>
      </c>
      <c r="E227" s="16">
        <v>0</v>
      </c>
      <c r="F227">
        <v>0.83799999999999997</v>
      </c>
      <c r="G227">
        <v>8.4990000000000006</v>
      </c>
      <c r="H227">
        <v>6.367</v>
      </c>
      <c r="I227">
        <v>31.305</v>
      </c>
      <c r="J227">
        <v>16.794</v>
      </c>
      <c r="K227">
        <v>5.0730000000000004</v>
      </c>
      <c r="L227">
        <v>31.125</v>
      </c>
      <c r="M227" s="7">
        <f>Table11[[#This Row],[Progressives]]*0.67+Table11[[#This Row],[Muslim]]*0.64+Table11[[#This Row],[Left]]*0.35+Table11[[#This Row],[Average]]*0.52+Table11[[#This Row],[Reforms]]*0.2</f>
        <v>30.280460000000005</v>
      </c>
      <c r="N227" s="58">
        <f>Table11[[#This Row],[Average]]*0.34+Table11[[#This Row],[Liberal]]*0.45+Table11[[#This Row],[Blues]]+Table11[[#This Row],[Reforms]]*0.6</f>
        <v>41.948999999999998</v>
      </c>
      <c r="O227" s="9">
        <f>Table11[[#This Row],[Liberal]]*0.55+Table11[[#This Row],[Progressives]]*0.07+Table11[[#This Row],[Average]]*0.14</f>
        <v>14.065090000000001</v>
      </c>
      <c r="P227" s="11">
        <f>Table11[[#This Row],[Muslim]]*0.06+Table11[[#This Row],[Left]]*0.44+Table11[[#This Row],[Progressives]]*0.26</f>
        <v>5.4452600000000002</v>
      </c>
      <c r="Q227" s="59"/>
      <c r="R227" s="57">
        <f>Table11[[#This Row],[Muslim]]*0.3+Table11[[#This Row],[Left]]*0.21+Table11[[#This Row],[Reforms]]*0.2</f>
        <v>8.2611900000000009</v>
      </c>
      <c r="T227" s="7">
        <v>39.4</v>
      </c>
      <c r="U227" s="8">
        <v>28.1</v>
      </c>
      <c r="V227" s="10">
        <v>20.2</v>
      </c>
      <c r="W227" s="9">
        <v>6.5</v>
      </c>
      <c r="X227" s="11">
        <v>4.2</v>
      </c>
      <c r="Y227" s="13">
        <v>1.6</v>
      </c>
      <c r="Z227" s="12">
        <v>0</v>
      </c>
      <c r="AA227" s="14">
        <v>0</v>
      </c>
      <c r="AB227">
        <f t="shared" ca="1" si="3"/>
        <v>0.4559228935188544</v>
      </c>
      <c r="AC227">
        <v>45979</v>
      </c>
      <c r="AD227" s="17">
        <v>25.929259999999999</v>
      </c>
      <c r="AE227" s="18">
        <v>16.668959999999998</v>
      </c>
      <c r="AF227" s="19">
        <v>37.693040000000003</v>
      </c>
      <c r="AG227" s="20">
        <v>6.7991400000000004</v>
      </c>
      <c r="AH227" s="21">
        <v>12.712</v>
      </c>
      <c r="AI227" s="22">
        <v>0.1976</v>
      </c>
      <c r="AJ227" s="23">
        <v>0</v>
      </c>
      <c r="AK227" s="24">
        <v>0</v>
      </c>
      <c r="AL227" s="2" t="s">
        <v>539</v>
      </c>
      <c r="AM227" s="17">
        <f>Table11[[#This Row],[Column3]]-Table11[[#This Row],[Labour]]</f>
        <v>-13.470739999999999</v>
      </c>
      <c r="AN227" s="18">
        <f>Table11[[#This Row],[Column4]]-Table11[[#This Row],[Conservative]]</f>
        <v>-11.431040000000003</v>
      </c>
      <c r="AO227" s="19">
        <f>Table11[[#This Row],[Column5]]-Table11[[#This Row],[Reform]]</f>
        <v>17.493040000000004</v>
      </c>
      <c r="AP227" s="20">
        <f>Table11[[#This Row],[Column6]]-Table11[[#This Row],[LibDem]]</f>
        <v>0.29914000000000041</v>
      </c>
      <c r="AQ227" s="21">
        <f>Table11[[#This Row],[Column7]]-Table11[[#This Row],[Green]]</f>
        <v>8.5120000000000005</v>
      </c>
      <c r="AR227" s="22">
        <f>Table11[[#This Row],[Column8]]-Table11[[#This Row],[Oth]]</f>
        <v>-1.4024000000000001</v>
      </c>
      <c r="AS227" s="23">
        <f>Table11[[#This Row],[Column9]]-Table11[[#This Row],[SNP]]</f>
        <v>0</v>
      </c>
      <c r="AT227" s="24">
        <f>Table11[[#This Row],[Column10]]-Table11[[#This Row],[PD]]</f>
        <v>0</v>
      </c>
      <c r="AU227" s="24">
        <f>MAX(Table11[[#This Row],[Column3]:[Column10]])-LARGE(Table11[[#This Row],[Column3]:[Column10]],2)</f>
        <v>11.763780000000004</v>
      </c>
      <c r="AV227">
        <f>Table11[[#This Row],[Column3]]*Table11[[#This Row],[Column2]]</f>
        <v>1192201.44554</v>
      </c>
      <c r="AW227" s="25">
        <f>TRUNC(Table11[[#This Row],[Column3]]*Table11[[#This Row],[Column28]]/100)</f>
        <v>11922</v>
      </c>
      <c r="AX227" s="26">
        <f>TRUNC(Table11[[#This Row],[Column4]]*Table11[[#This Row],[Column29]]/100)</f>
        <v>7664</v>
      </c>
      <c r="AY227" s="27">
        <f>TRUNC(Table11[[#This Row],[Column5]]*Table11[[#This Row],[Column30]]/100)</f>
        <v>17330</v>
      </c>
      <c r="AZ227" s="28">
        <f>TRUNC(Table11[[#This Row],[Column6]]*Table11[[#This Row],[Column31]]/100)</f>
        <v>3126</v>
      </c>
      <c r="BA227" s="29">
        <f>TRUNC(Table11[[#This Row],[Column7]]*Table11[[#This Row],[Column312]]/100)</f>
        <v>5844</v>
      </c>
      <c r="BB227" s="30">
        <f>TRUNC(Table11[[#This Row],[Column8]]*Table11[[#This Row],[Column313]]/100)</f>
        <v>90</v>
      </c>
      <c r="BC227" s="31">
        <f>TRUNC(Table11[[#This Row],[Column9]]*Table11[[#This Row],[Column314]]/100)</f>
        <v>0</v>
      </c>
      <c r="BD227" s="32">
        <f>TRUNC(Table11[[#This Row],[Column10]]*Table11[[#This Row],[Column30]]/100)</f>
        <v>0</v>
      </c>
      <c r="BE227">
        <f>Table11[[#This Row],[Column2]]</f>
        <v>45979</v>
      </c>
      <c r="BF227">
        <f>Table11[[#This Row],[Column28]]</f>
        <v>45979</v>
      </c>
      <c r="BG227">
        <f>Table11[[#This Row],[Column29]]</f>
        <v>45979</v>
      </c>
      <c r="BH227">
        <f>Table11[[#This Row],[Column30]]</f>
        <v>45979</v>
      </c>
      <c r="BI227">
        <f>Table11[[#This Row],[Column31]]</f>
        <v>45979</v>
      </c>
      <c r="BJ227">
        <f>Table11[[#This Row],[Column312]]</f>
        <v>45979</v>
      </c>
      <c r="BK227">
        <f>Table11[[#This Row],[Column313]]</f>
        <v>45979</v>
      </c>
      <c r="BL227">
        <f>Table11[[#This Row],[Column314]]</f>
        <v>45979</v>
      </c>
      <c r="BM227">
        <f>Table11[[#This Row],[Column315]]</f>
        <v>45979</v>
      </c>
      <c r="BN227">
        <f>Table11[[#This Row],[Column31]]</f>
        <v>45979</v>
      </c>
      <c r="BO227">
        <f>Table11[[#This Row],[Column312]]</f>
        <v>45979</v>
      </c>
    </row>
    <row r="228" spans="1:67" ht="28.8">
      <c r="A228" s="4" t="s">
        <v>209</v>
      </c>
      <c r="B228" s="5" t="s">
        <v>133</v>
      </c>
      <c r="C228" s="5" t="s">
        <v>134</v>
      </c>
      <c r="D228" s="56" t="s">
        <v>1154</v>
      </c>
      <c r="E228" s="16">
        <v>0</v>
      </c>
      <c r="F228">
        <v>8.7210000000000001</v>
      </c>
      <c r="G228">
        <v>7.3330000000000002</v>
      </c>
      <c r="H228">
        <v>7.694</v>
      </c>
      <c r="I228">
        <v>26.25</v>
      </c>
      <c r="J228">
        <v>33.097999999999999</v>
      </c>
      <c r="K228">
        <v>3.4359999999999999</v>
      </c>
      <c r="L228">
        <v>13.468</v>
      </c>
      <c r="M228" s="7">
        <f>Table11[[#This Row],[Progressives]]*0.67+Table11[[#This Row],[Muslim]]*0.64+Table11[[#This Row],[Left]]*0.35+Table11[[#This Row],[Average]]*0.52+Table11[[#This Row],[Reforms]]*0.2</f>
        <v>29.646570000000001</v>
      </c>
      <c r="N228" s="58">
        <f>Table11[[#This Row],[Average]]*0.34+Table11[[#This Row],[Liberal]]*0.45+Table11[[#This Row],[Blues]]+Table11[[#This Row],[Reforms]]*0.6</f>
        <v>35.335899999999995</v>
      </c>
      <c r="O228" s="9">
        <f>Table11[[#This Row],[Liberal]]*0.55+Table11[[#This Row],[Progressives]]*0.07+Table11[[#This Row],[Average]]*0.14</f>
        <v>22.417480000000001</v>
      </c>
      <c r="P228" s="11">
        <f>Table11[[#This Row],[Muslim]]*0.06+Table11[[#This Row],[Left]]*0.44+Table11[[#This Row],[Progressives]]*0.26</f>
        <v>5.7502200000000006</v>
      </c>
      <c r="Q228" s="59"/>
      <c r="R228" s="57">
        <f>Table11[[#This Row],[Muslim]]*0.3+Table11[[#This Row],[Left]]*0.21+Table11[[#This Row],[Reforms]]*0.2</f>
        <v>6.8498299999999999</v>
      </c>
      <c r="T228" s="7">
        <v>15.6</v>
      </c>
      <c r="U228" s="8">
        <v>22.6</v>
      </c>
      <c r="V228" s="10">
        <v>10.1</v>
      </c>
      <c r="W228" s="9">
        <v>46.7</v>
      </c>
      <c r="X228" s="11">
        <v>3.2</v>
      </c>
      <c r="Y228" s="13">
        <v>1.8</v>
      </c>
      <c r="Z228" s="12">
        <v>0</v>
      </c>
      <c r="AA228" s="14">
        <v>0</v>
      </c>
      <c r="AB228">
        <f t="shared" ca="1" si="3"/>
        <v>0.16459098398374761</v>
      </c>
      <c r="AC228">
        <v>50731</v>
      </c>
      <c r="AD228" s="17">
        <v>5.8598400000000002</v>
      </c>
      <c r="AE228" s="18">
        <v>24.952200000000001</v>
      </c>
      <c r="AF228" s="19">
        <v>16.849799999999998</v>
      </c>
      <c r="AG228" s="20">
        <v>43.137999999999998</v>
      </c>
      <c r="AH228" s="21">
        <v>8.9661599999999897</v>
      </c>
      <c r="AI228" s="22">
        <v>0.23399999999999899</v>
      </c>
      <c r="AJ228" s="23">
        <v>0</v>
      </c>
      <c r="AK228" s="24">
        <v>0</v>
      </c>
      <c r="AL228" s="4" t="s">
        <v>209</v>
      </c>
      <c r="AM228" s="17">
        <f>Table11[[#This Row],[Column3]]-Table11[[#This Row],[Labour]]</f>
        <v>-9.7401599999999995</v>
      </c>
      <c r="AN228" s="18">
        <f>Table11[[#This Row],[Column4]]-Table11[[#This Row],[Conservative]]</f>
        <v>2.3521999999999998</v>
      </c>
      <c r="AO228" s="19">
        <f>Table11[[#This Row],[Column5]]-Table11[[#This Row],[Reform]]</f>
        <v>6.7497999999999987</v>
      </c>
      <c r="AP228" s="20">
        <f>Table11[[#This Row],[Column6]]-Table11[[#This Row],[LibDem]]</f>
        <v>-3.5620000000000047</v>
      </c>
      <c r="AQ228" s="21">
        <f>Table11[[#This Row],[Column7]]-Table11[[#This Row],[Green]]</f>
        <v>5.7661599999999895</v>
      </c>
      <c r="AR228" s="22">
        <f>Table11[[#This Row],[Column8]]-Table11[[#This Row],[Oth]]</f>
        <v>-1.5660000000000012</v>
      </c>
      <c r="AS228" s="23">
        <f>Table11[[#This Row],[Column9]]-Table11[[#This Row],[SNP]]</f>
        <v>0</v>
      </c>
      <c r="AT228" s="24">
        <f>Table11[[#This Row],[Column10]]-Table11[[#This Row],[PD]]</f>
        <v>0</v>
      </c>
      <c r="AU228" s="24">
        <f>MAX(Table11[[#This Row],[Column3]:[Column10]])-LARGE(Table11[[#This Row],[Column3]:[Column10]],2)</f>
        <v>18.185799999999997</v>
      </c>
      <c r="AV228">
        <f>Table11[[#This Row],[Column3]]*Table11[[#This Row],[Column2]]</f>
        <v>297275.54304000002</v>
      </c>
      <c r="AW228" s="25">
        <f>TRUNC(Table11[[#This Row],[Column3]]*Table11[[#This Row],[Column28]]/100)</f>
        <v>2972</v>
      </c>
      <c r="AX228" s="26">
        <f>TRUNC(Table11[[#This Row],[Column4]]*Table11[[#This Row],[Column29]]/100)</f>
        <v>12658</v>
      </c>
      <c r="AY228" s="27">
        <f>TRUNC(Table11[[#This Row],[Column5]]*Table11[[#This Row],[Column30]]/100)</f>
        <v>8548</v>
      </c>
      <c r="AZ228" s="28">
        <f>TRUNC(Table11[[#This Row],[Column6]]*Table11[[#This Row],[Column31]]/100)</f>
        <v>21884</v>
      </c>
      <c r="BA228" s="29">
        <f>TRUNC(Table11[[#This Row],[Column7]]*Table11[[#This Row],[Column312]]/100)</f>
        <v>4548</v>
      </c>
      <c r="BB228" s="30">
        <f>TRUNC(Table11[[#This Row],[Column8]]*Table11[[#This Row],[Column313]]/100)</f>
        <v>118</v>
      </c>
      <c r="BC228" s="31">
        <f>TRUNC(Table11[[#This Row],[Column9]]*Table11[[#This Row],[Column314]]/100)</f>
        <v>0</v>
      </c>
      <c r="BD228" s="32">
        <f>TRUNC(Table11[[#This Row],[Column10]]*Table11[[#This Row],[Column30]]/100)</f>
        <v>0</v>
      </c>
      <c r="BE228">
        <f>Table11[[#This Row],[Column2]]</f>
        <v>50731</v>
      </c>
      <c r="BF228">
        <f>Table11[[#This Row],[Column28]]</f>
        <v>50731</v>
      </c>
      <c r="BG228">
        <f>Table11[[#This Row],[Column29]]</f>
        <v>50731</v>
      </c>
      <c r="BH228">
        <f>Table11[[#This Row],[Column30]]</f>
        <v>50731</v>
      </c>
      <c r="BI228">
        <f>Table11[[#This Row],[Column31]]</f>
        <v>50731</v>
      </c>
      <c r="BJ228">
        <f>Table11[[#This Row],[Column312]]</f>
        <v>50731</v>
      </c>
      <c r="BK228">
        <f>Table11[[#This Row],[Column313]]</f>
        <v>50731</v>
      </c>
      <c r="BL228">
        <f>Table11[[#This Row],[Column314]]</f>
        <v>50731</v>
      </c>
      <c r="BM228">
        <f>Table11[[#This Row],[Column315]]</f>
        <v>50731</v>
      </c>
      <c r="BN228">
        <f>Table11[[#This Row],[Column31]]</f>
        <v>50731</v>
      </c>
      <c r="BO228">
        <f>Table11[[#This Row],[Column312]]</f>
        <v>50731</v>
      </c>
    </row>
    <row r="229" spans="1:67" ht="28.8">
      <c r="A229" s="2" t="s">
        <v>333</v>
      </c>
      <c r="B229" s="3" t="s">
        <v>178</v>
      </c>
      <c r="C229" s="3" t="s">
        <v>134</v>
      </c>
      <c r="D229" s="50" t="s">
        <v>1155</v>
      </c>
      <c r="E229" s="16">
        <v>0</v>
      </c>
      <c r="F229">
        <v>1.766</v>
      </c>
      <c r="G229">
        <v>12.065</v>
      </c>
      <c r="H229">
        <v>10.305999999999999</v>
      </c>
      <c r="I229">
        <v>29.620999999999999</v>
      </c>
      <c r="J229">
        <v>22.052</v>
      </c>
      <c r="K229">
        <v>3.3450000000000002</v>
      </c>
      <c r="L229">
        <v>20.844999999999999</v>
      </c>
      <c r="M229" s="7">
        <f>Table11[[#This Row],[Progressives]]*0.67+Table11[[#This Row],[Muslim]]*0.64+Table11[[#This Row],[Left]]*0.35+Table11[[#This Row],[Average]]*0.52+Table11[[#This Row],[Reforms]]*0.2</f>
        <v>31.829930000000001</v>
      </c>
      <c r="N229" s="58">
        <f>Table11[[#This Row],[Average]]*0.34+Table11[[#This Row],[Liberal]]*0.45+Table11[[#This Row],[Blues]]+Table11[[#This Row],[Reforms]]*0.6</f>
        <v>35.846539999999997</v>
      </c>
      <c r="O229" s="9">
        <f>Table11[[#This Row],[Liberal]]*0.55+Table11[[#This Row],[Progressives]]*0.07+Table11[[#This Row],[Average]]*0.14</f>
        <v>16.996960000000001</v>
      </c>
      <c r="P229" s="11">
        <f>Table11[[#This Row],[Muslim]]*0.06+Table11[[#This Row],[Left]]*0.44+Table11[[#This Row],[Progressives]]*0.26</f>
        <v>8.0941200000000002</v>
      </c>
      <c r="Q229" s="59"/>
      <c r="R229" s="57">
        <f>Table11[[#This Row],[Muslim]]*0.3+Table11[[#This Row],[Left]]*0.21+Table11[[#This Row],[Reforms]]*0.2</f>
        <v>7.2324499999999992</v>
      </c>
      <c r="T229" s="7">
        <v>49.8</v>
      </c>
      <c r="U229" s="8">
        <v>23.2</v>
      </c>
      <c r="V229" s="10">
        <v>13.1</v>
      </c>
      <c r="W229" s="9">
        <v>4.5999999999999996</v>
      </c>
      <c r="X229" s="11">
        <v>9.1999999999999993</v>
      </c>
      <c r="Y229" s="13">
        <v>0</v>
      </c>
      <c r="Z229" s="12">
        <v>0</v>
      </c>
      <c r="AA229" s="14">
        <v>0</v>
      </c>
      <c r="AB229">
        <f t="shared" ca="1" si="3"/>
        <v>0.26419395052537553</v>
      </c>
      <c r="AC229">
        <v>44694</v>
      </c>
      <c r="AD229" s="17">
        <v>29.946629999999999</v>
      </c>
      <c r="AE229" s="18">
        <v>16.932960000000001</v>
      </c>
      <c r="AF229" s="19">
        <v>28.229040000000001</v>
      </c>
      <c r="AG229" s="20">
        <v>5.3111699999999997</v>
      </c>
      <c r="AH229" s="21">
        <v>19.475000000000001</v>
      </c>
      <c r="AI229" s="22">
        <v>5.1999999999999998E-3</v>
      </c>
      <c r="AJ229" s="23">
        <v>0</v>
      </c>
      <c r="AK229" s="24">
        <v>0</v>
      </c>
      <c r="AL229" s="2" t="s">
        <v>333</v>
      </c>
      <c r="AM229" s="17">
        <f>Table11[[#This Row],[Column3]]-Table11[[#This Row],[Labour]]</f>
        <v>-19.853369999999998</v>
      </c>
      <c r="AN229" s="18">
        <f>Table11[[#This Row],[Column4]]-Table11[[#This Row],[Conservative]]</f>
        <v>-6.2670399999999979</v>
      </c>
      <c r="AO229" s="19">
        <f>Table11[[#This Row],[Column5]]-Table11[[#This Row],[Reform]]</f>
        <v>15.129040000000002</v>
      </c>
      <c r="AP229" s="20">
        <f>Table11[[#This Row],[Column6]]-Table11[[#This Row],[LibDem]]</f>
        <v>0.71117000000000008</v>
      </c>
      <c r="AQ229" s="21">
        <f>Table11[[#This Row],[Column7]]-Table11[[#This Row],[Green]]</f>
        <v>10.275000000000002</v>
      </c>
      <c r="AR229" s="22">
        <f>Table11[[#This Row],[Column8]]-Table11[[#This Row],[Oth]]</f>
        <v>5.1999999999999998E-3</v>
      </c>
      <c r="AS229" s="23">
        <f>Table11[[#This Row],[Column9]]-Table11[[#This Row],[SNP]]</f>
        <v>0</v>
      </c>
      <c r="AT229" s="24">
        <f>Table11[[#This Row],[Column10]]-Table11[[#This Row],[PD]]</f>
        <v>0</v>
      </c>
      <c r="AU229" s="24">
        <f>MAX(Table11[[#This Row],[Column3]:[Column10]])-LARGE(Table11[[#This Row],[Column3]:[Column10]],2)</f>
        <v>1.7175899999999977</v>
      </c>
      <c r="AV229">
        <f>Table11[[#This Row],[Column3]]*Table11[[#This Row],[Column2]]</f>
        <v>1338434.6812199999</v>
      </c>
      <c r="AW229" s="25">
        <f>TRUNC(Table11[[#This Row],[Column3]]*Table11[[#This Row],[Column28]]/100)</f>
        <v>13384</v>
      </c>
      <c r="AX229" s="26">
        <f>TRUNC(Table11[[#This Row],[Column4]]*Table11[[#This Row],[Column29]]/100)</f>
        <v>7568</v>
      </c>
      <c r="AY229" s="27">
        <f>TRUNC(Table11[[#This Row],[Column5]]*Table11[[#This Row],[Column30]]/100)</f>
        <v>12616</v>
      </c>
      <c r="AZ229" s="28">
        <f>TRUNC(Table11[[#This Row],[Column6]]*Table11[[#This Row],[Column31]]/100)</f>
        <v>2373</v>
      </c>
      <c r="BA229" s="29">
        <f>TRUNC(Table11[[#This Row],[Column7]]*Table11[[#This Row],[Column312]]/100)</f>
        <v>8704</v>
      </c>
      <c r="BB229" s="30">
        <f>TRUNC(Table11[[#This Row],[Column8]]*Table11[[#This Row],[Column313]]/100)</f>
        <v>2</v>
      </c>
      <c r="BC229" s="31">
        <f>TRUNC(Table11[[#This Row],[Column9]]*Table11[[#This Row],[Column314]]/100)</f>
        <v>0</v>
      </c>
      <c r="BD229" s="32">
        <f>TRUNC(Table11[[#This Row],[Column10]]*Table11[[#This Row],[Column30]]/100)</f>
        <v>0</v>
      </c>
      <c r="BE229">
        <f>Table11[[#This Row],[Column2]]</f>
        <v>44694</v>
      </c>
      <c r="BF229">
        <f>Table11[[#This Row],[Column28]]</f>
        <v>44694</v>
      </c>
      <c r="BG229">
        <f>Table11[[#This Row],[Column29]]</f>
        <v>44694</v>
      </c>
      <c r="BH229">
        <f>Table11[[#This Row],[Column30]]</f>
        <v>44694</v>
      </c>
      <c r="BI229">
        <f>Table11[[#This Row],[Column31]]</f>
        <v>44694</v>
      </c>
      <c r="BJ229">
        <f>Table11[[#This Row],[Column312]]</f>
        <v>44694</v>
      </c>
      <c r="BK229">
        <f>Table11[[#This Row],[Column313]]</f>
        <v>44694</v>
      </c>
      <c r="BL229">
        <f>Table11[[#This Row],[Column314]]</f>
        <v>44694</v>
      </c>
      <c r="BM229">
        <f>Table11[[#This Row],[Column315]]</f>
        <v>44694</v>
      </c>
      <c r="BN229">
        <f>Table11[[#This Row],[Column31]]</f>
        <v>44694</v>
      </c>
      <c r="BO229">
        <f>Table11[[#This Row],[Column312]]</f>
        <v>44694</v>
      </c>
    </row>
    <row r="230" spans="1:67" ht="28.8">
      <c r="A230" s="4" t="s">
        <v>212</v>
      </c>
      <c r="B230" s="5" t="s">
        <v>178</v>
      </c>
      <c r="C230" s="5" t="s">
        <v>134</v>
      </c>
      <c r="D230" s="56" t="s">
        <v>1156</v>
      </c>
      <c r="E230" s="16">
        <v>0</v>
      </c>
      <c r="F230">
        <v>0.621</v>
      </c>
      <c r="G230">
        <v>7.476</v>
      </c>
      <c r="H230">
        <v>7.5709999999999997</v>
      </c>
      <c r="I230">
        <v>20.56</v>
      </c>
      <c r="J230">
        <v>30.259</v>
      </c>
      <c r="K230">
        <v>15.724</v>
      </c>
      <c r="L230">
        <v>17.788</v>
      </c>
      <c r="M230" s="7">
        <f>Table11[[#This Row],[Progressives]]*0.67+Table11[[#This Row],[Muslim]]*0.64+Table11[[#This Row],[Left]]*0.35+Table11[[#This Row],[Average]]*0.52+Table11[[#This Row],[Reforms]]*0.2</f>
        <v>22.335410000000003</v>
      </c>
      <c r="N230" s="58">
        <f>Table11[[#This Row],[Average]]*0.34+Table11[[#This Row],[Liberal]]*0.45+Table11[[#This Row],[Blues]]+Table11[[#This Row],[Reforms]]*0.6</f>
        <v>47.003750000000004</v>
      </c>
      <c r="O230" s="9">
        <f>Table11[[#This Row],[Liberal]]*0.55+Table11[[#This Row],[Progressives]]*0.07+Table11[[#This Row],[Average]]*0.14</f>
        <v>20.050819999999998</v>
      </c>
      <c r="P230" s="11">
        <f>Table11[[#This Row],[Muslim]]*0.06+Table11[[#This Row],[Left]]*0.44+Table11[[#This Row],[Progressives]]*0.26</f>
        <v>5.2951600000000001</v>
      </c>
      <c r="Q230" s="59"/>
      <c r="R230" s="57">
        <f>Table11[[#This Row],[Muslim]]*0.3+Table11[[#This Row],[Left]]*0.21+Table11[[#This Row],[Reforms]]*0.2</f>
        <v>5.31386</v>
      </c>
      <c r="T230" s="7">
        <v>32.1</v>
      </c>
      <c r="U230" s="8">
        <v>37.9</v>
      </c>
      <c r="V230" s="10">
        <v>12.2</v>
      </c>
      <c r="W230" s="9">
        <v>10.3</v>
      </c>
      <c r="X230" s="11">
        <v>4.3</v>
      </c>
      <c r="Y230" s="13">
        <v>3.1</v>
      </c>
      <c r="Z230" s="12">
        <v>0</v>
      </c>
      <c r="AA230" s="14">
        <v>0</v>
      </c>
      <c r="AB230">
        <f t="shared" ca="1" si="3"/>
        <v>0.66157610970536451</v>
      </c>
      <c r="AC230">
        <v>52486</v>
      </c>
      <c r="AD230" s="17">
        <v>12.15808</v>
      </c>
      <c r="AE230" s="18">
        <v>41.715469999999897</v>
      </c>
      <c r="AF230" s="19">
        <v>25.853000000000002</v>
      </c>
      <c r="AG230" s="20">
        <v>8.3227499999999992</v>
      </c>
      <c r="AH230" s="21">
        <v>11.553000000000001</v>
      </c>
      <c r="AI230" s="22">
        <v>0.29770000000000002</v>
      </c>
      <c r="AJ230" s="23">
        <v>0</v>
      </c>
      <c r="AK230" s="24">
        <v>0</v>
      </c>
      <c r="AL230" s="4" t="s">
        <v>212</v>
      </c>
      <c r="AM230" s="17">
        <f>Table11[[#This Row],[Column3]]-Table11[[#This Row],[Labour]]</f>
        <v>-19.941920000000003</v>
      </c>
      <c r="AN230" s="18">
        <f>Table11[[#This Row],[Column4]]-Table11[[#This Row],[Conservative]]</f>
        <v>3.8154699999998982</v>
      </c>
      <c r="AO230" s="19">
        <f>Table11[[#This Row],[Column5]]-Table11[[#This Row],[Reform]]</f>
        <v>13.653000000000002</v>
      </c>
      <c r="AP230" s="20">
        <f>Table11[[#This Row],[Column6]]-Table11[[#This Row],[LibDem]]</f>
        <v>-1.9772500000000015</v>
      </c>
      <c r="AQ230" s="21">
        <f>Table11[[#This Row],[Column7]]-Table11[[#This Row],[Green]]</f>
        <v>7.253000000000001</v>
      </c>
      <c r="AR230" s="22">
        <f>Table11[[#This Row],[Column8]]-Table11[[#This Row],[Oth]]</f>
        <v>-2.8023000000000002</v>
      </c>
      <c r="AS230" s="23">
        <f>Table11[[#This Row],[Column9]]-Table11[[#This Row],[SNP]]</f>
        <v>0</v>
      </c>
      <c r="AT230" s="24">
        <f>Table11[[#This Row],[Column10]]-Table11[[#This Row],[PD]]</f>
        <v>0</v>
      </c>
      <c r="AU230" s="24">
        <f>MAX(Table11[[#This Row],[Column3]:[Column10]])-LARGE(Table11[[#This Row],[Column3]:[Column10]],2)</f>
        <v>15.862469999999895</v>
      </c>
      <c r="AV230">
        <f>Table11[[#This Row],[Column3]]*Table11[[#This Row],[Column2]]</f>
        <v>638128.98687999998</v>
      </c>
      <c r="AW230" s="25">
        <f>TRUNC(Table11[[#This Row],[Column3]]*Table11[[#This Row],[Column28]]/100)</f>
        <v>6381</v>
      </c>
      <c r="AX230" s="26">
        <f>TRUNC(Table11[[#This Row],[Column4]]*Table11[[#This Row],[Column29]]/100)</f>
        <v>21894</v>
      </c>
      <c r="AY230" s="27">
        <f>TRUNC(Table11[[#This Row],[Column5]]*Table11[[#This Row],[Column30]]/100)</f>
        <v>13569</v>
      </c>
      <c r="AZ230" s="28">
        <f>TRUNC(Table11[[#This Row],[Column6]]*Table11[[#This Row],[Column31]]/100)</f>
        <v>4368</v>
      </c>
      <c r="BA230" s="29">
        <f>TRUNC(Table11[[#This Row],[Column7]]*Table11[[#This Row],[Column312]]/100)</f>
        <v>6063</v>
      </c>
      <c r="BB230" s="30">
        <f>TRUNC(Table11[[#This Row],[Column8]]*Table11[[#This Row],[Column313]]/100)</f>
        <v>156</v>
      </c>
      <c r="BC230" s="31">
        <f>TRUNC(Table11[[#This Row],[Column9]]*Table11[[#This Row],[Column314]]/100)</f>
        <v>0</v>
      </c>
      <c r="BD230" s="32">
        <f>TRUNC(Table11[[#This Row],[Column10]]*Table11[[#This Row],[Column30]]/100)</f>
        <v>0</v>
      </c>
      <c r="BE230">
        <f>Table11[[#This Row],[Column2]]</f>
        <v>52486</v>
      </c>
      <c r="BF230">
        <f>Table11[[#This Row],[Column28]]</f>
        <v>52486</v>
      </c>
      <c r="BG230">
        <f>Table11[[#This Row],[Column29]]</f>
        <v>52486</v>
      </c>
      <c r="BH230">
        <f>Table11[[#This Row],[Column30]]</f>
        <v>52486</v>
      </c>
      <c r="BI230">
        <f>Table11[[#This Row],[Column31]]</f>
        <v>52486</v>
      </c>
      <c r="BJ230">
        <f>Table11[[#This Row],[Column312]]</f>
        <v>52486</v>
      </c>
      <c r="BK230">
        <f>Table11[[#This Row],[Column313]]</f>
        <v>52486</v>
      </c>
      <c r="BL230">
        <f>Table11[[#This Row],[Column314]]</f>
        <v>52486</v>
      </c>
      <c r="BM230">
        <f>Table11[[#This Row],[Column315]]</f>
        <v>52486</v>
      </c>
      <c r="BN230">
        <f>Table11[[#This Row],[Column31]]</f>
        <v>52486</v>
      </c>
      <c r="BO230">
        <f>Table11[[#This Row],[Column312]]</f>
        <v>52486</v>
      </c>
    </row>
    <row r="231" spans="1:67" ht="28.8">
      <c r="A231" s="4" t="s">
        <v>547</v>
      </c>
      <c r="B231" s="5" t="s">
        <v>354</v>
      </c>
      <c r="C231" s="5" t="s">
        <v>134</v>
      </c>
      <c r="D231" s="56" t="s">
        <v>1157</v>
      </c>
      <c r="E231" s="16">
        <v>0</v>
      </c>
      <c r="F231">
        <v>1.4570000000000001</v>
      </c>
      <c r="G231">
        <v>8.0310000000000006</v>
      </c>
      <c r="H231">
        <v>6.9729999999999999</v>
      </c>
      <c r="I231">
        <v>28.227</v>
      </c>
      <c r="J231">
        <v>25.21</v>
      </c>
      <c r="K231">
        <v>5.5819999999999999</v>
      </c>
      <c r="L231">
        <v>24.521000000000001</v>
      </c>
      <c r="M231" s="7">
        <f>Table11[[#This Row],[Progressives]]*0.67+Table11[[#This Row],[Muslim]]*0.64+Table11[[#This Row],[Left]]*0.35+Table11[[#This Row],[Average]]*0.52+Table11[[#This Row],[Reforms]]*0.2</f>
        <v>27.997479999999999</v>
      </c>
      <c r="N231" s="58">
        <f>Table11[[#This Row],[Average]]*0.34+Table11[[#This Row],[Liberal]]*0.45+Table11[[#This Row],[Blues]]+Table11[[#This Row],[Reforms]]*0.6</f>
        <v>41.236280000000001</v>
      </c>
      <c r="O231" s="9">
        <f>Table11[[#This Row],[Liberal]]*0.55+Table11[[#This Row],[Progressives]]*0.07+Table11[[#This Row],[Average]]*0.14</f>
        <v>18.305390000000003</v>
      </c>
      <c r="P231" s="11">
        <f>Table11[[#This Row],[Muslim]]*0.06+Table11[[#This Row],[Left]]*0.44+Table11[[#This Row],[Progressives]]*0.26</f>
        <v>5.4340399999999995</v>
      </c>
      <c r="Q231" s="59"/>
      <c r="R231" s="57">
        <f>Table11[[#This Row],[Muslim]]*0.3+Table11[[#This Row],[Left]]*0.21+Table11[[#This Row],[Reforms]]*0.2</f>
        <v>7.0278100000000006</v>
      </c>
      <c r="T231" s="7">
        <v>0</v>
      </c>
      <c r="U231" s="8">
        <v>0</v>
      </c>
      <c r="V231" s="10">
        <v>0</v>
      </c>
      <c r="W231" s="9">
        <v>0</v>
      </c>
      <c r="X231" s="11">
        <v>13.7</v>
      </c>
      <c r="Y231" s="13">
        <v>86.3</v>
      </c>
      <c r="Z231" s="12">
        <v>0</v>
      </c>
      <c r="AA231" s="14">
        <v>0</v>
      </c>
      <c r="AB231">
        <f t="shared" ca="1" si="3"/>
        <v>0.69352963638737231</v>
      </c>
      <c r="AC231">
        <v>33964</v>
      </c>
      <c r="AD231" s="17">
        <v>7.4879999999999898</v>
      </c>
      <c r="AE231" s="18">
        <v>7.3391999999999999</v>
      </c>
      <c r="AF231" s="19">
        <v>26.660799999999998</v>
      </c>
      <c r="AG231" s="20">
        <v>0.76</v>
      </c>
      <c r="AH231" s="21">
        <v>14.6244</v>
      </c>
      <c r="AI231" s="22">
        <v>43.127600000000001</v>
      </c>
      <c r="AJ231" s="23">
        <v>0</v>
      </c>
      <c r="AK231" s="24">
        <v>0</v>
      </c>
      <c r="AL231" s="4" t="s">
        <v>547</v>
      </c>
      <c r="AM231" s="17">
        <f>Table11[[#This Row],[Column3]]-Table11[[#This Row],[Labour]]</f>
        <v>7.4879999999999898</v>
      </c>
      <c r="AN231" s="18">
        <f>Table11[[#This Row],[Column4]]-Table11[[#This Row],[Conservative]]</f>
        <v>7.3391999999999999</v>
      </c>
      <c r="AO231" s="19">
        <f>Table11[[#This Row],[Column5]]-Table11[[#This Row],[Reform]]</f>
        <v>26.660799999999998</v>
      </c>
      <c r="AP231" s="20">
        <f>Table11[[#This Row],[Column6]]-Table11[[#This Row],[LibDem]]</f>
        <v>0.76</v>
      </c>
      <c r="AQ231" s="21">
        <f>Table11[[#This Row],[Column7]]-Table11[[#This Row],[Green]]</f>
        <v>0.92440000000000033</v>
      </c>
      <c r="AR231" s="22">
        <f>Table11[[#This Row],[Column8]]-Table11[[#This Row],[Oth]]</f>
        <v>-43.172399999999996</v>
      </c>
      <c r="AS231" s="23">
        <f>Table11[[#This Row],[Column9]]-Table11[[#This Row],[SNP]]</f>
        <v>0</v>
      </c>
      <c r="AT231" s="24">
        <f>Table11[[#This Row],[Column10]]-Table11[[#This Row],[PD]]</f>
        <v>0</v>
      </c>
      <c r="AU231" s="24">
        <f>MAX(Table11[[#This Row],[Column3]:[Column10]])-LARGE(Table11[[#This Row],[Column3]:[Column10]],2)</f>
        <v>16.466800000000003</v>
      </c>
      <c r="AV231">
        <f>Table11[[#This Row],[Column3]]*Table11[[#This Row],[Column2]]</f>
        <v>254322.43199999965</v>
      </c>
      <c r="AW231" s="25">
        <f>TRUNC(Table11[[#This Row],[Column3]]*Table11[[#This Row],[Column28]]/100)</f>
        <v>2543</v>
      </c>
      <c r="AX231" s="26">
        <f>TRUNC(Table11[[#This Row],[Column4]]*Table11[[#This Row],[Column29]]/100)</f>
        <v>2492</v>
      </c>
      <c r="AY231" s="27">
        <f>TRUNC(Table11[[#This Row],[Column5]]*Table11[[#This Row],[Column30]]/100)</f>
        <v>9055</v>
      </c>
      <c r="AZ231" s="28">
        <f>TRUNC(Table11[[#This Row],[Column6]]*Table11[[#This Row],[Column31]]/100)</f>
        <v>258</v>
      </c>
      <c r="BA231" s="29">
        <f>TRUNC(Table11[[#This Row],[Column7]]*Table11[[#This Row],[Column312]]/100)</f>
        <v>4967</v>
      </c>
      <c r="BB231" s="30">
        <f>TRUNC(Table11[[#This Row],[Column8]]*Table11[[#This Row],[Column313]]/100)</f>
        <v>14647</v>
      </c>
      <c r="BC231" s="31">
        <f>TRUNC(Table11[[#This Row],[Column9]]*Table11[[#This Row],[Column314]]/100)</f>
        <v>0</v>
      </c>
      <c r="BD231" s="32">
        <f>TRUNC(Table11[[#This Row],[Column10]]*Table11[[#This Row],[Column30]]/100)</f>
        <v>0</v>
      </c>
      <c r="BE231">
        <f>Table11[[#This Row],[Column2]]</f>
        <v>33964</v>
      </c>
      <c r="BF231">
        <f>Table11[[#This Row],[Column28]]</f>
        <v>33964</v>
      </c>
      <c r="BG231">
        <f>Table11[[#This Row],[Column29]]</f>
        <v>33964</v>
      </c>
      <c r="BH231">
        <f>Table11[[#This Row],[Column30]]</f>
        <v>33964</v>
      </c>
      <c r="BI231">
        <f>Table11[[#This Row],[Column31]]</f>
        <v>33964</v>
      </c>
      <c r="BJ231">
        <f>Table11[[#This Row],[Column312]]</f>
        <v>33964</v>
      </c>
      <c r="BK231">
        <f>Table11[[#This Row],[Column313]]</f>
        <v>33964</v>
      </c>
      <c r="BL231">
        <f>Table11[[#This Row],[Column314]]</f>
        <v>33964</v>
      </c>
      <c r="BM231">
        <f>Table11[[#This Row],[Column315]]</f>
        <v>33964</v>
      </c>
      <c r="BN231">
        <f>Table11[[#This Row],[Column31]]</f>
        <v>33964</v>
      </c>
      <c r="BO231">
        <f>Table11[[#This Row],[Column312]]</f>
        <v>33964</v>
      </c>
    </row>
    <row r="232" spans="1:67" ht="28.8">
      <c r="A232" s="4" t="s">
        <v>557</v>
      </c>
      <c r="B232" s="5" t="s">
        <v>178</v>
      </c>
      <c r="C232" s="5" t="s">
        <v>134</v>
      </c>
      <c r="D232" s="56" t="s">
        <v>1158</v>
      </c>
      <c r="E232" s="16">
        <v>0</v>
      </c>
      <c r="F232">
        <v>0.44</v>
      </c>
      <c r="G232">
        <v>6.7939999999999996</v>
      </c>
      <c r="H232">
        <v>5.9870000000000001</v>
      </c>
      <c r="I232">
        <v>29.273</v>
      </c>
      <c r="J232">
        <v>31.565000000000001</v>
      </c>
      <c r="K232">
        <v>4.7759999999999998</v>
      </c>
      <c r="L232">
        <v>21.166</v>
      </c>
      <c r="M232" s="7">
        <f>Table11[[#This Row],[Progressives]]*0.67+Table11[[#This Row],[Muslim]]*0.64+Table11[[#This Row],[Left]]*0.35+Table11[[#This Row],[Average]]*0.52+Table11[[#This Row],[Reforms]]*0.2</f>
        <v>26.12595</v>
      </c>
      <c r="N232" s="58">
        <f>Table11[[#This Row],[Average]]*0.34+Table11[[#This Row],[Liberal]]*0.45+Table11[[#This Row],[Blues]]+Table11[[#This Row],[Reforms]]*0.6</f>
        <v>41.632670000000005</v>
      </c>
      <c r="O232" s="9">
        <f>Table11[[#This Row],[Liberal]]*0.55+Table11[[#This Row],[Progressives]]*0.07+Table11[[#This Row],[Average]]*0.14</f>
        <v>21.878060000000005</v>
      </c>
      <c r="P232" s="11">
        <f>Table11[[#This Row],[Muslim]]*0.06+Table11[[#This Row],[Left]]*0.44+Table11[[#This Row],[Progressives]]*0.26</f>
        <v>4.5723800000000008</v>
      </c>
      <c r="Q232" s="59"/>
      <c r="R232" s="57">
        <f>Table11[[#This Row],[Muslim]]*0.3+Table11[[#This Row],[Left]]*0.21+Table11[[#This Row],[Reforms]]*0.2</f>
        <v>5.7919400000000003</v>
      </c>
      <c r="T232" s="7">
        <v>37.700000000000003</v>
      </c>
      <c r="U232" s="8">
        <v>30.9</v>
      </c>
      <c r="V232" s="10">
        <v>16.399999999999999</v>
      </c>
      <c r="W232" s="9">
        <v>5.6</v>
      </c>
      <c r="X232" s="11">
        <v>4</v>
      </c>
      <c r="Y232" s="13">
        <v>5.4</v>
      </c>
      <c r="Z232" s="12">
        <v>0</v>
      </c>
      <c r="AA232" s="14">
        <v>0</v>
      </c>
      <c r="AB232">
        <f t="shared" ca="1" si="3"/>
        <v>0.46659817436669482</v>
      </c>
      <c r="AC232">
        <v>50125</v>
      </c>
      <c r="AD232" s="17">
        <v>25.06</v>
      </c>
      <c r="AE232" s="18">
        <v>29.431229999999999</v>
      </c>
      <c r="AF232" s="19">
        <v>28.077000000000002</v>
      </c>
      <c r="AG232" s="20">
        <v>5.0357699999999896</v>
      </c>
      <c r="AH232" s="21">
        <v>11.993</v>
      </c>
      <c r="AI232" s="22">
        <v>0.40300000000000002</v>
      </c>
      <c r="AJ232" s="23">
        <v>0</v>
      </c>
      <c r="AK232" s="24">
        <v>0</v>
      </c>
      <c r="AL232" s="4" t="s">
        <v>557</v>
      </c>
      <c r="AM232" s="17">
        <f>Table11[[#This Row],[Column3]]-Table11[[#This Row],[Labour]]</f>
        <v>-12.640000000000004</v>
      </c>
      <c r="AN232" s="18">
        <f>Table11[[#This Row],[Column4]]-Table11[[#This Row],[Conservative]]</f>
        <v>-1.4687699999999992</v>
      </c>
      <c r="AO232" s="19">
        <f>Table11[[#This Row],[Column5]]-Table11[[#This Row],[Reform]]</f>
        <v>11.677000000000003</v>
      </c>
      <c r="AP232" s="20">
        <f>Table11[[#This Row],[Column6]]-Table11[[#This Row],[LibDem]]</f>
        <v>-0.56423000000001</v>
      </c>
      <c r="AQ232" s="21">
        <f>Table11[[#This Row],[Column7]]-Table11[[#This Row],[Green]]</f>
        <v>7.9930000000000003</v>
      </c>
      <c r="AR232" s="22">
        <f>Table11[[#This Row],[Column8]]-Table11[[#This Row],[Oth]]</f>
        <v>-4.9969999999999999</v>
      </c>
      <c r="AS232" s="23">
        <f>Table11[[#This Row],[Column9]]-Table11[[#This Row],[SNP]]</f>
        <v>0</v>
      </c>
      <c r="AT232" s="24">
        <f>Table11[[#This Row],[Column10]]-Table11[[#This Row],[PD]]</f>
        <v>0</v>
      </c>
      <c r="AU232" s="24">
        <f>MAX(Table11[[#This Row],[Column3]:[Column10]])-LARGE(Table11[[#This Row],[Column3]:[Column10]],2)</f>
        <v>1.3542299999999976</v>
      </c>
      <c r="AV232">
        <f>Table11[[#This Row],[Column3]]*Table11[[#This Row],[Column2]]</f>
        <v>1256132.5</v>
      </c>
      <c r="AW232" s="25">
        <f>TRUNC(Table11[[#This Row],[Column3]]*Table11[[#This Row],[Column28]]/100)</f>
        <v>12561</v>
      </c>
      <c r="AX232" s="26">
        <f>TRUNC(Table11[[#This Row],[Column4]]*Table11[[#This Row],[Column29]]/100)</f>
        <v>14752</v>
      </c>
      <c r="AY232" s="27">
        <f>TRUNC(Table11[[#This Row],[Column5]]*Table11[[#This Row],[Column30]]/100)</f>
        <v>14073</v>
      </c>
      <c r="AZ232" s="28">
        <f>TRUNC(Table11[[#This Row],[Column6]]*Table11[[#This Row],[Column31]]/100)</f>
        <v>2524</v>
      </c>
      <c r="BA232" s="29">
        <f>TRUNC(Table11[[#This Row],[Column7]]*Table11[[#This Row],[Column312]]/100)</f>
        <v>6011</v>
      </c>
      <c r="BB232" s="30">
        <f>TRUNC(Table11[[#This Row],[Column8]]*Table11[[#This Row],[Column313]]/100)</f>
        <v>202</v>
      </c>
      <c r="BC232" s="31">
        <f>TRUNC(Table11[[#This Row],[Column9]]*Table11[[#This Row],[Column314]]/100)</f>
        <v>0</v>
      </c>
      <c r="BD232" s="32">
        <f>TRUNC(Table11[[#This Row],[Column10]]*Table11[[#This Row],[Column30]]/100)</f>
        <v>0</v>
      </c>
      <c r="BE232">
        <f>Table11[[#This Row],[Column2]]</f>
        <v>50125</v>
      </c>
      <c r="BF232">
        <f>Table11[[#This Row],[Column28]]</f>
        <v>50125</v>
      </c>
      <c r="BG232">
        <f>Table11[[#This Row],[Column29]]</f>
        <v>50125</v>
      </c>
      <c r="BH232">
        <f>Table11[[#This Row],[Column30]]</f>
        <v>50125</v>
      </c>
      <c r="BI232">
        <f>Table11[[#This Row],[Column31]]</f>
        <v>50125</v>
      </c>
      <c r="BJ232">
        <f>Table11[[#This Row],[Column312]]</f>
        <v>50125</v>
      </c>
      <c r="BK232">
        <f>Table11[[#This Row],[Column313]]</f>
        <v>50125</v>
      </c>
      <c r="BL232">
        <f>Table11[[#This Row],[Column314]]</f>
        <v>50125</v>
      </c>
      <c r="BM232">
        <f>Table11[[#This Row],[Column315]]</f>
        <v>50125</v>
      </c>
      <c r="BN232">
        <f>Table11[[#This Row],[Column31]]</f>
        <v>50125</v>
      </c>
      <c r="BO232">
        <f>Table11[[#This Row],[Column312]]</f>
        <v>50125</v>
      </c>
    </row>
    <row r="233" spans="1:67" ht="28.8" customHeight="1">
      <c r="A233" s="4" t="s">
        <v>563</v>
      </c>
      <c r="B233" s="5" t="s">
        <v>178</v>
      </c>
      <c r="C233" s="5" t="s">
        <v>134</v>
      </c>
      <c r="D233" s="56" t="s">
        <v>1159</v>
      </c>
      <c r="E233" s="16">
        <v>0</v>
      </c>
      <c r="F233">
        <v>1.266</v>
      </c>
      <c r="G233">
        <v>8.0739999999999998</v>
      </c>
      <c r="H233">
        <v>8.66</v>
      </c>
      <c r="I233">
        <v>32.390999999999998</v>
      </c>
      <c r="J233">
        <v>19.739999999999998</v>
      </c>
      <c r="K233">
        <v>2.0870000000000002</v>
      </c>
      <c r="L233">
        <v>27.780999999999999</v>
      </c>
      <c r="M233" s="7">
        <f>Table11[[#This Row],[Progressives]]*0.67+Table11[[#This Row],[Muslim]]*0.64+Table11[[#This Row],[Left]]*0.35+Table11[[#This Row],[Average]]*0.52+Table11[[#This Row],[Reforms]]*0.2</f>
        <v>31.837859999999999</v>
      </c>
      <c r="N233" s="58">
        <f>Table11[[#This Row],[Average]]*0.34+Table11[[#This Row],[Liberal]]*0.45+Table11[[#This Row],[Blues]]+Table11[[#This Row],[Reforms]]*0.6</f>
        <v>38.651539999999997</v>
      </c>
      <c r="O233" s="9">
        <f>Table11[[#This Row],[Liberal]]*0.55+Table11[[#This Row],[Progressives]]*0.07+Table11[[#This Row],[Average]]*0.14</f>
        <v>15.99794</v>
      </c>
      <c r="P233" s="11">
        <f>Table11[[#This Row],[Muslim]]*0.06+Table11[[#This Row],[Left]]*0.44+Table11[[#This Row],[Progressives]]*0.26</f>
        <v>5.8801199999999998</v>
      </c>
      <c r="Q233" s="59"/>
      <c r="R233" s="57">
        <f>Table11[[#This Row],[Muslim]]*0.3+Table11[[#This Row],[Left]]*0.21+Table11[[#This Row],[Reforms]]*0.2</f>
        <v>7.6315400000000002</v>
      </c>
      <c r="T233" s="7">
        <v>44.1</v>
      </c>
      <c r="U233" s="8">
        <v>23.5</v>
      </c>
      <c r="V233" s="10">
        <v>20.3</v>
      </c>
      <c r="W233" s="9">
        <v>4.8</v>
      </c>
      <c r="X233" s="11">
        <v>4.5999999999999996</v>
      </c>
      <c r="Y233" s="13">
        <v>2.6</v>
      </c>
      <c r="Z233" s="12">
        <v>0</v>
      </c>
      <c r="AA233" s="14">
        <v>0</v>
      </c>
      <c r="AB233">
        <f t="shared" ca="1" si="3"/>
        <v>0.50935384756947666</v>
      </c>
      <c r="AC233">
        <v>47197</v>
      </c>
      <c r="AD233" s="17">
        <v>28.88111</v>
      </c>
      <c r="AE233" s="18">
        <v>15.257440000000001</v>
      </c>
      <c r="AF233" s="19">
        <v>36.377559999999903</v>
      </c>
      <c r="AG233" s="20">
        <v>5.3937900000000001</v>
      </c>
      <c r="AH233" s="21">
        <v>13.669</v>
      </c>
      <c r="AI233" s="22">
        <v>0.321099999999999</v>
      </c>
      <c r="AJ233" s="23">
        <v>0</v>
      </c>
      <c r="AK233" s="24">
        <v>0</v>
      </c>
      <c r="AL233" s="4" t="s">
        <v>563</v>
      </c>
      <c r="AM233" s="17">
        <f>Table11[[#This Row],[Column3]]-Table11[[#This Row],[Labour]]</f>
        <v>-15.218890000000002</v>
      </c>
      <c r="AN233" s="18">
        <f>Table11[[#This Row],[Column4]]-Table11[[#This Row],[Conservative]]</f>
        <v>-8.2425599999999992</v>
      </c>
      <c r="AO233" s="19">
        <f>Table11[[#This Row],[Column5]]-Table11[[#This Row],[Reform]]</f>
        <v>16.077559999999902</v>
      </c>
      <c r="AP233" s="20">
        <f>Table11[[#This Row],[Column6]]-Table11[[#This Row],[LibDem]]</f>
        <v>0.59379000000000026</v>
      </c>
      <c r="AQ233" s="21">
        <f>Table11[[#This Row],[Column7]]-Table11[[#This Row],[Green]]</f>
        <v>9.0690000000000008</v>
      </c>
      <c r="AR233" s="22">
        <f>Table11[[#This Row],[Column8]]-Table11[[#This Row],[Oth]]</f>
        <v>-2.278900000000001</v>
      </c>
      <c r="AS233" s="23">
        <f>Table11[[#This Row],[Column9]]-Table11[[#This Row],[SNP]]</f>
        <v>0</v>
      </c>
      <c r="AT233" s="24">
        <f>Table11[[#This Row],[Column10]]-Table11[[#This Row],[PD]]</f>
        <v>0</v>
      </c>
      <c r="AU233" s="24">
        <f>MAX(Table11[[#This Row],[Column3]:[Column10]])-LARGE(Table11[[#This Row],[Column3]:[Column10]],2)</f>
        <v>7.4964499999999035</v>
      </c>
      <c r="AV233">
        <f>Table11[[#This Row],[Column3]]*Table11[[#This Row],[Column2]]</f>
        <v>1363101.7486699999</v>
      </c>
      <c r="AW233" s="25">
        <f>TRUNC(Table11[[#This Row],[Column3]]*Table11[[#This Row],[Column28]]/100)</f>
        <v>13631</v>
      </c>
      <c r="AX233" s="26">
        <f>TRUNC(Table11[[#This Row],[Column4]]*Table11[[#This Row],[Column29]]/100)</f>
        <v>7201</v>
      </c>
      <c r="AY233" s="27">
        <f>TRUNC(Table11[[#This Row],[Column5]]*Table11[[#This Row],[Column30]]/100)</f>
        <v>17169</v>
      </c>
      <c r="AZ233" s="28">
        <f>TRUNC(Table11[[#This Row],[Column6]]*Table11[[#This Row],[Column31]]/100)</f>
        <v>2545</v>
      </c>
      <c r="BA233" s="29">
        <f>TRUNC(Table11[[#This Row],[Column7]]*Table11[[#This Row],[Column312]]/100)</f>
        <v>6451</v>
      </c>
      <c r="BB233" s="30">
        <f>TRUNC(Table11[[#This Row],[Column8]]*Table11[[#This Row],[Column313]]/100)</f>
        <v>151</v>
      </c>
      <c r="BC233" s="31">
        <f>TRUNC(Table11[[#This Row],[Column9]]*Table11[[#This Row],[Column314]]/100)</f>
        <v>0</v>
      </c>
      <c r="BD233" s="32">
        <f>TRUNC(Table11[[#This Row],[Column10]]*Table11[[#This Row],[Column30]]/100)</f>
        <v>0</v>
      </c>
      <c r="BE233">
        <f>Table11[[#This Row],[Column2]]</f>
        <v>47197</v>
      </c>
      <c r="BF233">
        <f>Table11[[#This Row],[Column28]]</f>
        <v>47197</v>
      </c>
      <c r="BG233">
        <f>Table11[[#This Row],[Column29]]</f>
        <v>47197</v>
      </c>
      <c r="BH233">
        <f>Table11[[#This Row],[Column30]]</f>
        <v>47197</v>
      </c>
      <c r="BI233">
        <f>Table11[[#This Row],[Column31]]</f>
        <v>47197</v>
      </c>
      <c r="BJ233">
        <f>Table11[[#This Row],[Column312]]</f>
        <v>47197</v>
      </c>
      <c r="BK233">
        <f>Table11[[#This Row],[Column313]]</f>
        <v>47197</v>
      </c>
      <c r="BL233">
        <f>Table11[[#This Row],[Column314]]</f>
        <v>47197</v>
      </c>
      <c r="BM233">
        <f>Table11[[#This Row],[Column315]]</f>
        <v>47197</v>
      </c>
      <c r="BN233">
        <f>Table11[[#This Row],[Column31]]</f>
        <v>47197</v>
      </c>
      <c r="BO233">
        <f>Table11[[#This Row],[Column312]]</f>
        <v>47197</v>
      </c>
    </row>
    <row r="234" spans="1:67" ht="28.8">
      <c r="A234" s="2" t="s">
        <v>594</v>
      </c>
      <c r="B234" s="3" t="s">
        <v>595</v>
      </c>
      <c r="C234" s="3" t="s">
        <v>134</v>
      </c>
      <c r="D234" s="50" t="s">
        <v>1160</v>
      </c>
      <c r="E234">
        <v>0</v>
      </c>
      <c r="F234">
        <v>0.89100000000000001</v>
      </c>
      <c r="G234">
        <v>8.5030000000000001</v>
      </c>
      <c r="H234">
        <v>5.97</v>
      </c>
      <c r="I234">
        <v>33.191000000000003</v>
      </c>
      <c r="J234">
        <v>20.744</v>
      </c>
      <c r="K234">
        <v>0.48699999999999999</v>
      </c>
      <c r="L234">
        <v>30.215</v>
      </c>
      <c r="M234" s="7">
        <f>Table11[[#This Row],[Progressives]]*0.67+Table11[[#This Row],[Muslim]]*0.64+Table11[[#This Row],[Left]]*0.35+Table11[[#This Row],[Average]]*0.52+Table11[[#This Row],[Reforms]]*0.2</f>
        <v>30.848510000000001</v>
      </c>
      <c r="N234" s="58">
        <f>Table11[[#This Row],[Average]]*0.34+Table11[[#This Row],[Liberal]]*0.45+Table11[[#This Row],[Blues]]+Table11[[#This Row],[Reforms]]*0.6</f>
        <v>39.235739999999993</v>
      </c>
      <c r="O234" s="9">
        <f>Table11[[#This Row],[Liberal]]*0.55+Table11[[#This Row],[Progressives]]*0.07+Table11[[#This Row],[Average]]*0.14</f>
        <v>16.473840000000003</v>
      </c>
      <c r="P234" s="11">
        <f>Table11[[#This Row],[Muslim]]*0.06+Table11[[#This Row],[Left]]*0.44+Table11[[#This Row],[Progressives]]*0.26</f>
        <v>5.3469800000000003</v>
      </c>
      <c r="Q234" s="59"/>
      <c r="R234" s="57">
        <f>Table11[[#This Row],[Muslim]]*0.3+Table11[[#This Row],[Left]]*0.21+Table11[[#This Row],[Reforms]]*0.2</f>
        <v>8.0959299999999992</v>
      </c>
      <c r="T234" s="7">
        <v>57.6</v>
      </c>
      <c r="U234" s="8">
        <v>12.4</v>
      </c>
      <c r="V234" s="10">
        <v>17.3</v>
      </c>
      <c r="W234" s="9">
        <v>5.5</v>
      </c>
      <c r="X234" s="11">
        <v>6.4</v>
      </c>
      <c r="Y234" s="13">
        <v>0.6</v>
      </c>
      <c r="Z234" s="12">
        <v>0</v>
      </c>
      <c r="AA234" s="14">
        <v>0</v>
      </c>
      <c r="AB234">
        <f t="shared" ca="1" si="3"/>
        <v>0.28859465011238661</v>
      </c>
      <c r="AC234">
        <v>41964</v>
      </c>
      <c r="AD234" s="17">
        <v>32.379199999999997</v>
      </c>
      <c r="AE234" s="18">
        <v>10.649760000000001</v>
      </c>
      <c r="AF234" s="19">
        <v>34.232239999999997</v>
      </c>
      <c r="AG234" s="20">
        <v>5.5890000000000004</v>
      </c>
      <c r="AH234" s="21">
        <v>16.864000000000001</v>
      </c>
      <c r="AI234" s="22">
        <v>8.5799999999999904E-2</v>
      </c>
      <c r="AJ234" s="23">
        <v>0</v>
      </c>
      <c r="AK234" s="24">
        <v>0</v>
      </c>
      <c r="AL234" s="2" t="s">
        <v>594</v>
      </c>
      <c r="AM234" s="17">
        <f>Table11[[#This Row],[Column3]]-Table11[[#This Row],[Labour]]</f>
        <v>-25.220800000000004</v>
      </c>
      <c r="AN234" s="18">
        <f>Table11[[#This Row],[Column4]]-Table11[[#This Row],[Conservative]]</f>
        <v>-1.7502399999999998</v>
      </c>
      <c r="AO234" s="19">
        <f>Table11[[#This Row],[Column5]]-Table11[[#This Row],[Reform]]</f>
        <v>16.932239999999997</v>
      </c>
      <c r="AP234" s="20">
        <f>Table11[[#This Row],[Column6]]-Table11[[#This Row],[LibDem]]</f>
        <v>8.9000000000000412E-2</v>
      </c>
      <c r="AQ234" s="21">
        <f>Table11[[#This Row],[Column7]]-Table11[[#This Row],[Green]]</f>
        <v>10.464</v>
      </c>
      <c r="AR234" s="22">
        <f>Table11[[#This Row],[Column8]]-Table11[[#This Row],[Oth]]</f>
        <v>-0.5142000000000001</v>
      </c>
      <c r="AS234" s="23">
        <f>Table11[[#This Row],[Column9]]-Table11[[#This Row],[SNP]]</f>
        <v>0</v>
      </c>
      <c r="AT234" s="24">
        <f>Table11[[#This Row],[Column10]]-Table11[[#This Row],[PD]]</f>
        <v>0</v>
      </c>
      <c r="AU234" s="24">
        <f>MAX(Table11[[#This Row],[Column3]:[Column10]])-LARGE(Table11[[#This Row],[Column3]:[Column10]],2)</f>
        <v>1.85304</v>
      </c>
      <c r="AV234">
        <f>Table11[[#This Row],[Column3]]*Table11[[#This Row],[Column2]]</f>
        <v>1358760.7487999999</v>
      </c>
      <c r="AW234" s="25">
        <f>TRUNC(Table11[[#This Row],[Column3]]*Table11[[#This Row],[Column28]]/100)</f>
        <v>13587</v>
      </c>
      <c r="AX234" s="26">
        <f>TRUNC(Table11[[#This Row],[Column4]]*Table11[[#This Row],[Column29]]/100)</f>
        <v>4469</v>
      </c>
      <c r="AY234" s="27">
        <f>TRUNC(Table11[[#This Row],[Column5]]*Table11[[#This Row],[Column30]]/100)</f>
        <v>14365</v>
      </c>
      <c r="AZ234" s="28">
        <f>TRUNC(Table11[[#This Row],[Column6]]*Table11[[#This Row],[Column31]]/100)</f>
        <v>2345</v>
      </c>
      <c r="BA234" s="29">
        <f>TRUNC(Table11[[#This Row],[Column7]]*Table11[[#This Row],[Column312]]/100)</f>
        <v>7076</v>
      </c>
      <c r="BB234" s="30">
        <f>TRUNC(Table11[[#This Row],[Column8]]*Table11[[#This Row],[Column313]]/100)</f>
        <v>36</v>
      </c>
      <c r="BC234" s="31">
        <f>TRUNC(Table11[[#This Row],[Column9]]*Table11[[#This Row],[Column314]]/100)</f>
        <v>0</v>
      </c>
      <c r="BD234" s="32">
        <f>TRUNC(Table11[[#This Row],[Column10]]*Table11[[#This Row],[Column30]]/100)</f>
        <v>0</v>
      </c>
      <c r="BE234">
        <f>Table11[[#This Row],[Column2]]</f>
        <v>41964</v>
      </c>
      <c r="BF234">
        <f>Table11[[#This Row],[Column28]]</f>
        <v>41964</v>
      </c>
      <c r="BG234">
        <f>Table11[[#This Row],[Column29]]</f>
        <v>41964</v>
      </c>
      <c r="BH234">
        <f>Table11[[#This Row],[Column30]]</f>
        <v>41964</v>
      </c>
      <c r="BI234">
        <f>Table11[[#This Row],[Column31]]</f>
        <v>41964</v>
      </c>
      <c r="BJ234">
        <f>Table11[[#This Row],[Column312]]</f>
        <v>41964</v>
      </c>
      <c r="BK234">
        <f>Table11[[#This Row],[Column313]]</f>
        <v>41964</v>
      </c>
      <c r="BL234">
        <f>Table11[[#This Row],[Column314]]</f>
        <v>41964</v>
      </c>
      <c r="BM234">
        <f>Table11[[#This Row],[Column315]]</f>
        <v>41964</v>
      </c>
      <c r="BN234">
        <f>Table11[[#This Row],[Column31]]</f>
        <v>41964</v>
      </c>
      <c r="BO234">
        <f>Table11[[#This Row],[Column312]]</f>
        <v>41964</v>
      </c>
    </row>
    <row r="235" spans="1:67" ht="28.8" customHeight="1">
      <c r="A235" s="2" t="s">
        <v>353</v>
      </c>
      <c r="B235" s="3" t="s">
        <v>354</v>
      </c>
      <c r="C235" s="3" t="s">
        <v>134</v>
      </c>
      <c r="D235" s="50" t="s">
        <v>1161</v>
      </c>
      <c r="E235" s="16">
        <v>0</v>
      </c>
      <c r="F235">
        <v>0.68700000000000006</v>
      </c>
      <c r="G235">
        <v>6.4219999999999997</v>
      </c>
      <c r="H235">
        <v>8.5579999999999998</v>
      </c>
      <c r="I235">
        <v>31.548999999999999</v>
      </c>
      <c r="J235">
        <v>26.756</v>
      </c>
      <c r="K235">
        <v>5.0880000000000001</v>
      </c>
      <c r="L235">
        <v>20.940999999999999</v>
      </c>
      <c r="M235" s="7">
        <f>Table11[[#This Row],[Progressives]]*0.67+Table11[[#This Row],[Muslim]]*0.64+Table11[[#This Row],[Left]]*0.35+Table11[[#This Row],[Average]]*0.52+Table11[[#This Row],[Reforms]]*0.2</f>
        <v>29.014920000000004</v>
      </c>
      <c r="N235" s="58">
        <f>Table11[[#This Row],[Average]]*0.34+Table11[[#This Row],[Liberal]]*0.45+Table11[[#This Row],[Blues]]+Table11[[#This Row],[Reforms]]*0.6</f>
        <v>40.419460000000001</v>
      </c>
      <c r="O235" s="9">
        <f>Table11[[#This Row],[Liberal]]*0.55+Table11[[#This Row],[Progressives]]*0.07+Table11[[#This Row],[Average]]*0.14</f>
        <v>19.731720000000003</v>
      </c>
      <c r="P235" s="11">
        <f>Table11[[#This Row],[Muslim]]*0.06+Table11[[#This Row],[Left]]*0.44+Table11[[#This Row],[Progressives]]*0.26</f>
        <v>5.0919799999999995</v>
      </c>
      <c r="Q235" s="59"/>
      <c r="R235" s="57">
        <f>Table11[[#This Row],[Muslim]]*0.3+Table11[[#This Row],[Left]]*0.21+Table11[[#This Row],[Reforms]]*0.2</f>
        <v>5.7429199999999998</v>
      </c>
      <c r="T235" s="7">
        <v>32</v>
      </c>
      <c r="U235" s="8">
        <v>33.200000000000003</v>
      </c>
      <c r="V235" s="10">
        <v>17.3</v>
      </c>
      <c r="W235" s="9">
        <v>4.4000000000000004</v>
      </c>
      <c r="X235" s="11">
        <v>3.3</v>
      </c>
      <c r="Y235" s="13">
        <v>9.8000000000000007</v>
      </c>
      <c r="Z235" s="12">
        <v>0</v>
      </c>
      <c r="AA235" s="14">
        <v>0</v>
      </c>
      <c r="AB235">
        <f t="shared" ca="1" si="3"/>
        <v>0.62314378990166919</v>
      </c>
      <c r="AC235">
        <v>47960</v>
      </c>
      <c r="AD235" s="17">
        <v>12.76928</v>
      </c>
      <c r="AE235" s="18">
        <v>41.107529999999997</v>
      </c>
      <c r="AF235" s="19">
        <v>30.474</v>
      </c>
      <c r="AG235" s="20">
        <v>4.3164899999999999</v>
      </c>
      <c r="AH235" s="21">
        <v>10.593</v>
      </c>
      <c r="AI235" s="22">
        <v>0.73970000000000002</v>
      </c>
      <c r="AJ235" s="23">
        <v>0</v>
      </c>
      <c r="AK235" s="24">
        <v>0</v>
      </c>
      <c r="AL235" s="2" t="s">
        <v>353</v>
      </c>
      <c r="AM235" s="17">
        <f>Table11[[#This Row],[Column3]]-Table11[[#This Row],[Labour]]</f>
        <v>-19.230719999999998</v>
      </c>
      <c r="AN235" s="18">
        <f>Table11[[#This Row],[Column4]]-Table11[[#This Row],[Conservative]]</f>
        <v>7.9075299999999942</v>
      </c>
      <c r="AO235" s="19">
        <f>Table11[[#This Row],[Column5]]-Table11[[#This Row],[Reform]]</f>
        <v>13.173999999999999</v>
      </c>
      <c r="AP235" s="20">
        <f>Table11[[#This Row],[Column6]]-Table11[[#This Row],[LibDem]]</f>
        <v>-8.3510000000000417E-2</v>
      </c>
      <c r="AQ235" s="21">
        <f>Table11[[#This Row],[Column7]]-Table11[[#This Row],[Green]]</f>
        <v>7.2930000000000001</v>
      </c>
      <c r="AR235" s="22">
        <f>Table11[[#This Row],[Column8]]-Table11[[#This Row],[Oth]]</f>
        <v>-9.0603000000000016</v>
      </c>
      <c r="AS235" s="23">
        <f>Table11[[#This Row],[Column9]]-Table11[[#This Row],[SNP]]</f>
        <v>0</v>
      </c>
      <c r="AT235" s="24">
        <f>Table11[[#This Row],[Column10]]-Table11[[#This Row],[PD]]</f>
        <v>0</v>
      </c>
      <c r="AU235" s="24">
        <f>MAX(Table11[[#This Row],[Column3]:[Column10]])-LARGE(Table11[[#This Row],[Column3]:[Column10]],2)</f>
        <v>10.633529999999997</v>
      </c>
      <c r="AV235">
        <f>Table11[[#This Row],[Column3]]*Table11[[#This Row],[Column2]]</f>
        <v>612414.66879999998</v>
      </c>
      <c r="AW235" s="25">
        <f>TRUNC(Table11[[#This Row],[Column3]]*Table11[[#This Row],[Column28]]/100)</f>
        <v>6124</v>
      </c>
      <c r="AX235" s="26">
        <f>TRUNC(Table11[[#This Row],[Column4]]*Table11[[#This Row],[Column29]]/100)</f>
        <v>19715</v>
      </c>
      <c r="AY235" s="27">
        <f>TRUNC(Table11[[#This Row],[Column5]]*Table11[[#This Row],[Column30]]/100)</f>
        <v>14615</v>
      </c>
      <c r="AZ235" s="28">
        <f>TRUNC(Table11[[#This Row],[Column6]]*Table11[[#This Row],[Column31]]/100)</f>
        <v>2070</v>
      </c>
      <c r="BA235" s="29">
        <f>TRUNC(Table11[[#This Row],[Column7]]*Table11[[#This Row],[Column312]]/100)</f>
        <v>5080</v>
      </c>
      <c r="BB235" s="30">
        <f>TRUNC(Table11[[#This Row],[Column8]]*Table11[[#This Row],[Column313]]/100)</f>
        <v>354</v>
      </c>
      <c r="BC235" s="31">
        <f>TRUNC(Table11[[#This Row],[Column9]]*Table11[[#This Row],[Column314]]/100)</f>
        <v>0</v>
      </c>
      <c r="BD235" s="32">
        <f>TRUNC(Table11[[#This Row],[Column10]]*Table11[[#This Row],[Column30]]/100)</f>
        <v>0</v>
      </c>
      <c r="BE235">
        <f>Table11[[#This Row],[Column2]]</f>
        <v>47960</v>
      </c>
      <c r="BF235">
        <f>Table11[[#This Row],[Column28]]</f>
        <v>47960</v>
      </c>
      <c r="BG235">
        <f>Table11[[#This Row],[Column29]]</f>
        <v>47960</v>
      </c>
      <c r="BH235">
        <f>Table11[[#This Row],[Column30]]</f>
        <v>47960</v>
      </c>
      <c r="BI235">
        <f>Table11[[#This Row],[Column31]]</f>
        <v>47960</v>
      </c>
      <c r="BJ235">
        <f>Table11[[#This Row],[Column312]]</f>
        <v>47960</v>
      </c>
      <c r="BK235">
        <f>Table11[[#This Row],[Column313]]</f>
        <v>47960</v>
      </c>
      <c r="BL235">
        <f>Table11[[#This Row],[Column314]]</f>
        <v>47960</v>
      </c>
      <c r="BM235">
        <f>Table11[[#This Row],[Column315]]</f>
        <v>47960</v>
      </c>
      <c r="BN235">
        <f>Table11[[#This Row],[Column31]]</f>
        <v>47960</v>
      </c>
      <c r="BO235">
        <f>Table11[[#This Row],[Column312]]</f>
        <v>47960</v>
      </c>
    </row>
    <row r="236" spans="1:67" ht="28.8">
      <c r="A236" s="4" t="s">
        <v>613</v>
      </c>
      <c r="B236" s="5" t="s">
        <v>133</v>
      </c>
      <c r="C236" s="5" t="s">
        <v>134</v>
      </c>
      <c r="D236" s="56" t="s">
        <v>1162</v>
      </c>
      <c r="E236" s="16">
        <v>0</v>
      </c>
      <c r="F236">
        <v>28.385000000000002</v>
      </c>
      <c r="G236">
        <v>12.423</v>
      </c>
      <c r="H236">
        <v>18.486999999999998</v>
      </c>
      <c r="I236">
        <v>12.173999999999999</v>
      </c>
      <c r="J236">
        <v>12.324</v>
      </c>
      <c r="K236">
        <v>0.56799999999999995</v>
      </c>
      <c r="L236">
        <v>15.638</v>
      </c>
      <c r="M236" s="7">
        <f>Table11[[#This Row],[Progressives]]*0.67+Table11[[#This Row],[Muslim]]*0.64+Table11[[#This Row],[Left]]*0.35+Table11[[#This Row],[Average]]*0.52+Table11[[#This Row],[Reforms]]*0.2</f>
        <v>44.358820000000001</v>
      </c>
      <c r="N236" s="58">
        <f>Table11[[#This Row],[Average]]*0.34+Table11[[#This Row],[Liberal]]*0.45+Table11[[#This Row],[Blues]]+Table11[[#This Row],[Reforms]]*0.6</f>
        <v>19.635759999999998</v>
      </c>
      <c r="O236" s="9">
        <f>Table11[[#This Row],[Liberal]]*0.55+Table11[[#This Row],[Progressives]]*0.07+Table11[[#This Row],[Average]]*0.14</f>
        <v>9.7766500000000001</v>
      </c>
      <c r="P236" s="11">
        <f>Table11[[#This Row],[Muslim]]*0.06+Table11[[#This Row],[Left]]*0.44+Table11[[#This Row],[Progressives]]*0.26</f>
        <v>11.97584</v>
      </c>
      <c r="Q236" s="59"/>
      <c r="R236" s="57">
        <f>Table11[[#This Row],[Muslim]]*0.3+Table11[[#This Row],[Left]]*0.21+Table11[[#This Row],[Reforms]]*0.2</f>
        <v>14.251929999999998</v>
      </c>
      <c r="T236" s="7">
        <v>50.8</v>
      </c>
      <c r="U236" s="8">
        <v>7.9</v>
      </c>
      <c r="V236" s="10">
        <v>14.1</v>
      </c>
      <c r="W236" s="9">
        <v>3.8</v>
      </c>
      <c r="X236" s="11">
        <v>13.2</v>
      </c>
      <c r="Y236" s="13">
        <v>10.3</v>
      </c>
      <c r="Z236" s="12">
        <v>0</v>
      </c>
      <c r="AA236" s="14">
        <v>0</v>
      </c>
      <c r="AB236">
        <f t="shared" ca="1" si="3"/>
        <v>0.92194830686846874</v>
      </c>
      <c r="AC236">
        <v>36560</v>
      </c>
      <c r="AD236" s="17">
        <v>28.790209999999998</v>
      </c>
      <c r="AE236" s="18">
        <v>5.0635199999999996</v>
      </c>
      <c r="AF236" s="19">
        <v>21.89048</v>
      </c>
      <c r="AG236" s="20">
        <v>3.8547899999999999</v>
      </c>
      <c r="AH236" s="21">
        <v>38.617400000000004</v>
      </c>
      <c r="AI236" s="22">
        <v>1.7835999999999901</v>
      </c>
      <c r="AJ236" s="23">
        <v>0</v>
      </c>
      <c r="AK236" s="24">
        <v>0</v>
      </c>
      <c r="AL236" s="4" t="s">
        <v>613</v>
      </c>
      <c r="AM236" s="17">
        <f>Table11[[#This Row],[Column3]]-Table11[[#This Row],[Labour]]</f>
        <v>-22.009789999999999</v>
      </c>
      <c r="AN236" s="18">
        <f>Table11[[#This Row],[Column4]]-Table11[[#This Row],[Conservative]]</f>
        <v>-2.8364800000000008</v>
      </c>
      <c r="AO236" s="19">
        <f>Table11[[#This Row],[Column5]]-Table11[[#This Row],[Reform]]</f>
        <v>7.7904800000000005</v>
      </c>
      <c r="AP236" s="20">
        <f>Table11[[#This Row],[Column6]]-Table11[[#This Row],[LibDem]]</f>
        <v>5.4790000000000116E-2</v>
      </c>
      <c r="AQ236" s="21">
        <f>Table11[[#This Row],[Column7]]-Table11[[#This Row],[Green]]</f>
        <v>25.417400000000004</v>
      </c>
      <c r="AR236" s="22">
        <f>Table11[[#This Row],[Column8]]-Table11[[#This Row],[Oth]]</f>
        <v>-8.5164000000000115</v>
      </c>
      <c r="AS236" s="23">
        <f>Table11[[#This Row],[Column9]]-Table11[[#This Row],[SNP]]</f>
        <v>0</v>
      </c>
      <c r="AT236" s="24">
        <f>Table11[[#This Row],[Column10]]-Table11[[#This Row],[PD]]</f>
        <v>0</v>
      </c>
      <c r="AU236" s="24">
        <f>MAX(Table11[[#This Row],[Column3]:[Column10]])-LARGE(Table11[[#This Row],[Column3]:[Column10]],2)</f>
        <v>9.8271900000000052</v>
      </c>
      <c r="AV236">
        <f>Table11[[#This Row],[Column3]]*Table11[[#This Row],[Column2]]</f>
        <v>1052570.0776</v>
      </c>
      <c r="AW236" s="25">
        <f>TRUNC(Table11[[#This Row],[Column3]]*Table11[[#This Row],[Column28]]/100)</f>
        <v>10525</v>
      </c>
      <c r="AX236" s="26">
        <f>TRUNC(Table11[[#This Row],[Column4]]*Table11[[#This Row],[Column29]]/100)</f>
        <v>1851</v>
      </c>
      <c r="AY236" s="27">
        <f>TRUNC(Table11[[#This Row],[Column5]]*Table11[[#This Row],[Column30]]/100)</f>
        <v>8003</v>
      </c>
      <c r="AZ236" s="28">
        <f>TRUNC(Table11[[#This Row],[Column6]]*Table11[[#This Row],[Column31]]/100)</f>
        <v>1409</v>
      </c>
      <c r="BA236" s="29">
        <f>TRUNC(Table11[[#This Row],[Column7]]*Table11[[#This Row],[Column312]]/100)</f>
        <v>14118</v>
      </c>
      <c r="BB236" s="30">
        <f>TRUNC(Table11[[#This Row],[Column8]]*Table11[[#This Row],[Column313]]/100)</f>
        <v>652</v>
      </c>
      <c r="BC236" s="31">
        <f>TRUNC(Table11[[#This Row],[Column9]]*Table11[[#This Row],[Column314]]/100)</f>
        <v>0</v>
      </c>
      <c r="BD236" s="32">
        <f>TRUNC(Table11[[#This Row],[Column10]]*Table11[[#This Row],[Column30]]/100)</f>
        <v>0</v>
      </c>
      <c r="BE236">
        <f>Table11[[#This Row],[Column2]]</f>
        <v>36560</v>
      </c>
      <c r="BF236">
        <f>Table11[[#This Row],[Column28]]</f>
        <v>36560</v>
      </c>
      <c r="BG236">
        <f>Table11[[#This Row],[Column29]]</f>
        <v>36560</v>
      </c>
      <c r="BH236">
        <f>Table11[[#This Row],[Column30]]</f>
        <v>36560</v>
      </c>
      <c r="BI236">
        <f>Table11[[#This Row],[Column31]]</f>
        <v>36560</v>
      </c>
      <c r="BJ236">
        <f>Table11[[#This Row],[Column312]]</f>
        <v>36560</v>
      </c>
      <c r="BK236">
        <f>Table11[[#This Row],[Column313]]</f>
        <v>36560</v>
      </c>
      <c r="BL236">
        <f>Table11[[#This Row],[Column314]]</f>
        <v>36560</v>
      </c>
      <c r="BM236">
        <f>Table11[[#This Row],[Column315]]</f>
        <v>36560</v>
      </c>
      <c r="BN236">
        <f>Table11[[#This Row],[Column31]]</f>
        <v>36560</v>
      </c>
      <c r="BO236">
        <f>Table11[[#This Row],[Column312]]</f>
        <v>36560</v>
      </c>
    </row>
    <row r="237" spans="1:67" ht="28.8">
      <c r="A237" s="2" t="s">
        <v>628</v>
      </c>
      <c r="B237" s="3" t="s">
        <v>133</v>
      </c>
      <c r="C237" s="3" t="s">
        <v>134</v>
      </c>
      <c r="D237" s="50" t="s">
        <v>1163</v>
      </c>
      <c r="E237" s="16">
        <v>0</v>
      </c>
      <c r="F237">
        <v>1.413</v>
      </c>
      <c r="G237">
        <v>7.2990000000000004</v>
      </c>
      <c r="H237">
        <v>5.9710000000000001</v>
      </c>
      <c r="I237">
        <v>33.905000000000001</v>
      </c>
      <c r="J237">
        <v>28.962</v>
      </c>
      <c r="K237">
        <v>0.67900000000000005</v>
      </c>
      <c r="L237">
        <v>21.77</v>
      </c>
      <c r="M237" s="7">
        <f>Table11[[#This Row],[Progressives]]*0.67+Table11[[#This Row],[Muslim]]*0.64+Table11[[#This Row],[Left]]*0.35+Table11[[#This Row],[Average]]*0.52+Table11[[#This Row],[Reforms]]*0.2</f>
        <v>29.444140000000001</v>
      </c>
      <c r="N237" s="58">
        <f>Table11[[#This Row],[Average]]*0.34+Table11[[#This Row],[Liberal]]*0.45+Table11[[#This Row],[Blues]]+Table11[[#This Row],[Reforms]]*0.6</f>
        <v>38.301600000000001</v>
      </c>
      <c r="O237" s="9">
        <f>Table11[[#This Row],[Liberal]]*0.55+Table11[[#This Row],[Progressives]]*0.07+Table11[[#This Row],[Average]]*0.14</f>
        <v>21.093770000000003</v>
      </c>
      <c r="P237" s="11">
        <f>Table11[[#This Row],[Muslim]]*0.06+Table11[[#This Row],[Left]]*0.44+Table11[[#This Row],[Progressives]]*0.26</f>
        <v>4.8487999999999998</v>
      </c>
      <c r="Q237" s="59"/>
      <c r="R237" s="57">
        <f>Table11[[#This Row],[Muslim]]*0.3+Table11[[#This Row],[Left]]*0.21+Table11[[#This Row],[Reforms]]*0.2</f>
        <v>6.3106900000000001</v>
      </c>
      <c r="T237" s="7">
        <v>23.5</v>
      </c>
      <c r="U237" s="8">
        <v>19.600000000000001</v>
      </c>
      <c r="V237" s="10">
        <v>15.1</v>
      </c>
      <c r="W237" s="9">
        <v>37.700000000000003</v>
      </c>
      <c r="X237" s="11">
        <v>3.8</v>
      </c>
      <c r="Y237" s="13">
        <v>0.2</v>
      </c>
      <c r="Z237" s="12">
        <v>0</v>
      </c>
      <c r="AA237" s="14">
        <v>0</v>
      </c>
      <c r="AB237">
        <f t="shared" ca="1" si="3"/>
        <v>0.83499944571695028</v>
      </c>
      <c r="AC237">
        <v>45998</v>
      </c>
      <c r="AD237" s="17">
        <v>8.6796799999999994</v>
      </c>
      <c r="AE237" s="18">
        <v>15.38768</v>
      </c>
      <c r="AF237" s="19">
        <v>28.58832</v>
      </c>
      <c r="AG237" s="20">
        <v>37.456679999999999</v>
      </c>
      <c r="AH237" s="21">
        <v>9.7616399999999999</v>
      </c>
      <c r="AI237" s="22">
        <v>2.5999999999999902E-2</v>
      </c>
      <c r="AJ237" s="23">
        <v>0</v>
      </c>
      <c r="AK237" s="24">
        <v>0</v>
      </c>
      <c r="AL237" s="2" t="s">
        <v>628</v>
      </c>
      <c r="AM237" s="17">
        <f>Table11[[#This Row],[Column3]]-Table11[[#This Row],[Labour]]</f>
        <v>-14.820320000000001</v>
      </c>
      <c r="AN237" s="18">
        <f>Table11[[#This Row],[Column4]]-Table11[[#This Row],[Conservative]]</f>
        <v>-4.2123200000000018</v>
      </c>
      <c r="AO237" s="19">
        <f>Table11[[#This Row],[Column5]]-Table11[[#This Row],[Reform]]</f>
        <v>13.48832</v>
      </c>
      <c r="AP237" s="20">
        <f>Table11[[#This Row],[Column6]]-Table11[[#This Row],[LibDem]]</f>
        <v>-0.2433200000000042</v>
      </c>
      <c r="AQ237" s="21">
        <f>Table11[[#This Row],[Column7]]-Table11[[#This Row],[Green]]</f>
        <v>5.9616400000000001</v>
      </c>
      <c r="AR237" s="22">
        <f>Table11[[#This Row],[Column8]]-Table11[[#This Row],[Oth]]</f>
        <v>-0.1740000000000001</v>
      </c>
      <c r="AS237" s="23">
        <f>Table11[[#This Row],[Column9]]-Table11[[#This Row],[SNP]]</f>
        <v>0</v>
      </c>
      <c r="AT237" s="24">
        <f>Table11[[#This Row],[Column10]]-Table11[[#This Row],[PD]]</f>
        <v>0</v>
      </c>
      <c r="AU237" s="24">
        <f>MAX(Table11[[#This Row],[Column3]:[Column10]])-LARGE(Table11[[#This Row],[Column3]:[Column10]],2)</f>
        <v>8.8683599999999991</v>
      </c>
      <c r="AV237">
        <f>Table11[[#This Row],[Column3]]*Table11[[#This Row],[Column2]]</f>
        <v>399247.92063999997</v>
      </c>
      <c r="AW237" s="25">
        <f>TRUNC(Table11[[#This Row],[Column3]]*Table11[[#This Row],[Column28]]/100)</f>
        <v>3992</v>
      </c>
      <c r="AX237" s="26">
        <f>TRUNC(Table11[[#This Row],[Column4]]*Table11[[#This Row],[Column29]]/100)</f>
        <v>7078</v>
      </c>
      <c r="AY237" s="27">
        <f>TRUNC(Table11[[#This Row],[Column5]]*Table11[[#This Row],[Column30]]/100)</f>
        <v>13150</v>
      </c>
      <c r="AZ237" s="28">
        <f>TRUNC(Table11[[#This Row],[Column6]]*Table11[[#This Row],[Column31]]/100)</f>
        <v>17229</v>
      </c>
      <c r="BA237" s="29">
        <f>TRUNC(Table11[[#This Row],[Column7]]*Table11[[#This Row],[Column312]]/100)</f>
        <v>4490</v>
      </c>
      <c r="BB237" s="30">
        <f>TRUNC(Table11[[#This Row],[Column8]]*Table11[[#This Row],[Column313]]/100)</f>
        <v>11</v>
      </c>
      <c r="BC237" s="31">
        <f>TRUNC(Table11[[#This Row],[Column9]]*Table11[[#This Row],[Column314]]/100)</f>
        <v>0</v>
      </c>
      <c r="BD237" s="32">
        <f>TRUNC(Table11[[#This Row],[Column10]]*Table11[[#This Row],[Column30]]/100)</f>
        <v>0</v>
      </c>
      <c r="BE237">
        <f>Table11[[#This Row],[Column2]]</f>
        <v>45998</v>
      </c>
      <c r="BF237">
        <f>Table11[[#This Row],[Column28]]</f>
        <v>45998</v>
      </c>
      <c r="BG237">
        <f>Table11[[#This Row],[Column29]]</f>
        <v>45998</v>
      </c>
      <c r="BH237">
        <f>Table11[[#This Row],[Column30]]</f>
        <v>45998</v>
      </c>
      <c r="BI237">
        <f>Table11[[#This Row],[Column31]]</f>
        <v>45998</v>
      </c>
      <c r="BJ237">
        <f>Table11[[#This Row],[Column312]]</f>
        <v>45998</v>
      </c>
      <c r="BK237">
        <f>Table11[[#This Row],[Column313]]</f>
        <v>45998</v>
      </c>
      <c r="BL237">
        <f>Table11[[#This Row],[Column314]]</f>
        <v>45998</v>
      </c>
      <c r="BM237">
        <f>Table11[[#This Row],[Column315]]</f>
        <v>45998</v>
      </c>
      <c r="BN237">
        <f>Table11[[#This Row],[Column31]]</f>
        <v>45998</v>
      </c>
      <c r="BO237">
        <f>Table11[[#This Row],[Column312]]</f>
        <v>45998</v>
      </c>
    </row>
    <row r="238" spans="1:67" ht="28.8">
      <c r="A238" s="4" t="s">
        <v>632</v>
      </c>
      <c r="B238" s="5" t="s">
        <v>133</v>
      </c>
      <c r="C238" s="5" t="s">
        <v>134</v>
      </c>
      <c r="D238" s="56" t="s">
        <v>1164</v>
      </c>
      <c r="E238" s="16">
        <v>0</v>
      </c>
      <c r="F238">
        <v>10.412000000000001</v>
      </c>
      <c r="G238">
        <v>9.5760000000000005</v>
      </c>
      <c r="H238">
        <v>10.499000000000001</v>
      </c>
      <c r="I238">
        <v>26.742999999999999</v>
      </c>
      <c r="J238">
        <v>18.074999999999999</v>
      </c>
      <c r="K238">
        <v>0.63</v>
      </c>
      <c r="L238">
        <v>24.064</v>
      </c>
      <c r="M238" s="7">
        <f>Table11[[#This Row],[Progressives]]*0.67+Table11[[#This Row],[Muslim]]*0.64+Table11[[#This Row],[Left]]*0.35+Table11[[#This Row],[Average]]*0.52+Table11[[#This Row],[Reforms]]*0.2</f>
        <v>35.768770000000004</v>
      </c>
      <c r="N238" s="58">
        <f>Table11[[#This Row],[Average]]*0.34+Table11[[#This Row],[Liberal]]*0.45+Table11[[#This Row],[Blues]]+Table11[[#This Row],[Reforms]]*0.6</f>
        <v>32.29477</v>
      </c>
      <c r="O238" s="9">
        <f>Table11[[#This Row],[Liberal]]*0.55+Table11[[#This Row],[Progressives]]*0.07+Table11[[#This Row],[Average]]*0.14</f>
        <v>14.420200000000001</v>
      </c>
      <c r="P238" s="11">
        <f>Table11[[#This Row],[Muslim]]*0.06+Table11[[#This Row],[Left]]*0.44+Table11[[#This Row],[Progressives]]*0.26</f>
        <v>7.5678999999999998</v>
      </c>
      <c r="Q238" s="59"/>
      <c r="R238" s="57">
        <f>Table11[[#This Row],[Muslim]]*0.3+Table11[[#This Row],[Left]]*0.21+Table11[[#This Row],[Reforms]]*0.2</f>
        <v>9.9473599999999998</v>
      </c>
      <c r="T238" s="7">
        <v>40.6</v>
      </c>
      <c r="U238" s="8">
        <v>17.3</v>
      </c>
      <c r="V238" s="10">
        <v>24.2</v>
      </c>
      <c r="W238" s="9">
        <v>6.2</v>
      </c>
      <c r="X238" s="11">
        <v>0</v>
      </c>
      <c r="Y238" s="13">
        <v>11.7</v>
      </c>
      <c r="Z238" s="12">
        <v>0</v>
      </c>
      <c r="AA238" s="14">
        <v>0</v>
      </c>
      <c r="AB238">
        <f t="shared" ca="1" si="3"/>
        <v>0.2566710191152819</v>
      </c>
      <c r="AC238">
        <v>37130</v>
      </c>
      <c r="AD238" s="17">
        <v>35.211730000000003</v>
      </c>
      <c r="AE238" s="18">
        <v>14.55344</v>
      </c>
      <c r="AF238" s="19">
        <v>33.606560000000002</v>
      </c>
      <c r="AG238" s="20">
        <v>6.2831700000000001</v>
      </c>
      <c r="AH238" s="21">
        <v>8.8409999999999993</v>
      </c>
      <c r="AI238" s="22">
        <v>1.50409999999999</v>
      </c>
      <c r="AJ238" s="23">
        <v>0</v>
      </c>
      <c r="AK238" s="24">
        <v>0</v>
      </c>
      <c r="AL238" s="4" t="s">
        <v>632</v>
      </c>
      <c r="AM238" s="17">
        <f>Table11[[#This Row],[Column3]]-Table11[[#This Row],[Labour]]</f>
        <v>-5.3882699999999986</v>
      </c>
      <c r="AN238" s="18">
        <f>Table11[[#This Row],[Column4]]-Table11[[#This Row],[Conservative]]</f>
        <v>-2.7465600000000006</v>
      </c>
      <c r="AO238" s="19">
        <f>Table11[[#This Row],[Column5]]-Table11[[#This Row],[Reform]]</f>
        <v>9.4065600000000025</v>
      </c>
      <c r="AP238" s="20">
        <f>Table11[[#This Row],[Column6]]-Table11[[#This Row],[LibDem]]</f>
        <v>8.3169999999999966E-2</v>
      </c>
      <c r="AQ238" s="21">
        <f>Table11[[#This Row],[Column7]]-Table11[[#This Row],[Green]]</f>
        <v>8.8409999999999993</v>
      </c>
      <c r="AR238" s="22">
        <f>Table11[[#This Row],[Column8]]-Table11[[#This Row],[Oth]]</f>
        <v>-10.195900000000009</v>
      </c>
      <c r="AS238" s="23">
        <f>Table11[[#This Row],[Column9]]-Table11[[#This Row],[SNP]]</f>
        <v>0</v>
      </c>
      <c r="AT238" s="24">
        <f>Table11[[#This Row],[Column10]]-Table11[[#This Row],[PD]]</f>
        <v>0</v>
      </c>
      <c r="AU238" s="24">
        <f>MAX(Table11[[#This Row],[Column3]:[Column10]])-LARGE(Table11[[#This Row],[Column3]:[Column10]],2)</f>
        <v>1.6051700000000011</v>
      </c>
      <c r="AV238">
        <f>Table11[[#This Row],[Column3]]*Table11[[#This Row],[Column2]]</f>
        <v>1307411.5349000001</v>
      </c>
      <c r="AW238" s="25">
        <f>TRUNC(Table11[[#This Row],[Column3]]*Table11[[#This Row],[Column28]]/100)</f>
        <v>13074</v>
      </c>
      <c r="AX238" s="26">
        <f>TRUNC(Table11[[#This Row],[Column4]]*Table11[[#This Row],[Column29]]/100)</f>
        <v>5403</v>
      </c>
      <c r="AY238" s="27">
        <f>TRUNC(Table11[[#This Row],[Column5]]*Table11[[#This Row],[Column30]]/100)</f>
        <v>12478</v>
      </c>
      <c r="AZ238" s="28">
        <f>TRUNC(Table11[[#This Row],[Column6]]*Table11[[#This Row],[Column31]]/100)</f>
        <v>2332</v>
      </c>
      <c r="BA238" s="29">
        <f>TRUNC(Table11[[#This Row],[Column7]]*Table11[[#This Row],[Column312]]/100)</f>
        <v>3282</v>
      </c>
      <c r="BB238" s="30">
        <f>TRUNC(Table11[[#This Row],[Column8]]*Table11[[#This Row],[Column313]]/100)</f>
        <v>558</v>
      </c>
      <c r="BC238" s="31">
        <f>TRUNC(Table11[[#This Row],[Column9]]*Table11[[#This Row],[Column314]]/100)</f>
        <v>0</v>
      </c>
      <c r="BD238" s="32">
        <f>TRUNC(Table11[[#This Row],[Column10]]*Table11[[#This Row],[Column30]]/100)</f>
        <v>0</v>
      </c>
      <c r="BE238">
        <f>Table11[[#This Row],[Column2]]</f>
        <v>37130</v>
      </c>
      <c r="BF238">
        <f>Table11[[#This Row],[Column28]]</f>
        <v>37130</v>
      </c>
      <c r="BG238">
        <f>Table11[[#This Row],[Column29]]</f>
        <v>37130</v>
      </c>
      <c r="BH238">
        <f>Table11[[#This Row],[Column30]]</f>
        <v>37130</v>
      </c>
      <c r="BI238">
        <f>Table11[[#This Row],[Column31]]</f>
        <v>37130</v>
      </c>
      <c r="BJ238">
        <f>Table11[[#This Row],[Column312]]</f>
        <v>37130</v>
      </c>
      <c r="BK238">
        <f>Table11[[#This Row],[Column313]]</f>
        <v>37130</v>
      </c>
      <c r="BL238">
        <f>Table11[[#This Row],[Column314]]</f>
        <v>37130</v>
      </c>
      <c r="BM238">
        <f>Table11[[#This Row],[Column315]]</f>
        <v>37130</v>
      </c>
      <c r="BN238">
        <f>Table11[[#This Row],[Column31]]</f>
        <v>37130</v>
      </c>
      <c r="BO238">
        <f>Table11[[#This Row],[Column312]]</f>
        <v>37130</v>
      </c>
    </row>
    <row r="239" spans="1:67" ht="28.8" customHeight="1">
      <c r="A239" s="4" t="s">
        <v>637</v>
      </c>
      <c r="B239" s="5" t="s">
        <v>354</v>
      </c>
      <c r="C239" s="5" t="s">
        <v>134</v>
      </c>
      <c r="D239" s="56" t="s">
        <v>1165</v>
      </c>
      <c r="E239" s="16">
        <v>0</v>
      </c>
      <c r="F239">
        <v>14.82</v>
      </c>
      <c r="G239">
        <v>10.315</v>
      </c>
      <c r="H239">
        <v>7.242</v>
      </c>
      <c r="I239">
        <v>24.132999999999999</v>
      </c>
      <c r="J239">
        <v>15.734</v>
      </c>
      <c r="K239">
        <v>1.861</v>
      </c>
      <c r="L239">
        <v>25.893999999999998</v>
      </c>
      <c r="M239" s="7">
        <f>Table11[[#This Row],[Progressives]]*0.67+Table11[[#This Row],[Muslim]]*0.64+Table11[[#This Row],[Left]]*0.35+Table11[[#This Row],[Average]]*0.52+Table11[[#This Row],[Reforms]]*0.2</f>
        <v>35.675150000000002</v>
      </c>
      <c r="N239" s="58">
        <f>Table11[[#This Row],[Average]]*0.34+Table11[[#This Row],[Liberal]]*0.45+Table11[[#This Row],[Blues]]+Table11[[#This Row],[Reforms]]*0.6</f>
        <v>32.682920000000003</v>
      </c>
      <c r="O239" s="9">
        <f>Table11[[#This Row],[Liberal]]*0.55+Table11[[#This Row],[Progressives]]*0.07+Table11[[#This Row],[Average]]*0.14</f>
        <v>12.539260000000001</v>
      </c>
      <c r="P239" s="11">
        <f>Table11[[#This Row],[Muslim]]*0.06+Table11[[#This Row],[Left]]*0.44+Table11[[#This Row],[Progressives]]*0.26</f>
        <v>7.3107199999999999</v>
      </c>
      <c r="Q239" s="59"/>
      <c r="R239" s="57">
        <f>Table11[[#This Row],[Muslim]]*0.3+Table11[[#This Row],[Left]]*0.21+Table11[[#This Row],[Reforms]]*0.2</f>
        <v>11.790949999999999</v>
      </c>
      <c r="T239" s="7">
        <v>33.5</v>
      </c>
      <c r="U239" s="8">
        <v>28.9</v>
      </c>
      <c r="V239" s="10">
        <v>20.7</v>
      </c>
      <c r="W239" s="9">
        <v>3.3</v>
      </c>
      <c r="X239" s="11">
        <v>13.6</v>
      </c>
      <c r="Y239" s="13">
        <v>0</v>
      </c>
      <c r="Z239" s="12">
        <v>0</v>
      </c>
      <c r="AA239" s="14">
        <v>0</v>
      </c>
      <c r="AB239">
        <f t="shared" ca="1" si="3"/>
        <v>0.60749775320682264</v>
      </c>
      <c r="AC239">
        <v>36374</v>
      </c>
      <c r="AD239" s="17">
        <v>20.626000000000001</v>
      </c>
      <c r="AE239" s="18">
        <v>23.204339999999998</v>
      </c>
      <c r="AF239" s="19">
        <v>32.697000000000003</v>
      </c>
      <c r="AG239" s="20">
        <v>4.1196599999999997</v>
      </c>
      <c r="AH239" s="21">
        <v>19.184000000000001</v>
      </c>
      <c r="AI239" s="22">
        <v>0.16900000000000001</v>
      </c>
      <c r="AJ239" s="23">
        <v>0</v>
      </c>
      <c r="AK239" s="24">
        <v>0</v>
      </c>
      <c r="AL239" s="4" t="s">
        <v>637</v>
      </c>
      <c r="AM239" s="17">
        <f>Table11[[#This Row],[Column3]]-Table11[[#This Row],[Labour]]</f>
        <v>-12.873999999999999</v>
      </c>
      <c r="AN239" s="18">
        <f>Table11[[#This Row],[Column4]]-Table11[[#This Row],[Conservative]]</f>
        <v>-5.6956600000000002</v>
      </c>
      <c r="AO239" s="19">
        <f>Table11[[#This Row],[Column5]]-Table11[[#This Row],[Reform]]</f>
        <v>11.997000000000003</v>
      </c>
      <c r="AP239" s="20">
        <f>Table11[[#This Row],[Column6]]-Table11[[#This Row],[LibDem]]</f>
        <v>0.81965999999999983</v>
      </c>
      <c r="AQ239" s="21">
        <f>Table11[[#This Row],[Column7]]-Table11[[#This Row],[Green]]</f>
        <v>5.5840000000000014</v>
      </c>
      <c r="AR239" s="22">
        <f>Table11[[#This Row],[Column8]]-Table11[[#This Row],[Oth]]</f>
        <v>0.16900000000000001</v>
      </c>
      <c r="AS239" s="23">
        <f>Table11[[#This Row],[Column9]]-Table11[[#This Row],[SNP]]</f>
        <v>0</v>
      </c>
      <c r="AT239" s="24">
        <f>Table11[[#This Row],[Column10]]-Table11[[#This Row],[PD]]</f>
        <v>0</v>
      </c>
      <c r="AU239" s="24">
        <f>MAX(Table11[[#This Row],[Column3]:[Column10]])-LARGE(Table11[[#This Row],[Column3]:[Column10]],2)</f>
        <v>9.4926600000000043</v>
      </c>
      <c r="AV239">
        <f>Table11[[#This Row],[Column3]]*Table11[[#This Row],[Column2]]</f>
        <v>750250.12400000007</v>
      </c>
      <c r="AW239" s="25">
        <f>TRUNC(Table11[[#This Row],[Column3]]*Table11[[#This Row],[Column28]]/100)</f>
        <v>7502</v>
      </c>
      <c r="AX239" s="26">
        <f>TRUNC(Table11[[#This Row],[Column4]]*Table11[[#This Row],[Column29]]/100)</f>
        <v>8440</v>
      </c>
      <c r="AY239" s="27">
        <f>TRUNC(Table11[[#This Row],[Column5]]*Table11[[#This Row],[Column30]]/100)</f>
        <v>11893</v>
      </c>
      <c r="AZ239" s="28">
        <f>TRUNC(Table11[[#This Row],[Column6]]*Table11[[#This Row],[Column31]]/100)</f>
        <v>1498</v>
      </c>
      <c r="BA239" s="29">
        <f>TRUNC(Table11[[#This Row],[Column7]]*Table11[[#This Row],[Column312]]/100)</f>
        <v>6977</v>
      </c>
      <c r="BB239" s="30">
        <f>TRUNC(Table11[[#This Row],[Column8]]*Table11[[#This Row],[Column313]]/100)</f>
        <v>61</v>
      </c>
      <c r="BC239" s="31">
        <f>TRUNC(Table11[[#This Row],[Column9]]*Table11[[#This Row],[Column314]]/100)</f>
        <v>0</v>
      </c>
      <c r="BD239" s="32">
        <f>TRUNC(Table11[[#This Row],[Column10]]*Table11[[#This Row],[Column30]]/100)</f>
        <v>0</v>
      </c>
      <c r="BE239">
        <f>Table11[[#This Row],[Column2]]</f>
        <v>36374</v>
      </c>
      <c r="BF239">
        <f>Table11[[#This Row],[Column28]]</f>
        <v>36374</v>
      </c>
      <c r="BG239">
        <f>Table11[[#This Row],[Column29]]</f>
        <v>36374</v>
      </c>
      <c r="BH239">
        <f>Table11[[#This Row],[Column30]]</f>
        <v>36374</v>
      </c>
      <c r="BI239">
        <f>Table11[[#This Row],[Column31]]</f>
        <v>36374</v>
      </c>
      <c r="BJ239">
        <f>Table11[[#This Row],[Column312]]</f>
        <v>36374</v>
      </c>
      <c r="BK239">
        <f>Table11[[#This Row],[Column313]]</f>
        <v>36374</v>
      </c>
      <c r="BL239">
        <f>Table11[[#This Row],[Column314]]</f>
        <v>36374</v>
      </c>
      <c r="BM239">
        <f>Table11[[#This Row],[Column315]]</f>
        <v>36374</v>
      </c>
      <c r="BN239">
        <f>Table11[[#This Row],[Column31]]</f>
        <v>36374</v>
      </c>
      <c r="BO239">
        <f>Table11[[#This Row],[Column312]]</f>
        <v>36374</v>
      </c>
    </row>
    <row r="240" spans="1:67" ht="28.8">
      <c r="A240" s="4" t="s">
        <v>651</v>
      </c>
      <c r="B240" s="5" t="s">
        <v>474</v>
      </c>
      <c r="C240" s="5" t="s">
        <v>134</v>
      </c>
      <c r="D240" s="56" t="s">
        <v>1166</v>
      </c>
      <c r="E240" s="16">
        <v>0</v>
      </c>
      <c r="F240">
        <v>0.55600000000000005</v>
      </c>
      <c r="G240">
        <v>9.5530000000000008</v>
      </c>
      <c r="H240">
        <v>5.9989999999999997</v>
      </c>
      <c r="I240">
        <v>37.270000000000003</v>
      </c>
      <c r="J240">
        <v>14.513999999999999</v>
      </c>
      <c r="K240">
        <v>0.27100000000000002</v>
      </c>
      <c r="L240">
        <v>31.838000000000001</v>
      </c>
      <c r="M240" s="7">
        <f>Table11[[#This Row],[Progressives]]*0.67+Table11[[#This Row],[Muslim]]*0.64+Table11[[#This Row],[Left]]*0.35+Table11[[#This Row],[Average]]*0.52+Table11[[#This Row],[Reforms]]*0.2</f>
        <v>33.466720000000002</v>
      </c>
      <c r="N240" s="58">
        <f>Table11[[#This Row],[Average]]*0.34+Table11[[#This Row],[Liberal]]*0.45+Table11[[#This Row],[Blues]]+Table11[[#This Row],[Reforms]]*0.6</f>
        <v>38.576900000000002</v>
      </c>
      <c r="O240" s="9">
        <f>Table11[[#This Row],[Liberal]]*0.55+Table11[[#This Row],[Progressives]]*0.07+Table11[[#This Row],[Average]]*0.14</f>
        <v>13.620430000000002</v>
      </c>
      <c r="P240" s="11">
        <f>Table11[[#This Row],[Muslim]]*0.06+Table11[[#This Row],[Left]]*0.44+Table11[[#This Row],[Progressives]]*0.26</f>
        <v>5.7964200000000003</v>
      </c>
      <c r="Q240" s="59"/>
      <c r="R240" s="57">
        <f>Table11[[#This Row],[Muslim]]*0.3+Table11[[#This Row],[Left]]*0.21+Table11[[#This Row],[Reforms]]*0.2</f>
        <v>8.5405300000000004</v>
      </c>
      <c r="T240" s="7">
        <v>67.3</v>
      </c>
      <c r="U240" s="8">
        <v>4.2</v>
      </c>
      <c r="V240" s="10">
        <v>16.399999999999999</v>
      </c>
      <c r="W240" s="9">
        <v>3.4</v>
      </c>
      <c r="X240" s="11">
        <v>7.7</v>
      </c>
      <c r="Y240" s="13">
        <v>1.1000000000000001</v>
      </c>
      <c r="Z240" s="12">
        <v>0</v>
      </c>
      <c r="AA240" s="14">
        <v>0</v>
      </c>
      <c r="AB240">
        <f t="shared" ca="1" si="3"/>
        <v>0.72012641924774523</v>
      </c>
      <c r="AC240">
        <v>36047</v>
      </c>
      <c r="AD240" s="17">
        <v>30.334759999999999</v>
      </c>
      <c r="AE240" s="18">
        <v>7.91472</v>
      </c>
      <c r="AF240" s="19">
        <v>41.419280000000001</v>
      </c>
      <c r="AG240" s="20">
        <v>3.6482399999999902</v>
      </c>
      <c r="AH240" s="21">
        <v>16.591999999999999</v>
      </c>
      <c r="AI240" s="22">
        <v>9.09999999999999E-2</v>
      </c>
      <c r="AJ240" s="23">
        <v>0</v>
      </c>
      <c r="AK240" s="24">
        <v>0</v>
      </c>
      <c r="AL240" s="4" t="s">
        <v>651</v>
      </c>
      <c r="AM240" s="17">
        <f>Table11[[#This Row],[Column3]]-Table11[[#This Row],[Labour]]</f>
        <v>-36.965239999999994</v>
      </c>
      <c r="AN240" s="18">
        <f>Table11[[#This Row],[Column4]]-Table11[[#This Row],[Conservative]]</f>
        <v>3.7147199999999998</v>
      </c>
      <c r="AO240" s="19">
        <f>Table11[[#This Row],[Column5]]-Table11[[#This Row],[Reform]]</f>
        <v>25.019280000000002</v>
      </c>
      <c r="AP240" s="20">
        <f>Table11[[#This Row],[Column6]]-Table11[[#This Row],[LibDem]]</f>
        <v>0.24823999999999025</v>
      </c>
      <c r="AQ240" s="21">
        <f>Table11[[#This Row],[Column7]]-Table11[[#This Row],[Green]]</f>
        <v>8.8919999999999995</v>
      </c>
      <c r="AR240" s="22">
        <f>Table11[[#This Row],[Column8]]-Table11[[#This Row],[Oth]]</f>
        <v>-1.0090000000000001</v>
      </c>
      <c r="AS240" s="23">
        <f>Table11[[#This Row],[Column9]]-Table11[[#This Row],[SNP]]</f>
        <v>0</v>
      </c>
      <c r="AT240" s="24">
        <f>Table11[[#This Row],[Column10]]-Table11[[#This Row],[PD]]</f>
        <v>0</v>
      </c>
      <c r="AU240" s="24">
        <f>MAX(Table11[[#This Row],[Column3]:[Column10]])-LARGE(Table11[[#This Row],[Column3]:[Column10]],2)</f>
        <v>11.084520000000001</v>
      </c>
      <c r="AV240">
        <f>Table11[[#This Row],[Column3]]*Table11[[#This Row],[Column2]]</f>
        <v>1093477.09372</v>
      </c>
      <c r="AW240" s="25">
        <f>TRUNC(Table11[[#This Row],[Column3]]*Table11[[#This Row],[Column28]]/100)</f>
        <v>10934</v>
      </c>
      <c r="AX240" s="26">
        <f>TRUNC(Table11[[#This Row],[Column4]]*Table11[[#This Row],[Column29]]/100)</f>
        <v>2853</v>
      </c>
      <c r="AY240" s="27">
        <f>TRUNC(Table11[[#This Row],[Column5]]*Table11[[#This Row],[Column30]]/100)</f>
        <v>14930</v>
      </c>
      <c r="AZ240" s="28">
        <f>TRUNC(Table11[[#This Row],[Column6]]*Table11[[#This Row],[Column31]]/100)</f>
        <v>1315</v>
      </c>
      <c r="BA240" s="29">
        <f>TRUNC(Table11[[#This Row],[Column7]]*Table11[[#This Row],[Column312]]/100)</f>
        <v>5980</v>
      </c>
      <c r="BB240" s="30">
        <f>TRUNC(Table11[[#This Row],[Column8]]*Table11[[#This Row],[Column313]]/100)</f>
        <v>32</v>
      </c>
      <c r="BC240" s="31">
        <f>TRUNC(Table11[[#This Row],[Column9]]*Table11[[#This Row],[Column314]]/100)</f>
        <v>0</v>
      </c>
      <c r="BD240" s="32">
        <f>TRUNC(Table11[[#This Row],[Column10]]*Table11[[#This Row],[Column30]]/100)</f>
        <v>0</v>
      </c>
      <c r="BE240">
        <f>Table11[[#This Row],[Column2]]</f>
        <v>36047</v>
      </c>
      <c r="BF240">
        <f>Table11[[#This Row],[Column28]]</f>
        <v>36047</v>
      </c>
      <c r="BG240">
        <f>Table11[[#This Row],[Column29]]</f>
        <v>36047</v>
      </c>
      <c r="BH240">
        <f>Table11[[#This Row],[Column30]]</f>
        <v>36047</v>
      </c>
      <c r="BI240">
        <f>Table11[[#This Row],[Column31]]</f>
        <v>36047</v>
      </c>
      <c r="BJ240">
        <f>Table11[[#This Row],[Column312]]</f>
        <v>36047</v>
      </c>
      <c r="BK240">
        <f>Table11[[#This Row],[Column313]]</f>
        <v>36047</v>
      </c>
      <c r="BL240">
        <f>Table11[[#This Row],[Column314]]</f>
        <v>36047</v>
      </c>
      <c r="BM240">
        <f>Table11[[#This Row],[Column315]]</f>
        <v>36047</v>
      </c>
      <c r="BN240">
        <f>Table11[[#This Row],[Column31]]</f>
        <v>36047</v>
      </c>
      <c r="BO240">
        <f>Table11[[#This Row],[Column312]]</f>
        <v>36047</v>
      </c>
    </row>
    <row r="241" spans="1:67" ht="28.8">
      <c r="A241" s="2" t="s">
        <v>652</v>
      </c>
      <c r="B241" s="3" t="s">
        <v>354</v>
      </c>
      <c r="C241" s="3" t="s">
        <v>134</v>
      </c>
      <c r="D241" s="50" t="s">
        <v>1167</v>
      </c>
      <c r="E241">
        <v>0</v>
      </c>
      <c r="F241">
        <v>2.4350000000000001</v>
      </c>
      <c r="G241">
        <v>19.603999999999999</v>
      </c>
      <c r="H241">
        <v>8.7279999999999998</v>
      </c>
      <c r="I241">
        <v>22.068000000000001</v>
      </c>
      <c r="J241">
        <v>17.971</v>
      </c>
      <c r="K241">
        <v>9.5939999999999994</v>
      </c>
      <c r="L241">
        <v>19.599</v>
      </c>
      <c r="M241" s="7">
        <f>Table11[[#This Row],[Progressives]]*0.67+Table11[[#This Row],[Muslim]]*0.64+Table11[[#This Row],[Left]]*0.35+Table11[[#This Row],[Average]]*0.52+Table11[[#This Row],[Reforms]]*0.2</f>
        <v>29.66272</v>
      </c>
      <c r="N241" s="58">
        <f>Table11[[#This Row],[Average]]*0.34+Table11[[#This Row],[Liberal]]*0.45+Table11[[#This Row],[Blues]]+Table11[[#This Row],[Reforms]]*0.6</f>
        <v>36.943469999999998</v>
      </c>
      <c r="O241" s="9">
        <f>Table11[[#This Row],[Liberal]]*0.55+Table11[[#This Row],[Progressives]]*0.07+Table11[[#This Row],[Average]]*0.14</f>
        <v>13.584530000000001</v>
      </c>
      <c r="P241" s="11">
        <f>Table11[[#This Row],[Muslim]]*0.06+Table11[[#This Row],[Left]]*0.44+Table11[[#This Row],[Progressives]]*0.26</f>
        <v>11.04114</v>
      </c>
      <c r="Q241" s="59"/>
      <c r="R241" s="57">
        <f>Table11[[#This Row],[Muslim]]*0.3+Table11[[#This Row],[Left]]*0.21+Table11[[#This Row],[Reforms]]*0.2</f>
        <v>8.7671400000000013</v>
      </c>
      <c r="T241" s="7">
        <v>44.9</v>
      </c>
      <c r="U241" s="8">
        <v>23.4</v>
      </c>
      <c r="V241" s="10">
        <v>16</v>
      </c>
      <c r="W241" s="9">
        <v>3.6</v>
      </c>
      <c r="X241" s="11">
        <v>12.2</v>
      </c>
      <c r="Y241" s="13">
        <v>0</v>
      </c>
      <c r="Z241" s="12">
        <v>0</v>
      </c>
      <c r="AA241" s="14">
        <v>0</v>
      </c>
      <c r="AB241">
        <f t="shared" ca="1" si="3"/>
        <v>0.30058666364368036</v>
      </c>
      <c r="AC241">
        <v>43008</v>
      </c>
      <c r="AD241" s="17">
        <v>27.535899999999899</v>
      </c>
      <c r="AE241" s="18">
        <v>16.24128</v>
      </c>
      <c r="AF241" s="19">
        <v>29.30172</v>
      </c>
      <c r="AG241" s="20">
        <v>5.2730999999999897</v>
      </c>
      <c r="AH241" s="21">
        <v>21.648</v>
      </c>
      <c r="AI241" s="22">
        <v>0</v>
      </c>
      <c r="AJ241" s="23">
        <v>0</v>
      </c>
      <c r="AK241" s="24">
        <v>0</v>
      </c>
      <c r="AL241" s="2" t="s">
        <v>652</v>
      </c>
      <c r="AM241" s="17">
        <f>Table11[[#This Row],[Column3]]-Table11[[#This Row],[Labour]]</f>
        <v>-17.3641000000001</v>
      </c>
      <c r="AN241" s="18">
        <f>Table11[[#This Row],[Column4]]-Table11[[#This Row],[Conservative]]</f>
        <v>-7.1587199999999989</v>
      </c>
      <c r="AO241" s="19">
        <f>Table11[[#This Row],[Column5]]-Table11[[#This Row],[Reform]]</f>
        <v>13.30172</v>
      </c>
      <c r="AP241" s="20">
        <f>Table11[[#This Row],[Column6]]-Table11[[#This Row],[LibDem]]</f>
        <v>1.6730999999999896</v>
      </c>
      <c r="AQ241" s="21">
        <f>Table11[[#This Row],[Column7]]-Table11[[#This Row],[Green]]</f>
        <v>9.4480000000000004</v>
      </c>
      <c r="AR241" s="22">
        <f>Table11[[#This Row],[Column8]]-Table11[[#This Row],[Oth]]</f>
        <v>0</v>
      </c>
      <c r="AS241" s="23">
        <f>Table11[[#This Row],[Column9]]-Table11[[#This Row],[SNP]]</f>
        <v>0</v>
      </c>
      <c r="AT241" s="24">
        <f>Table11[[#This Row],[Column10]]-Table11[[#This Row],[PD]]</f>
        <v>0</v>
      </c>
      <c r="AU241" s="24">
        <f>MAX(Table11[[#This Row],[Column3]:[Column10]])-LARGE(Table11[[#This Row],[Column3]:[Column10]],2)</f>
        <v>1.765820000000101</v>
      </c>
      <c r="AV241">
        <f>Table11[[#This Row],[Column3]]*Table11[[#This Row],[Column2]]</f>
        <v>1184263.9871999957</v>
      </c>
      <c r="AW241" s="25">
        <f>TRUNC(Table11[[#This Row],[Column3]]*Table11[[#This Row],[Column28]]/100)</f>
        <v>11842</v>
      </c>
      <c r="AX241" s="26">
        <f>TRUNC(Table11[[#This Row],[Column4]]*Table11[[#This Row],[Column29]]/100)</f>
        <v>6985</v>
      </c>
      <c r="AY241" s="27">
        <f>TRUNC(Table11[[#This Row],[Column5]]*Table11[[#This Row],[Column30]]/100)</f>
        <v>12602</v>
      </c>
      <c r="AZ241" s="28">
        <f>TRUNC(Table11[[#This Row],[Column6]]*Table11[[#This Row],[Column31]]/100)</f>
        <v>2267</v>
      </c>
      <c r="BA241" s="29">
        <f>TRUNC(Table11[[#This Row],[Column7]]*Table11[[#This Row],[Column312]]/100)</f>
        <v>9310</v>
      </c>
      <c r="BB241" s="30">
        <f>TRUNC(Table11[[#This Row],[Column8]]*Table11[[#This Row],[Column313]]/100)</f>
        <v>0</v>
      </c>
      <c r="BC241" s="31">
        <f>TRUNC(Table11[[#This Row],[Column9]]*Table11[[#This Row],[Column314]]/100)</f>
        <v>0</v>
      </c>
      <c r="BD241" s="32">
        <f>TRUNC(Table11[[#This Row],[Column10]]*Table11[[#This Row],[Column30]]/100)</f>
        <v>0</v>
      </c>
      <c r="BE241">
        <f>Table11[[#This Row],[Column2]]</f>
        <v>43008</v>
      </c>
      <c r="BF241">
        <f>Table11[[#This Row],[Column28]]</f>
        <v>43008</v>
      </c>
      <c r="BG241">
        <f>Table11[[#This Row],[Column29]]</f>
        <v>43008</v>
      </c>
      <c r="BH241">
        <f>Table11[[#This Row],[Column30]]</f>
        <v>43008</v>
      </c>
      <c r="BI241">
        <f>Table11[[#This Row],[Column31]]</f>
        <v>43008</v>
      </c>
      <c r="BJ241">
        <f>Table11[[#This Row],[Column312]]</f>
        <v>43008</v>
      </c>
      <c r="BK241">
        <f>Table11[[#This Row],[Column313]]</f>
        <v>43008</v>
      </c>
      <c r="BL241">
        <f>Table11[[#This Row],[Column314]]</f>
        <v>43008</v>
      </c>
      <c r="BM241">
        <f>Table11[[#This Row],[Column315]]</f>
        <v>43008</v>
      </c>
      <c r="BN241">
        <f>Table11[[#This Row],[Column31]]</f>
        <v>43008</v>
      </c>
      <c r="BO241">
        <f>Table11[[#This Row],[Column312]]</f>
        <v>43008</v>
      </c>
    </row>
    <row r="242" spans="1:67" ht="28.8" customHeight="1">
      <c r="A242" s="2" t="s">
        <v>662</v>
      </c>
      <c r="B242" s="3" t="s">
        <v>133</v>
      </c>
      <c r="C242" s="3" t="s">
        <v>134</v>
      </c>
      <c r="D242" s="50" t="s">
        <v>1168</v>
      </c>
      <c r="E242" s="16">
        <v>0</v>
      </c>
      <c r="F242">
        <v>1.472</v>
      </c>
      <c r="G242">
        <v>8.6140000000000008</v>
      </c>
      <c r="H242">
        <v>8.2010000000000005</v>
      </c>
      <c r="I242">
        <v>33.683</v>
      </c>
      <c r="J242">
        <v>18.408999999999999</v>
      </c>
      <c r="K242">
        <v>1.01</v>
      </c>
      <c r="L242">
        <v>28.611000000000001</v>
      </c>
      <c r="M242" s="7">
        <f>Table11[[#This Row],[Progressives]]*0.67+Table11[[#This Row],[Muslim]]*0.64+Table11[[#This Row],[Left]]*0.35+Table11[[#This Row],[Average]]*0.52+Table11[[#This Row],[Reforms]]*0.2</f>
        <v>32.689010000000003</v>
      </c>
      <c r="N242" s="58">
        <f>Table11[[#This Row],[Average]]*0.34+Table11[[#This Row],[Liberal]]*0.45+Table11[[#This Row],[Blues]]+Table11[[#This Row],[Reforms]]*0.6</f>
        <v>37.912869999999998</v>
      </c>
      <c r="O242" s="9">
        <f>Table11[[#This Row],[Liberal]]*0.55+Table11[[#This Row],[Progressives]]*0.07+Table11[[#This Row],[Average]]*0.14</f>
        <v>15.414640000000002</v>
      </c>
      <c r="P242" s="11">
        <f>Table11[[#This Row],[Muslim]]*0.06+Table11[[#This Row],[Left]]*0.44+Table11[[#This Row],[Progressives]]*0.26</f>
        <v>6.0107400000000002</v>
      </c>
      <c r="Q242" s="59"/>
      <c r="R242" s="57">
        <f>Table11[[#This Row],[Muslim]]*0.3+Table11[[#This Row],[Left]]*0.21+Table11[[#This Row],[Reforms]]*0.2</f>
        <v>7.9727400000000008</v>
      </c>
      <c r="T242" s="7">
        <v>48.5</v>
      </c>
      <c r="U242" s="8">
        <v>15.7</v>
      </c>
      <c r="V242" s="10">
        <v>26.9</v>
      </c>
      <c r="W242" s="9">
        <v>3.9</v>
      </c>
      <c r="X242" s="11">
        <v>4</v>
      </c>
      <c r="Y242" s="13">
        <v>0.9</v>
      </c>
      <c r="Z242" s="12">
        <v>0</v>
      </c>
      <c r="AA242" s="14">
        <v>0</v>
      </c>
      <c r="AB242">
        <f t="shared" ca="1" si="3"/>
        <v>0.98818842613235658</v>
      </c>
      <c r="AC242">
        <v>41170</v>
      </c>
      <c r="AD242" s="17">
        <v>29.664750000000002</v>
      </c>
      <c r="AE242" s="18">
        <v>13.984959999999999</v>
      </c>
      <c r="AF242" s="19">
        <v>37.810040000000001</v>
      </c>
      <c r="AG242" s="20">
        <v>4.7182500000000003</v>
      </c>
      <c r="AH242" s="21">
        <v>13.605</v>
      </c>
      <c r="AI242" s="22">
        <v>0.11699999999999899</v>
      </c>
      <c r="AJ242" s="23">
        <v>0</v>
      </c>
      <c r="AK242" s="24">
        <v>0</v>
      </c>
      <c r="AL242" s="2" t="s">
        <v>662</v>
      </c>
      <c r="AM242" s="17">
        <f>Table11[[#This Row],[Column3]]-Table11[[#This Row],[Labour]]</f>
        <v>-18.835249999999998</v>
      </c>
      <c r="AN242" s="18">
        <f>Table11[[#This Row],[Column4]]-Table11[[#This Row],[Conservative]]</f>
        <v>-1.7150400000000001</v>
      </c>
      <c r="AO242" s="19">
        <f>Table11[[#This Row],[Column5]]-Table11[[#This Row],[Reform]]</f>
        <v>10.910040000000002</v>
      </c>
      <c r="AP242" s="20">
        <f>Table11[[#This Row],[Column6]]-Table11[[#This Row],[LibDem]]</f>
        <v>0.81825000000000037</v>
      </c>
      <c r="AQ242" s="21">
        <f>Table11[[#This Row],[Column7]]-Table11[[#This Row],[Green]]</f>
        <v>9.6050000000000004</v>
      </c>
      <c r="AR242" s="22">
        <f>Table11[[#This Row],[Column8]]-Table11[[#This Row],[Oth]]</f>
        <v>-0.78300000000000103</v>
      </c>
      <c r="AS242" s="23">
        <f>Table11[[#This Row],[Column9]]-Table11[[#This Row],[SNP]]</f>
        <v>0</v>
      </c>
      <c r="AT242" s="24">
        <f>Table11[[#This Row],[Column10]]-Table11[[#This Row],[PD]]</f>
        <v>0</v>
      </c>
      <c r="AU242" s="24">
        <f>MAX(Table11[[#This Row],[Column3]:[Column10]])-LARGE(Table11[[#This Row],[Column3]:[Column10]],2)</f>
        <v>8.1452899999999993</v>
      </c>
      <c r="AV242">
        <f>Table11[[#This Row],[Column3]]*Table11[[#This Row],[Column2]]</f>
        <v>1221297.7575000001</v>
      </c>
      <c r="AW242" s="25">
        <f>TRUNC(Table11[[#This Row],[Column3]]*Table11[[#This Row],[Column28]]/100)</f>
        <v>12212</v>
      </c>
      <c r="AX242" s="26">
        <f>TRUNC(Table11[[#This Row],[Column4]]*Table11[[#This Row],[Column29]]/100)</f>
        <v>5757</v>
      </c>
      <c r="AY242" s="27">
        <f>TRUNC(Table11[[#This Row],[Column5]]*Table11[[#This Row],[Column30]]/100)</f>
        <v>15566</v>
      </c>
      <c r="AZ242" s="28">
        <f>TRUNC(Table11[[#This Row],[Column6]]*Table11[[#This Row],[Column31]]/100)</f>
        <v>1942</v>
      </c>
      <c r="BA242" s="29">
        <f>TRUNC(Table11[[#This Row],[Column7]]*Table11[[#This Row],[Column312]]/100)</f>
        <v>5601</v>
      </c>
      <c r="BB242" s="30">
        <f>TRUNC(Table11[[#This Row],[Column8]]*Table11[[#This Row],[Column313]]/100)</f>
        <v>48</v>
      </c>
      <c r="BC242" s="31">
        <f>TRUNC(Table11[[#This Row],[Column9]]*Table11[[#This Row],[Column314]]/100)</f>
        <v>0</v>
      </c>
      <c r="BD242" s="32">
        <f>TRUNC(Table11[[#This Row],[Column10]]*Table11[[#This Row],[Column30]]/100)</f>
        <v>0</v>
      </c>
      <c r="BE242">
        <f>Table11[[#This Row],[Column2]]</f>
        <v>41170</v>
      </c>
      <c r="BF242">
        <f>Table11[[#This Row],[Column28]]</f>
        <v>41170</v>
      </c>
      <c r="BG242">
        <f>Table11[[#This Row],[Column29]]</f>
        <v>41170</v>
      </c>
      <c r="BH242">
        <f>Table11[[#This Row],[Column30]]</f>
        <v>41170</v>
      </c>
      <c r="BI242">
        <f>Table11[[#This Row],[Column31]]</f>
        <v>41170</v>
      </c>
      <c r="BJ242">
        <f>Table11[[#This Row],[Column312]]</f>
        <v>41170</v>
      </c>
      <c r="BK242">
        <f>Table11[[#This Row],[Column313]]</f>
        <v>41170</v>
      </c>
      <c r="BL242">
        <f>Table11[[#This Row],[Column314]]</f>
        <v>41170</v>
      </c>
      <c r="BM242">
        <f>Table11[[#This Row],[Column315]]</f>
        <v>41170</v>
      </c>
      <c r="BN242">
        <f>Table11[[#This Row],[Column31]]</f>
        <v>41170</v>
      </c>
      <c r="BO242">
        <f>Table11[[#This Row],[Column312]]</f>
        <v>41170</v>
      </c>
    </row>
    <row r="243" spans="1:67" ht="28.8">
      <c r="A243" s="2" t="s">
        <v>665</v>
      </c>
      <c r="B243" s="3" t="s">
        <v>474</v>
      </c>
      <c r="C243" s="3" t="s">
        <v>134</v>
      </c>
      <c r="D243" s="50" t="s">
        <v>1169</v>
      </c>
      <c r="E243" s="16">
        <v>0</v>
      </c>
      <c r="F243">
        <v>1.871</v>
      </c>
      <c r="G243">
        <v>9.6839999999999993</v>
      </c>
      <c r="H243">
        <v>7.8579999999999997</v>
      </c>
      <c r="I243">
        <v>32.338000000000001</v>
      </c>
      <c r="J243">
        <v>22.776</v>
      </c>
      <c r="K243">
        <v>1.5660000000000001</v>
      </c>
      <c r="L243">
        <v>23.905999999999999</v>
      </c>
      <c r="M243" s="7">
        <f>Table11[[#This Row],[Progressives]]*0.67+Table11[[#This Row],[Muslim]]*0.64+Table11[[#This Row],[Left]]*0.35+Table11[[#This Row],[Average]]*0.52+Table11[[#This Row],[Reforms]]*0.2</f>
        <v>31.448659999999997</v>
      </c>
      <c r="N243" s="58">
        <f>Table11[[#This Row],[Average]]*0.34+Table11[[#This Row],[Liberal]]*0.45+Table11[[#This Row],[Blues]]+Table11[[#This Row],[Reforms]]*0.6</f>
        <v>37.15372</v>
      </c>
      <c r="O243" s="9">
        <f>Table11[[#This Row],[Liberal]]*0.55+Table11[[#This Row],[Progressives]]*0.07+Table11[[#This Row],[Average]]*0.14</f>
        <v>17.604180000000003</v>
      </c>
      <c r="P243" s="11">
        <f>Table11[[#This Row],[Muslim]]*0.06+Table11[[#This Row],[Left]]*0.44+Table11[[#This Row],[Progressives]]*0.26</f>
        <v>6.4162999999999997</v>
      </c>
      <c r="Q243" s="59"/>
      <c r="R243" s="57">
        <f>Table11[[#This Row],[Muslim]]*0.3+Table11[[#This Row],[Left]]*0.21+Table11[[#This Row],[Reforms]]*0.2</f>
        <v>7.3761399999999995</v>
      </c>
      <c r="T243" s="7">
        <v>58.4</v>
      </c>
      <c r="U243" s="8">
        <v>7</v>
      </c>
      <c r="V243" s="10">
        <v>10.5</v>
      </c>
      <c r="W243" s="9">
        <v>7.7</v>
      </c>
      <c r="X243" s="11">
        <v>6.7</v>
      </c>
      <c r="Y243" s="13">
        <v>9.6999999999999993</v>
      </c>
      <c r="Z243" s="12">
        <v>0</v>
      </c>
      <c r="AA243" s="14">
        <v>0</v>
      </c>
      <c r="AB243">
        <f t="shared" ca="1" si="3"/>
        <v>0.69363174119447923</v>
      </c>
      <c r="AC243">
        <v>41992</v>
      </c>
      <c r="AD243" s="17">
        <v>32.28013</v>
      </c>
      <c r="AE243" s="18">
        <v>11.757680000000001</v>
      </c>
      <c r="AF243" s="19">
        <v>31.503319999999999</v>
      </c>
      <c r="AG243" s="20">
        <v>7.4090699999999998</v>
      </c>
      <c r="AH243" s="21">
        <v>16.600000000000001</v>
      </c>
      <c r="AI243" s="22">
        <v>0.44979999999999998</v>
      </c>
      <c r="AJ243" s="23">
        <v>0</v>
      </c>
      <c r="AK243" s="24">
        <v>0</v>
      </c>
      <c r="AL243" s="2" t="s">
        <v>665</v>
      </c>
      <c r="AM243" s="17">
        <f>Table11[[#This Row],[Column3]]-Table11[[#This Row],[Labour]]</f>
        <v>-26.119869999999999</v>
      </c>
      <c r="AN243" s="18">
        <f>Table11[[#This Row],[Column4]]-Table11[[#This Row],[Conservative]]</f>
        <v>4.7576800000000006</v>
      </c>
      <c r="AO243" s="19">
        <f>Table11[[#This Row],[Column5]]-Table11[[#This Row],[Reform]]</f>
        <v>21.003319999999999</v>
      </c>
      <c r="AP243" s="20">
        <f>Table11[[#This Row],[Column6]]-Table11[[#This Row],[LibDem]]</f>
        <v>-0.29093000000000035</v>
      </c>
      <c r="AQ243" s="21">
        <f>Table11[[#This Row],[Column7]]-Table11[[#This Row],[Green]]</f>
        <v>9.9000000000000021</v>
      </c>
      <c r="AR243" s="22">
        <f>Table11[[#This Row],[Column8]]-Table11[[#This Row],[Oth]]</f>
        <v>-9.2501999999999995</v>
      </c>
      <c r="AS243" s="23">
        <f>Table11[[#This Row],[Column9]]-Table11[[#This Row],[SNP]]</f>
        <v>0</v>
      </c>
      <c r="AT243" s="24">
        <f>Table11[[#This Row],[Column10]]-Table11[[#This Row],[PD]]</f>
        <v>0</v>
      </c>
      <c r="AU243" s="24">
        <f>MAX(Table11[[#This Row],[Column3]:[Column10]])-LARGE(Table11[[#This Row],[Column3]:[Column10]],2)</f>
        <v>0.77681000000000111</v>
      </c>
      <c r="AV243">
        <f>Table11[[#This Row],[Column3]]*Table11[[#This Row],[Column2]]</f>
        <v>1355507.21896</v>
      </c>
      <c r="AW243" s="25">
        <f>TRUNC(Table11[[#This Row],[Column3]]*Table11[[#This Row],[Column28]]/100)</f>
        <v>13555</v>
      </c>
      <c r="AX243" s="26">
        <f>TRUNC(Table11[[#This Row],[Column4]]*Table11[[#This Row],[Column29]]/100)</f>
        <v>4937</v>
      </c>
      <c r="AY243" s="27">
        <f>TRUNC(Table11[[#This Row],[Column5]]*Table11[[#This Row],[Column30]]/100)</f>
        <v>13228</v>
      </c>
      <c r="AZ243" s="28">
        <f>TRUNC(Table11[[#This Row],[Column6]]*Table11[[#This Row],[Column31]]/100)</f>
        <v>3111</v>
      </c>
      <c r="BA243" s="29">
        <f>TRUNC(Table11[[#This Row],[Column7]]*Table11[[#This Row],[Column312]]/100)</f>
        <v>6970</v>
      </c>
      <c r="BB243" s="30">
        <f>TRUNC(Table11[[#This Row],[Column8]]*Table11[[#This Row],[Column313]]/100)</f>
        <v>188</v>
      </c>
      <c r="BC243" s="31">
        <f>TRUNC(Table11[[#This Row],[Column9]]*Table11[[#This Row],[Column314]]/100)</f>
        <v>0</v>
      </c>
      <c r="BD243" s="32">
        <f>TRUNC(Table11[[#This Row],[Column10]]*Table11[[#This Row],[Column30]]/100)</f>
        <v>0</v>
      </c>
      <c r="BE243">
        <f>Table11[[#This Row],[Column2]]</f>
        <v>41992</v>
      </c>
      <c r="BF243">
        <f>Table11[[#This Row],[Column28]]</f>
        <v>41992</v>
      </c>
      <c r="BG243">
        <f>Table11[[#This Row],[Column29]]</f>
        <v>41992</v>
      </c>
      <c r="BH243">
        <f>Table11[[#This Row],[Column30]]</f>
        <v>41992</v>
      </c>
      <c r="BI243">
        <f>Table11[[#This Row],[Column31]]</f>
        <v>41992</v>
      </c>
      <c r="BJ243">
        <f>Table11[[#This Row],[Column312]]</f>
        <v>41992</v>
      </c>
      <c r="BK243">
        <f>Table11[[#This Row],[Column313]]</f>
        <v>41992</v>
      </c>
      <c r="BL243">
        <f>Table11[[#This Row],[Column314]]</f>
        <v>41992</v>
      </c>
      <c r="BM243">
        <f>Table11[[#This Row],[Column315]]</f>
        <v>41992</v>
      </c>
      <c r="BN243">
        <f>Table11[[#This Row],[Column31]]</f>
        <v>41992</v>
      </c>
      <c r="BO243">
        <f>Table11[[#This Row],[Column312]]</f>
        <v>41992</v>
      </c>
    </row>
    <row r="244" spans="1:67" ht="28.8" customHeight="1">
      <c r="A244" s="4" t="s">
        <v>666</v>
      </c>
      <c r="B244" s="5" t="s">
        <v>474</v>
      </c>
      <c r="C244" s="5" t="s">
        <v>134</v>
      </c>
      <c r="D244" s="56" t="s">
        <v>1170</v>
      </c>
      <c r="E244" s="16">
        <v>0</v>
      </c>
      <c r="F244">
        <v>10.106</v>
      </c>
      <c r="G244">
        <v>30.484000000000002</v>
      </c>
      <c r="H244">
        <v>21.526</v>
      </c>
      <c r="I244">
        <v>14.884</v>
      </c>
      <c r="J244">
        <v>5.649</v>
      </c>
      <c r="K244">
        <v>1.3939999999999999</v>
      </c>
      <c r="L244">
        <v>15.957000000000001</v>
      </c>
      <c r="M244" s="7">
        <f>Table11[[#This Row],[Progressives]]*0.67+Table11[[#This Row],[Muslim]]*0.64+Table11[[#This Row],[Left]]*0.35+Table11[[#This Row],[Average]]*0.52+Table11[[#This Row],[Reforms]]*0.2</f>
        <v>42.490740000000002</v>
      </c>
      <c r="N244" s="58">
        <f>Table11[[#This Row],[Average]]*0.34+Table11[[#This Row],[Liberal]]*0.45+Table11[[#This Row],[Blues]]+Table11[[#This Row],[Reforms]]*0.6</f>
        <v>18.570810000000002</v>
      </c>
      <c r="O244" s="9">
        <f>Table11[[#This Row],[Liberal]]*0.55+Table11[[#This Row],[Progressives]]*0.07+Table11[[#This Row],[Average]]*0.14</f>
        <v>6.6975300000000004</v>
      </c>
      <c r="P244" s="11">
        <f>Table11[[#This Row],[Muslim]]*0.06+Table11[[#This Row],[Left]]*0.44+Table11[[#This Row],[Progressives]]*0.26</f>
        <v>19.61608</v>
      </c>
      <c r="Q244" s="59"/>
      <c r="R244" s="57">
        <f>Table11[[#This Row],[Muslim]]*0.3+Table11[[#This Row],[Left]]*0.21+Table11[[#This Row],[Reforms]]*0.2</f>
        <v>12.624840000000001</v>
      </c>
      <c r="T244" s="7">
        <v>61.9</v>
      </c>
      <c r="U244" s="8">
        <v>3.6</v>
      </c>
      <c r="V244" s="10">
        <v>10.1</v>
      </c>
      <c r="W244" s="9">
        <v>4.8</v>
      </c>
      <c r="X244" s="11">
        <v>16.2</v>
      </c>
      <c r="Y244" s="13">
        <v>3.5</v>
      </c>
      <c r="Z244" s="12">
        <v>0</v>
      </c>
      <c r="AA244" s="14">
        <v>0</v>
      </c>
      <c r="AB244">
        <f t="shared" ca="1" si="3"/>
        <v>0.49286174700983776</v>
      </c>
      <c r="AC244">
        <v>32381</v>
      </c>
      <c r="AD244" s="17">
        <v>29.73968</v>
      </c>
      <c r="AE244" s="18">
        <v>5.7164799999999998</v>
      </c>
      <c r="AF244" s="19">
        <v>25.239519999999999</v>
      </c>
      <c r="AG244" s="20">
        <v>3.4603199999999998</v>
      </c>
      <c r="AH244" s="21">
        <v>35.217399999999998</v>
      </c>
      <c r="AI244" s="22">
        <v>0.62659999999999905</v>
      </c>
      <c r="AJ244" s="23">
        <v>0</v>
      </c>
      <c r="AK244" s="24">
        <v>0</v>
      </c>
      <c r="AL244" s="4" t="s">
        <v>666</v>
      </c>
      <c r="AM244" s="17">
        <f>Table11[[#This Row],[Column3]]-Table11[[#This Row],[Labour]]</f>
        <v>-32.160319999999999</v>
      </c>
      <c r="AN244" s="18">
        <f>Table11[[#This Row],[Column4]]-Table11[[#This Row],[Conservative]]</f>
        <v>2.1164799999999997</v>
      </c>
      <c r="AO244" s="19">
        <f>Table11[[#This Row],[Column5]]-Table11[[#This Row],[Reform]]</f>
        <v>15.139519999999999</v>
      </c>
      <c r="AP244" s="20">
        <f>Table11[[#This Row],[Column6]]-Table11[[#This Row],[LibDem]]</f>
        <v>-1.33968</v>
      </c>
      <c r="AQ244" s="21">
        <f>Table11[[#This Row],[Column7]]-Table11[[#This Row],[Green]]</f>
        <v>19.017399999999999</v>
      </c>
      <c r="AR244" s="22">
        <f>Table11[[#This Row],[Column8]]-Table11[[#This Row],[Oth]]</f>
        <v>-2.8734000000000011</v>
      </c>
      <c r="AS244" s="23">
        <f>Table11[[#This Row],[Column9]]-Table11[[#This Row],[SNP]]</f>
        <v>0</v>
      </c>
      <c r="AT244" s="24">
        <f>Table11[[#This Row],[Column10]]-Table11[[#This Row],[PD]]</f>
        <v>0</v>
      </c>
      <c r="AU244" s="24">
        <f>MAX(Table11[[#This Row],[Column3]:[Column10]])-LARGE(Table11[[#This Row],[Column3]:[Column10]],2)</f>
        <v>5.4777199999999979</v>
      </c>
      <c r="AV244">
        <f>Table11[[#This Row],[Column3]]*Table11[[#This Row],[Column2]]</f>
        <v>963000.57808000001</v>
      </c>
      <c r="AW244" s="25">
        <f>TRUNC(Table11[[#This Row],[Column3]]*Table11[[#This Row],[Column28]]/100)</f>
        <v>9630</v>
      </c>
      <c r="AX244" s="26">
        <f>TRUNC(Table11[[#This Row],[Column4]]*Table11[[#This Row],[Column29]]/100)</f>
        <v>1851</v>
      </c>
      <c r="AY244" s="27">
        <f>TRUNC(Table11[[#This Row],[Column5]]*Table11[[#This Row],[Column30]]/100)</f>
        <v>8172</v>
      </c>
      <c r="AZ244" s="28">
        <f>TRUNC(Table11[[#This Row],[Column6]]*Table11[[#This Row],[Column31]]/100)</f>
        <v>1120</v>
      </c>
      <c r="BA244" s="29">
        <f>TRUNC(Table11[[#This Row],[Column7]]*Table11[[#This Row],[Column312]]/100)</f>
        <v>11403</v>
      </c>
      <c r="BB244" s="30">
        <f>TRUNC(Table11[[#This Row],[Column8]]*Table11[[#This Row],[Column313]]/100)</f>
        <v>202</v>
      </c>
      <c r="BC244" s="31">
        <f>TRUNC(Table11[[#This Row],[Column9]]*Table11[[#This Row],[Column314]]/100)</f>
        <v>0</v>
      </c>
      <c r="BD244" s="32">
        <f>TRUNC(Table11[[#This Row],[Column10]]*Table11[[#This Row],[Column30]]/100)</f>
        <v>0</v>
      </c>
      <c r="BE244">
        <f>Table11[[#This Row],[Column2]]</f>
        <v>32381</v>
      </c>
      <c r="BF244">
        <f>Table11[[#This Row],[Column28]]</f>
        <v>32381</v>
      </c>
      <c r="BG244">
        <f>Table11[[#This Row],[Column29]]</f>
        <v>32381</v>
      </c>
      <c r="BH244">
        <f>Table11[[#This Row],[Column30]]</f>
        <v>32381</v>
      </c>
      <c r="BI244">
        <f>Table11[[#This Row],[Column31]]</f>
        <v>32381</v>
      </c>
      <c r="BJ244">
        <f>Table11[[#This Row],[Column312]]</f>
        <v>32381</v>
      </c>
      <c r="BK244">
        <f>Table11[[#This Row],[Column313]]</f>
        <v>32381</v>
      </c>
      <c r="BL244">
        <f>Table11[[#This Row],[Column314]]</f>
        <v>32381</v>
      </c>
      <c r="BM244">
        <f>Table11[[#This Row],[Column315]]</f>
        <v>32381</v>
      </c>
      <c r="BN244">
        <f>Table11[[#This Row],[Column31]]</f>
        <v>32381</v>
      </c>
      <c r="BO244">
        <f>Table11[[#This Row],[Column312]]</f>
        <v>32381</v>
      </c>
    </row>
    <row r="245" spans="1:67" ht="28.8">
      <c r="A245" s="2" t="s">
        <v>667</v>
      </c>
      <c r="B245" s="3" t="s">
        <v>474</v>
      </c>
      <c r="C245" s="3" t="s">
        <v>134</v>
      </c>
      <c r="D245" s="50" t="s">
        <v>1171</v>
      </c>
      <c r="E245">
        <v>0</v>
      </c>
      <c r="F245">
        <v>1.431</v>
      </c>
      <c r="G245">
        <v>11.285</v>
      </c>
      <c r="H245">
        <v>8.2769999999999992</v>
      </c>
      <c r="I245">
        <v>38.491</v>
      </c>
      <c r="J245">
        <v>9.9719999999999995</v>
      </c>
      <c r="K245">
        <v>0.51200000000000001</v>
      </c>
      <c r="L245">
        <v>30.030999999999999</v>
      </c>
      <c r="M245" s="7">
        <f>Table11[[#This Row],[Progressives]]*0.67+Table11[[#This Row],[Muslim]]*0.64+Table11[[#This Row],[Left]]*0.35+Table11[[#This Row],[Average]]*0.52+Table11[[#This Row],[Reforms]]*0.2</f>
        <v>36.432699999999997</v>
      </c>
      <c r="N245" s="58">
        <f>Table11[[#This Row],[Average]]*0.34+Table11[[#This Row],[Liberal]]*0.45+Table11[[#This Row],[Blues]]+Table11[[#This Row],[Reforms]]*0.6</f>
        <v>36.104939999999999</v>
      </c>
      <c r="O245" s="9">
        <f>Table11[[#This Row],[Liberal]]*0.55+Table11[[#This Row],[Progressives]]*0.07+Table11[[#This Row],[Average]]*0.14</f>
        <v>11.452730000000001</v>
      </c>
      <c r="P245" s="11">
        <f>Table11[[#This Row],[Muslim]]*0.06+Table11[[#This Row],[Left]]*0.44+Table11[[#This Row],[Progressives]]*0.26</f>
        <v>7.2032799999999995</v>
      </c>
      <c r="Q245" s="59"/>
      <c r="R245" s="57">
        <f>Table11[[#This Row],[Muslim]]*0.3+Table11[[#This Row],[Left]]*0.21+Table11[[#This Row],[Reforms]]*0.2</f>
        <v>8.8053500000000007</v>
      </c>
      <c r="T245" s="7">
        <v>70.599999999999994</v>
      </c>
      <c r="U245" s="8">
        <v>3.5</v>
      </c>
      <c r="V245" s="10">
        <v>15.7</v>
      </c>
      <c r="W245" s="9">
        <v>2.6</v>
      </c>
      <c r="X245" s="11">
        <v>6.5</v>
      </c>
      <c r="Y245" s="13">
        <v>1.2</v>
      </c>
      <c r="Z245" s="12">
        <v>0</v>
      </c>
      <c r="AA245" s="14">
        <v>0</v>
      </c>
      <c r="AB245">
        <f t="shared" ca="1" si="3"/>
        <v>0.60824122242915069</v>
      </c>
      <c r="AC245">
        <v>36886</v>
      </c>
      <c r="AD245" s="17">
        <v>32.216090000000001</v>
      </c>
      <c r="AE245" s="18">
        <v>7.4113600000000002</v>
      </c>
      <c r="AF245" s="19">
        <v>39.230640000000001</v>
      </c>
      <c r="AG245" s="20">
        <v>2.8277100000000002</v>
      </c>
      <c r="AH245" s="21">
        <v>18.152999999999999</v>
      </c>
      <c r="AI245" s="22">
        <v>0.16120000000000001</v>
      </c>
      <c r="AJ245" s="23">
        <v>0</v>
      </c>
      <c r="AK245" s="24">
        <v>0</v>
      </c>
      <c r="AL245" s="2" t="s">
        <v>667</v>
      </c>
      <c r="AM245" s="17">
        <f>Table11[[#This Row],[Column3]]-Table11[[#This Row],[Labour]]</f>
        <v>-38.383909999999993</v>
      </c>
      <c r="AN245" s="18">
        <f>Table11[[#This Row],[Column4]]-Table11[[#This Row],[Conservative]]</f>
        <v>3.9113600000000002</v>
      </c>
      <c r="AO245" s="19">
        <f>Table11[[#This Row],[Column5]]-Table11[[#This Row],[Reform]]</f>
        <v>23.530640000000002</v>
      </c>
      <c r="AP245" s="20">
        <f>Table11[[#This Row],[Column6]]-Table11[[#This Row],[LibDem]]</f>
        <v>0.22771000000000008</v>
      </c>
      <c r="AQ245" s="21">
        <f>Table11[[#This Row],[Column7]]-Table11[[#This Row],[Green]]</f>
        <v>11.652999999999999</v>
      </c>
      <c r="AR245" s="22">
        <f>Table11[[#This Row],[Column8]]-Table11[[#This Row],[Oth]]</f>
        <v>-1.0387999999999999</v>
      </c>
      <c r="AS245" s="23">
        <f>Table11[[#This Row],[Column9]]-Table11[[#This Row],[SNP]]</f>
        <v>0</v>
      </c>
      <c r="AT245" s="24">
        <f>Table11[[#This Row],[Column10]]-Table11[[#This Row],[PD]]</f>
        <v>0</v>
      </c>
      <c r="AU245" s="24">
        <f>MAX(Table11[[#This Row],[Column3]:[Column10]])-LARGE(Table11[[#This Row],[Column3]:[Column10]],2)</f>
        <v>7.0145499999999998</v>
      </c>
      <c r="AV245">
        <f>Table11[[#This Row],[Column3]]*Table11[[#This Row],[Column2]]</f>
        <v>1188322.6957400001</v>
      </c>
      <c r="AW245" s="25">
        <f>TRUNC(Table11[[#This Row],[Column3]]*Table11[[#This Row],[Column28]]/100)</f>
        <v>11883</v>
      </c>
      <c r="AX245" s="26">
        <f>TRUNC(Table11[[#This Row],[Column4]]*Table11[[#This Row],[Column29]]/100)</f>
        <v>2733</v>
      </c>
      <c r="AY245" s="27">
        <f>TRUNC(Table11[[#This Row],[Column5]]*Table11[[#This Row],[Column30]]/100)</f>
        <v>14470</v>
      </c>
      <c r="AZ245" s="28">
        <f>TRUNC(Table11[[#This Row],[Column6]]*Table11[[#This Row],[Column31]]/100)</f>
        <v>1043</v>
      </c>
      <c r="BA245" s="29">
        <f>TRUNC(Table11[[#This Row],[Column7]]*Table11[[#This Row],[Column312]]/100)</f>
        <v>6695</v>
      </c>
      <c r="BB245" s="30">
        <f>TRUNC(Table11[[#This Row],[Column8]]*Table11[[#This Row],[Column313]]/100)</f>
        <v>59</v>
      </c>
      <c r="BC245" s="31">
        <f>TRUNC(Table11[[#This Row],[Column9]]*Table11[[#This Row],[Column314]]/100)</f>
        <v>0</v>
      </c>
      <c r="BD245" s="32">
        <f>TRUNC(Table11[[#This Row],[Column10]]*Table11[[#This Row],[Column30]]/100)</f>
        <v>0</v>
      </c>
      <c r="BE245">
        <f>Table11[[#This Row],[Column2]]</f>
        <v>36886</v>
      </c>
      <c r="BF245">
        <f>Table11[[#This Row],[Column28]]</f>
        <v>36886</v>
      </c>
      <c r="BG245">
        <f>Table11[[#This Row],[Column29]]</f>
        <v>36886</v>
      </c>
      <c r="BH245">
        <f>Table11[[#This Row],[Column30]]</f>
        <v>36886</v>
      </c>
      <c r="BI245">
        <f>Table11[[#This Row],[Column31]]</f>
        <v>36886</v>
      </c>
      <c r="BJ245">
        <f>Table11[[#This Row],[Column312]]</f>
        <v>36886</v>
      </c>
      <c r="BK245">
        <f>Table11[[#This Row],[Column313]]</f>
        <v>36886</v>
      </c>
      <c r="BL245">
        <f>Table11[[#This Row],[Column314]]</f>
        <v>36886</v>
      </c>
      <c r="BM245">
        <f>Table11[[#This Row],[Column315]]</f>
        <v>36886</v>
      </c>
      <c r="BN245">
        <f>Table11[[#This Row],[Column31]]</f>
        <v>36886</v>
      </c>
      <c r="BO245">
        <f>Table11[[#This Row],[Column312]]</f>
        <v>36886</v>
      </c>
    </row>
    <row r="246" spans="1:67" ht="28.8">
      <c r="A246" s="4" t="s">
        <v>668</v>
      </c>
      <c r="B246" s="5" t="s">
        <v>474</v>
      </c>
      <c r="C246" s="5" t="s">
        <v>134</v>
      </c>
      <c r="D246" s="56" t="s">
        <v>1172</v>
      </c>
      <c r="E246" s="16">
        <v>0</v>
      </c>
      <c r="F246">
        <v>8.2949999999999999</v>
      </c>
      <c r="G246">
        <v>23.244</v>
      </c>
      <c r="H246">
        <v>18.776</v>
      </c>
      <c r="I246">
        <v>19.074000000000002</v>
      </c>
      <c r="J246">
        <v>14.099</v>
      </c>
      <c r="K246">
        <v>1.488</v>
      </c>
      <c r="L246">
        <v>15.023999999999999</v>
      </c>
      <c r="M246" s="7">
        <f>Table11[[#This Row],[Progressives]]*0.67+Table11[[#This Row],[Muslim]]*0.64+Table11[[#This Row],[Left]]*0.35+Table11[[#This Row],[Average]]*0.52+Table11[[#This Row],[Reforms]]*0.2</f>
        <v>38.947400000000002</v>
      </c>
      <c r="N246" s="58">
        <f>Table11[[#This Row],[Average]]*0.34+Table11[[#This Row],[Liberal]]*0.45+Table11[[#This Row],[Blues]]+Table11[[#This Row],[Reforms]]*0.6</f>
        <v>23.33211</v>
      </c>
      <c r="O246" s="9">
        <f>Table11[[#This Row],[Liberal]]*0.55+Table11[[#This Row],[Progressives]]*0.07+Table11[[#This Row],[Average]]*0.14</f>
        <v>11.739130000000001</v>
      </c>
      <c r="P246" s="11">
        <f>Table11[[#This Row],[Muslim]]*0.06+Table11[[#This Row],[Left]]*0.44+Table11[[#This Row],[Progressives]]*0.26</f>
        <v>15.606819999999999</v>
      </c>
      <c r="Q246" s="59"/>
      <c r="R246" s="57">
        <f>Table11[[#This Row],[Muslim]]*0.3+Table11[[#This Row],[Left]]*0.21+Table11[[#This Row],[Reforms]]*0.2</f>
        <v>10.37454</v>
      </c>
      <c r="T246" s="7">
        <v>58</v>
      </c>
      <c r="U246" s="8">
        <v>4.7</v>
      </c>
      <c r="V246" s="10">
        <v>8.6999999999999993</v>
      </c>
      <c r="W246" s="9">
        <v>6.9</v>
      </c>
      <c r="X246" s="11">
        <v>17</v>
      </c>
      <c r="Y246" s="13">
        <v>4.7</v>
      </c>
      <c r="Z246" s="12">
        <v>0</v>
      </c>
      <c r="AA246" s="14">
        <v>0</v>
      </c>
      <c r="AB246">
        <f t="shared" ca="1" si="3"/>
        <v>0.59442342246328139</v>
      </c>
      <c r="AC246">
        <v>39815</v>
      </c>
      <c r="AD246" s="17">
        <v>31.933019999999999</v>
      </c>
      <c r="AE246" s="18">
        <v>6.7161599999999897</v>
      </c>
      <c r="AF246" s="19">
        <v>22.835840000000001</v>
      </c>
      <c r="AG246" s="20">
        <v>4.0969800000000003</v>
      </c>
      <c r="AH246" s="21">
        <v>33.7134</v>
      </c>
      <c r="AI246" s="22">
        <v>0.7046</v>
      </c>
      <c r="AJ246" s="23">
        <v>0</v>
      </c>
      <c r="AK246" s="24">
        <v>0</v>
      </c>
      <c r="AL246" s="4" t="s">
        <v>668</v>
      </c>
      <c r="AM246" s="17">
        <f>Table11[[#This Row],[Column3]]-Table11[[#This Row],[Labour]]</f>
        <v>-26.066980000000001</v>
      </c>
      <c r="AN246" s="18">
        <f>Table11[[#This Row],[Column4]]-Table11[[#This Row],[Conservative]]</f>
        <v>2.0161599999999895</v>
      </c>
      <c r="AO246" s="19">
        <f>Table11[[#This Row],[Column5]]-Table11[[#This Row],[Reform]]</f>
        <v>14.135840000000002</v>
      </c>
      <c r="AP246" s="20">
        <f>Table11[[#This Row],[Column6]]-Table11[[#This Row],[LibDem]]</f>
        <v>-2.8030200000000001</v>
      </c>
      <c r="AQ246" s="21">
        <f>Table11[[#This Row],[Column7]]-Table11[[#This Row],[Green]]</f>
        <v>16.7134</v>
      </c>
      <c r="AR246" s="22">
        <f>Table11[[#This Row],[Column8]]-Table11[[#This Row],[Oth]]</f>
        <v>-3.9954000000000001</v>
      </c>
      <c r="AS246" s="23">
        <f>Table11[[#This Row],[Column9]]-Table11[[#This Row],[SNP]]</f>
        <v>0</v>
      </c>
      <c r="AT246" s="24">
        <f>Table11[[#This Row],[Column10]]-Table11[[#This Row],[PD]]</f>
        <v>0</v>
      </c>
      <c r="AU246" s="24">
        <f>MAX(Table11[[#This Row],[Column3]:[Column10]])-LARGE(Table11[[#This Row],[Column3]:[Column10]],2)</f>
        <v>1.780380000000001</v>
      </c>
      <c r="AV246">
        <f>Table11[[#This Row],[Column3]]*Table11[[#This Row],[Column2]]</f>
        <v>1271413.1913000001</v>
      </c>
      <c r="AW246" s="25">
        <f>TRUNC(Table11[[#This Row],[Column3]]*Table11[[#This Row],[Column28]]/100)</f>
        <v>12714</v>
      </c>
      <c r="AX246" s="26">
        <f>TRUNC(Table11[[#This Row],[Column4]]*Table11[[#This Row],[Column29]]/100)</f>
        <v>2674</v>
      </c>
      <c r="AY246" s="27">
        <f>TRUNC(Table11[[#This Row],[Column5]]*Table11[[#This Row],[Column30]]/100)</f>
        <v>9092</v>
      </c>
      <c r="AZ246" s="28">
        <f>TRUNC(Table11[[#This Row],[Column6]]*Table11[[#This Row],[Column31]]/100)</f>
        <v>1631</v>
      </c>
      <c r="BA246" s="29">
        <f>TRUNC(Table11[[#This Row],[Column7]]*Table11[[#This Row],[Column312]]/100)</f>
        <v>13422</v>
      </c>
      <c r="BB246" s="30">
        <f>TRUNC(Table11[[#This Row],[Column8]]*Table11[[#This Row],[Column313]]/100)</f>
        <v>280</v>
      </c>
      <c r="BC246" s="31">
        <f>TRUNC(Table11[[#This Row],[Column9]]*Table11[[#This Row],[Column314]]/100)</f>
        <v>0</v>
      </c>
      <c r="BD246" s="32">
        <f>TRUNC(Table11[[#This Row],[Column10]]*Table11[[#This Row],[Column30]]/100)</f>
        <v>0</v>
      </c>
      <c r="BE246">
        <f>Table11[[#This Row],[Column2]]</f>
        <v>39815</v>
      </c>
      <c r="BF246">
        <f>Table11[[#This Row],[Column28]]</f>
        <v>39815</v>
      </c>
      <c r="BG246">
        <f>Table11[[#This Row],[Column29]]</f>
        <v>39815</v>
      </c>
      <c r="BH246">
        <f>Table11[[#This Row],[Column30]]</f>
        <v>39815</v>
      </c>
      <c r="BI246">
        <f>Table11[[#This Row],[Column31]]</f>
        <v>39815</v>
      </c>
      <c r="BJ246">
        <f>Table11[[#This Row],[Column312]]</f>
        <v>39815</v>
      </c>
      <c r="BK246">
        <f>Table11[[#This Row],[Column313]]</f>
        <v>39815</v>
      </c>
      <c r="BL246">
        <f>Table11[[#This Row],[Column314]]</f>
        <v>39815</v>
      </c>
      <c r="BM246">
        <f>Table11[[#This Row],[Column315]]</f>
        <v>39815</v>
      </c>
      <c r="BN246">
        <f>Table11[[#This Row],[Column31]]</f>
        <v>39815</v>
      </c>
      <c r="BO246">
        <f>Table11[[#This Row],[Column312]]</f>
        <v>39815</v>
      </c>
    </row>
    <row r="247" spans="1:67" ht="28.8">
      <c r="A247" s="4" t="s">
        <v>669</v>
      </c>
      <c r="B247" s="5" t="s">
        <v>474</v>
      </c>
      <c r="C247" s="5" t="s">
        <v>134</v>
      </c>
      <c r="D247" s="56" t="s">
        <v>1173</v>
      </c>
      <c r="E247" s="16">
        <v>0</v>
      </c>
      <c r="F247">
        <v>2.3940000000000001</v>
      </c>
      <c r="G247">
        <v>10.704000000000001</v>
      </c>
      <c r="H247">
        <v>9.5169999999999995</v>
      </c>
      <c r="I247">
        <v>40.384</v>
      </c>
      <c r="J247">
        <v>9.5380000000000003</v>
      </c>
      <c r="K247">
        <v>0.55600000000000005</v>
      </c>
      <c r="L247">
        <v>26.907</v>
      </c>
      <c r="M247" s="7">
        <f>Table11[[#This Row],[Progressives]]*0.67+Table11[[#This Row],[Muslim]]*0.64+Table11[[#This Row],[Left]]*0.35+Table11[[#This Row],[Average]]*0.52+Table11[[#This Row],[Reforms]]*0.2</f>
        <v>38.036029999999997</v>
      </c>
      <c r="N247" s="58">
        <f>Table11[[#This Row],[Average]]*0.34+Table11[[#This Row],[Liberal]]*0.45+Table11[[#This Row],[Blues]]+Table11[[#This Row],[Reforms]]*0.6</f>
        <v>34.722859999999997</v>
      </c>
      <c r="O247" s="9">
        <f>Table11[[#This Row],[Liberal]]*0.55+Table11[[#This Row],[Progressives]]*0.07+Table11[[#This Row],[Average]]*0.14</f>
        <v>11.565850000000001</v>
      </c>
      <c r="P247" s="11">
        <f>Table11[[#This Row],[Muslim]]*0.06+Table11[[#This Row],[Left]]*0.44+Table11[[#This Row],[Progressives]]*0.26</f>
        <v>7.3278200000000009</v>
      </c>
      <c r="Q247" s="59"/>
      <c r="R247" s="57">
        <f>Table11[[#This Row],[Muslim]]*0.3+Table11[[#This Row],[Left]]*0.21+Table11[[#This Row],[Reforms]]*0.2</f>
        <v>8.3474400000000006</v>
      </c>
      <c r="T247" s="7">
        <v>66.599999999999994</v>
      </c>
      <c r="U247" s="8">
        <v>4.0999999999999996</v>
      </c>
      <c r="V247" s="10">
        <v>12.8</v>
      </c>
      <c r="W247" s="9">
        <v>3.4</v>
      </c>
      <c r="X247" s="11">
        <v>7</v>
      </c>
      <c r="Y247" s="13">
        <v>6.1</v>
      </c>
      <c r="Z247" s="12">
        <v>0</v>
      </c>
      <c r="AA247" s="14">
        <v>0</v>
      </c>
      <c r="AB247">
        <f t="shared" ca="1" si="3"/>
        <v>0.71639677791252288</v>
      </c>
      <c r="AC247">
        <v>38006</v>
      </c>
      <c r="AD247" s="17">
        <v>34.41771</v>
      </c>
      <c r="AE247" s="18">
        <v>7.1948800000000004</v>
      </c>
      <c r="AF247" s="19">
        <v>36.00112</v>
      </c>
      <c r="AG247" s="20">
        <v>3.0690900000000001</v>
      </c>
      <c r="AH247" s="21">
        <v>18.908999999999999</v>
      </c>
      <c r="AI247" s="22">
        <v>0.40819999999999901</v>
      </c>
      <c r="AJ247" s="23">
        <v>0</v>
      </c>
      <c r="AK247" s="24">
        <v>0</v>
      </c>
      <c r="AL247" s="4" t="s">
        <v>669</v>
      </c>
      <c r="AM247" s="17">
        <f>Table11[[#This Row],[Column3]]-Table11[[#This Row],[Labour]]</f>
        <v>-32.182289999999995</v>
      </c>
      <c r="AN247" s="18">
        <f>Table11[[#This Row],[Column4]]-Table11[[#This Row],[Conservative]]</f>
        <v>3.0948800000000007</v>
      </c>
      <c r="AO247" s="19">
        <f>Table11[[#This Row],[Column5]]-Table11[[#This Row],[Reform]]</f>
        <v>23.20112</v>
      </c>
      <c r="AP247" s="20">
        <f>Table11[[#This Row],[Column6]]-Table11[[#This Row],[LibDem]]</f>
        <v>-0.33090999999999982</v>
      </c>
      <c r="AQ247" s="21">
        <f>Table11[[#This Row],[Column7]]-Table11[[#This Row],[Green]]</f>
        <v>11.908999999999999</v>
      </c>
      <c r="AR247" s="22">
        <f>Table11[[#This Row],[Column8]]-Table11[[#This Row],[Oth]]</f>
        <v>-5.6918000000000006</v>
      </c>
      <c r="AS247" s="23">
        <f>Table11[[#This Row],[Column9]]-Table11[[#This Row],[SNP]]</f>
        <v>0</v>
      </c>
      <c r="AT247" s="24">
        <f>Table11[[#This Row],[Column10]]-Table11[[#This Row],[PD]]</f>
        <v>0</v>
      </c>
      <c r="AU247" s="24">
        <f>MAX(Table11[[#This Row],[Column3]:[Column10]])-LARGE(Table11[[#This Row],[Column3]:[Column10]],2)</f>
        <v>1.5834100000000007</v>
      </c>
      <c r="AV247">
        <f>Table11[[#This Row],[Column3]]*Table11[[#This Row],[Column2]]</f>
        <v>1308079.4862599999</v>
      </c>
      <c r="AW247" s="25">
        <f>TRUNC(Table11[[#This Row],[Column3]]*Table11[[#This Row],[Column28]]/100)</f>
        <v>13080</v>
      </c>
      <c r="AX247" s="26">
        <f>TRUNC(Table11[[#This Row],[Column4]]*Table11[[#This Row],[Column29]]/100)</f>
        <v>2734</v>
      </c>
      <c r="AY247" s="27">
        <f>TRUNC(Table11[[#This Row],[Column5]]*Table11[[#This Row],[Column30]]/100)</f>
        <v>13682</v>
      </c>
      <c r="AZ247" s="28">
        <f>TRUNC(Table11[[#This Row],[Column6]]*Table11[[#This Row],[Column31]]/100)</f>
        <v>1166</v>
      </c>
      <c r="BA247" s="29">
        <f>TRUNC(Table11[[#This Row],[Column7]]*Table11[[#This Row],[Column312]]/100)</f>
        <v>7186</v>
      </c>
      <c r="BB247" s="30">
        <f>TRUNC(Table11[[#This Row],[Column8]]*Table11[[#This Row],[Column313]]/100)</f>
        <v>155</v>
      </c>
      <c r="BC247" s="31">
        <f>TRUNC(Table11[[#This Row],[Column9]]*Table11[[#This Row],[Column314]]/100)</f>
        <v>0</v>
      </c>
      <c r="BD247" s="32">
        <f>TRUNC(Table11[[#This Row],[Column10]]*Table11[[#This Row],[Column30]]/100)</f>
        <v>0</v>
      </c>
      <c r="BE247">
        <f>Table11[[#This Row],[Column2]]</f>
        <v>38006</v>
      </c>
      <c r="BF247">
        <f>Table11[[#This Row],[Column28]]</f>
        <v>38006</v>
      </c>
      <c r="BG247">
        <f>Table11[[#This Row],[Column29]]</f>
        <v>38006</v>
      </c>
      <c r="BH247">
        <f>Table11[[#This Row],[Column30]]</f>
        <v>38006</v>
      </c>
      <c r="BI247">
        <f>Table11[[#This Row],[Column31]]</f>
        <v>38006</v>
      </c>
      <c r="BJ247">
        <f>Table11[[#This Row],[Column312]]</f>
        <v>38006</v>
      </c>
      <c r="BK247">
        <f>Table11[[#This Row],[Column313]]</f>
        <v>38006</v>
      </c>
      <c r="BL247">
        <f>Table11[[#This Row],[Column314]]</f>
        <v>38006</v>
      </c>
      <c r="BM247">
        <f>Table11[[#This Row],[Column315]]</f>
        <v>38006</v>
      </c>
      <c r="BN247">
        <f>Table11[[#This Row],[Column31]]</f>
        <v>38006</v>
      </c>
      <c r="BO247">
        <f>Table11[[#This Row],[Column312]]</f>
        <v>38006</v>
      </c>
    </row>
    <row r="248" spans="1:67" ht="28.8">
      <c r="A248" s="2" t="s">
        <v>371</v>
      </c>
      <c r="B248" s="3" t="s">
        <v>178</v>
      </c>
      <c r="C248" s="3" t="s">
        <v>134</v>
      </c>
      <c r="D248" s="50" t="s">
        <v>1174</v>
      </c>
      <c r="E248" s="16">
        <v>0</v>
      </c>
      <c r="F248">
        <v>0.71</v>
      </c>
      <c r="G248">
        <v>6.4539999999999997</v>
      </c>
      <c r="H248">
        <v>8.2780000000000005</v>
      </c>
      <c r="I248">
        <v>32.814</v>
      </c>
      <c r="J248">
        <v>29.175999999999998</v>
      </c>
      <c r="K248">
        <v>3.1680000000000001</v>
      </c>
      <c r="L248">
        <v>19.399999999999999</v>
      </c>
      <c r="M248" s="7">
        <f>Table11[[#This Row],[Progressives]]*0.67+Table11[[#This Row],[Muslim]]*0.64+Table11[[#This Row],[Left]]*0.35+Table11[[#This Row],[Average]]*0.52+Table11[[#This Row],[Reforms]]*0.2</f>
        <v>29.202839999999998</v>
      </c>
      <c r="N248" s="58">
        <f>Table11[[#This Row],[Average]]*0.34+Table11[[#This Row],[Liberal]]*0.45+Table11[[#This Row],[Blues]]+Table11[[#This Row],[Reforms]]*0.6</f>
        <v>39.093959999999996</v>
      </c>
      <c r="O248" s="9">
        <f>Table11[[#This Row],[Liberal]]*0.55+Table11[[#This Row],[Progressives]]*0.07+Table11[[#This Row],[Average]]*0.14</f>
        <v>21.220220000000001</v>
      </c>
      <c r="P248" s="11">
        <f>Table11[[#This Row],[Muslim]]*0.06+Table11[[#This Row],[Left]]*0.44+Table11[[#This Row],[Progressives]]*0.26</f>
        <v>5.0346400000000004</v>
      </c>
      <c r="Q248" s="59"/>
      <c r="R248" s="57">
        <f>Table11[[#This Row],[Muslim]]*0.3+Table11[[#This Row],[Left]]*0.21+Table11[[#This Row],[Reforms]]*0.2</f>
        <v>5.44834</v>
      </c>
      <c r="T248" s="7">
        <v>46.7</v>
      </c>
      <c r="U248" s="8">
        <v>29.5</v>
      </c>
      <c r="V248" s="10">
        <v>12.5</v>
      </c>
      <c r="W248" s="9">
        <v>4.7</v>
      </c>
      <c r="X248" s="11">
        <v>4.7</v>
      </c>
      <c r="Y248" s="13">
        <v>1.9</v>
      </c>
      <c r="Z248" s="12">
        <v>0</v>
      </c>
      <c r="AA248" s="14">
        <v>0</v>
      </c>
      <c r="AB248">
        <f t="shared" ca="1" si="3"/>
        <v>1.6439976948447899E-2</v>
      </c>
      <c r="AC248">
        <v>52792</v>
      </c>
      <c r="AD248" s="17">
        <v>27.995999999999999</v>
      </c>
      <c r="AE248" s="18">
        <v>26.821370000000002</v>
      </c>
      <c r="AF248" s="19">
        <v>25.98</v>
      </c>
      <c r="AG248" s="20">
        <v>4.9596299999999998</v>
      </c>
      <c r="AH248" s="21">
        <v>14.035</v>
      </c>
      <c r="AI248" s="22">
        <v>0.20799999999999899</v>
      </c>
      <c r="AJ248" s="23">
        <v>0</v>
      </c>
      <c r="AK248" s="24">
        <v>0</v>
      </c>
      <c r="AL248" s="2" t="s">
        <v>371</v>
      </c>
      <c r="AM248" s="17">
        <f>Table11[[#This Row],[Column3]]-Table11[[#This Row],[Labour]]</f>
        <v>-18.704000000000004</v>
      </c>
      <c r="AN248" s="18">
        <f>Table11[[#This Row],[Column4]]-Table11[[#This Row],[Conservative]]</f>
        <v>-2.6786299999999983</v>
      </c>
      <c r="AO248" s="19">
        <f>Table11[[#This Row],[Column5]]-Table11[[#This Row],[Reform]]</f>
        <v>13.48</v>
      </c>
      <c r="AP248" s="20">
        <f>Table11[[#This Row],[Column6]]-Table11[[#This Row],[LibDem]]</f>
        <v>0.25962999999999958</v>
      </c>
      <c r="AQ248" s="21">
        <f>Table11[[#This Row],[Column7]]-Table11[[#This Row],[Green]]</f>
        <v>9.3350000000000009</v>
      </c>
      <c r="AR248" s="22">
        <f>Table11[[#This Row],[Column8]]-Table11[[#This Row],[Oth]]</f>
        <v>-1.6920000000000008</v>
      </c>
      <c r="AS248" s="23">
        <f>Table11[[#This Row],[Column9]]-Table11[[#This Row],[SNP]]</f>
        <v>0</v>
      </c>
      <c r="AT248" s="24">
        <f>Table11[[#This Row],[Column10]]-Table11[[#This Row],[PD]]</f>
        <v>0</v>
      </c>
      <c r="AU248" s="24">
        <f>MAX(Table11[[#This Row],[Column3]:[Column10]])-LARGE(Table11[[#This Row],[Column3]:[Column10]],2)</f>
        <v>1.174629999999997</v>
      </c>
      <c r="AV248">
        <f>Table11[[#This Row],[Column3]]*Table11[[#This Row],[Column2]]</f>
        <v>1477964.8319999999</v>
      </c>
      <c r="AW248" s="25">
        <f>TRUNC(Table11[[#This Row],[Column3]]*Table11[[#This Row],[Column28]]/100)</f>
        <v>14779</v>
      </c>
      <c r="AX248" s="26">
        <f>TRUNC(Table11[[#This Row],[Column4]]*Table11[[#This Row],[Column29]]/100)</f>
        <v>14159</v>
      </c>
      <c r="AY248" s="27">
        <f>TRUNC(Table11[[#This Row],[Column5]]*Table11[[#This Row],[Column30]]/100)</f>
        <v>13715</v>
      </c>
      <c r="AZ248" s="28">
        <f>TRUNC(Table11[[#This Row],[Column6]]*Table11[[#This Row],[Column31]]/100)</f>
        <v>2618</v>
      </c>
      <c r="BA248" s="29">
        <f>TRUNC(Table11[[#This Row],[Column7]]*Table11[[#This Row],[Column312]]/100)</f>
        <v>7409</v>
      </c>
      <c r="BB248" s="30">
        <f>TRUNC(Table11[[#This Row],[Column8]]*Table11[[#This Row],[Column313]]/100)</f>
        <v>109</v>
      </c>
      <c r="BC248" s="31">
        <f>TRUNC(Table11[[#This Row],[Column9]]*Table11[[#This Row],[Column314]]/100)</f>
        <v>0</v>
      </c>
      <c r="BD248" s="32">
        <f>TRUNC(Table11[[#This Row],[Column10]]*Table11[[#This Row],[Column30]]/100)</f>
        <v>0</v>
      </c>
      <c r="BE248">
        <f>Table11[[#This Row],[Column2]]</f>
        <v>52792</v>
      </c>
      <c r="BF248">
        <f>Table11[[#This Row],[Column28]]</f>
        <v>52792</v>
      </c>
      <c r="BG248">
        <f>Table11[[#This Row],[Column29]]</f>
        <v>52792</v>
      </c>
      <c r="BH248">
        <f>Table11[[#This Row],[Column30]]</f>
        <v>52792</v>
      </c>
      <c r="BI248">
        <f>Table11[[#This Row],[Column31]]</f>
        <v>52792</v>
      </c>
      <c r="BJ248">
        <f>Table11[[#This Row],[Column312]]</f>
        <v>52792</v>
      </c>
      <c r="BK248">
        <f>Table11[[#This Row],[Column313]]</f>
        <v>52792</v>
      </c>
      <c r="BL248">
        <f>Table11[[#This Row],[Column314]]</f>
        <v>52792</v>
      </c>
      <c r="BM248">
        <f>Table11[[#This Row],[Column315]]</f>
        <v>52792</v>
      </c>
      <c r="BN248">
        <f>Table11[[#This Row],[Column31]]</f>
        <v>52792</v>
      </c>
      <c r="BO248">
        <f>Table11[[#This Row],[Column312]]</f>
        <v>52792</v>
      </c>
    </row>
    <row r="249" spans="1:67" ht="28.8">
      <c r="A249" s="2" t="s">
        <v>679</v>
      </c>
      <c r="B249" s="3" t="s">
        <v>133</v>
      </c>
      <c r="C249" s="3" t="s">
        <v>134</v>
      </c>
      <c r="D249" s="50" t="s">
        <v>1175</v>
      </c>
      <c r="E249" s="16">
        <v>0</v>
      </c>
      <c r="F249">
        <v>0.83399999999999996</v>
      </c>
      <c r="G249">
        <v>8.8369999999999997</v>
      </c>
      <c r="H249">
        <v>5.29</v>
      </c>
      <c r="I249">
        <v>35.408999999999999</v>
      </c>
      <c r="J249">
        <v>18.428999999999998</v>
      </c>
      <c r="K249">
        <v>0.49199999999999999</v>
      </c>
      <c r="L249">
        <v>30.710999999999999</v>
      </c>
      <c r="M249" s="7">
        <f>Table11[[#This Row],[Progressives]]*0.67+Table11[[#This Row],[Muslim]]*0.64+Table11[[#This Row],[Left]]*0.35+Table11[[#This Row],[Average]]*0.52+Table11[[#This Row],[Reforms]]*0.2</f>
        <v>31.725890000000003</v>
      </c>
      <c r="N249" s="58">
        <f>Table11[[#This Row],[Average]]*0.34+Table11[[#This Row],[Liberal]]*0.45+Table11[[#This Row],[Blues]]+Table11[[#This Row],[Reforms]]*0.6</f>
        <v>39.250709999999998</v>
      </c>
      <c r="O249" s="9">
        <f>Table11[[#This Row],[Liberal]]*0.55+Table11[[#This Row],[Progressives]]*0.07+Table11[[#This Row],[Average]]*0.14</f>
        <v>15.463509999999999</v>
      </c>
      <c r="P249" s="11">
        <f>Table11[[#This Row],[Muslim]]*0.06+Table11[[#This Row],[Left]]*0.44+Table11[[#This Row],[Progressives]]*0.26</f>
        <v>5.31372</v>
      </c>
      <c r="Q249" s="59"/>
      <c r="R249" s="57">
        <f>Table11[[#This Row],[Muslim]]*0.3+Table11[[#This Row],[Left]]*0.21+Table11[[#This Row],[Reforms]]*0.2</f>
        <v>8.24817</v>
      </c>
      <c r="T249" s="7">
        <v>45.2</v>
      </c>
      <c r="U249" s="8">
        <v>10.9</v>
      </c>
      <c r="V249" s="10">
        <v>31.8</v>
      </c>
      <c r="W249" s="9">
        <v>6.8</v>
      </c>
      <c r="X249" s="11">
        <v>4.4000000000000004</v>
      </c>
      <c r="Y249" s="13">
        <v>0.9</v>
      </c>
      <c r="Z249" s="12">
        <v>0</v>
      </c>
      <c r="AA249" s="14">
        <v>0</v>
      </c>
      <c r="AB249">
        <f t="shared" ca="1" si="3"/>
        <v>7.6170401689790834E-2</v>
      </c>
      <c r="AC249">
        <v>40263</v>
      </c>
      <c r="AD249" s="17">
        <v>28.145330000000001</v>
      </c>
      <c r="AE249" s="18">
        <v>10.202719999999999</v>
      </c>
      <c r="AF249" s="19">
        <v>41.561279999999996</v>
      </c>
      <c r="AG249" s="20">
        <v>6.3479700000000001</v>
      </c>
      <c r="AH249" s="21">
        <v>13.627000000000001</v>
      </c>
      <c r="AI249" s="22">
        <v>0.1157</v>
      </c>
      <c r="AJ249" s="23">
        <v>0</v>
      </c>
      <c r="AK249" s="24">
        <v>0</v>
      </c>
      <c r="AL249" s="2" t="s">
        <v>679</v>
      </c>
      <c r="AM249" s="17">
        <f>Table11[[#This Row],[Column3]]-Table11[[#This Row],[Labour]]</f>
        <v>-17.054670000000002</v>
      </c>
      <c r="AN249" s="18">
        <f>Table11[[#This Row],[Column4]]-Table11[[#This Row],[Conservative]]</f>
        <v>-0.69728000000000101</v>
      </c>
      <c r="AO249" s="19">
        <f>Table11[[#This Row],[Column5]]-Table11[[#This Row],[Reform]]</f>
        <v>9.7612799999999957</v>
      </c>
      <c r="AP249" s="20">
        <f>Table11[[#This Row],[Column6]]-Table11[[#This Row],[LibDem]]</f>
        <v>-0.45202999999999971</v>
      </c>
      <c r="AQ249" s="21">
        <f>Table11[[#This Row],[Column7]]-Table11[[#This Row],[Green]]</f>
        <v>9.2270000000000003</v>
      </c>
      <c r="AR249" s="22">
        <f>Table11[[#This Row],[Column8]]-Table11[[#This Row],[Oth]]</f>
        <v>-0.7843</v>
      </c>
      <c r="AS249" s="23">
        <f>Table11[[#This Row],[Column9]]-Table11[[#This Row],[SNP]]</f>
        <v>0</v>
      </c>
      <c r="AT249" s="24">
        <f>Table11[[#This Row],[Column10]]-Table11[[#This Row],[PD]]</f>
        <v>0</v>
      </c>
      <c r="AU249" s="24">
        <f>MAX(Table11[[#This Row],[Column3]:[Column10]])-LARGE(Table11[[#This Row],[Column3]:[Column10]],2)</f>
        <v>13.415949999999995</v>
      </c>
      <c r="AV249">
        <f>Table11[[#This Row],[Column3]]*Table11[[#This Row],[Column2]]</f>
        <v>1133215.4217900001</v>
      </c>
      <c r="AW249" s="25">
        <f>TRUNC(Table11[[#This Row],[Column3]]*Table11[[#This Row],[Column28]]/100)</f>
        <v>11332</v>
      </c>
      <c r="AX249" s="26">
        <f>TRUNC(Table11[[#This Row],[Column4]]*Table11[[#This Row],[Column29]]/100)</f>
        <v>4107</v>
      </c>
      <c r="AY249" s="27">
        <f>TRUNC(Table11[[#This Row],[Column5]]*Table11[[#This Row],[Column30]]/100)</f>
        <v>16733</v>
      </c>
      <c r="AZ249" s="28">
        <f>TRUNC(Table11[[#This Row],[Column6]]*Table11[[#This Row],[Column31]]/100)</f>
        <v>2555</v>
      </c>
      <c r="BA249" s="29">
        <f>TRUNC(Table11[[#This Row],[Column7]]*Table11[[#This Row],[Column312]]/100)</f>
        <v>5486</v>
      </c>
      <c r="BB249" s="30">
        <f>TRUNC(Table11[[#This Row],[Column8]]*Table11[[#This Row],[Column313]]/100)</f>
        <v>46</v>
      </c>
      <c r="BC249" s="31">
        <f>TRUNC(Table11[[#This Row],[Column9]]*Table11[[#This Row],[Column314]]/100)</f>
        <v>0</v>
      </c>
      <c r="BD249" s="32">
        <f>TRUNC(Table11[[#This Row],[Column10]]*Table11[[#This Row],[Column30]]/100)</f>
        <v>0</v>
      </c>
      <c r="BE249">
        <f>Table11[[#This Row],[Column2]]</f>
        <v>40263</v>
      </c>
      <c r="BF249">
        <f>Table11[[#This Row],[Column28]]</f>
        <v>40263</v>
      </c>
      <c r="BG249">
        <f>Table11[[#This Row],[Column29]]</f>
        <v>40263</v>
      </c>
      <c r="BH249">
        <f>Table11[[#This Row],[Column30]]</f>
        <v>40263</v>
      </c>
      <c r="BI249">
        <f>Table11[[#This Row],[Column31]]</f>
        <v>40263</v>
      </c>
      <c r="BJ249">
        <f>Table11[[#This Row],[Column312]]</f>
        <v>40263</v>
      </c>
      <c r="BK249">
        <f>Table11[[#This Row],[Column313]]</f>
        <v>40263</v>
      </c>
      <c r="BL249">
        <f>Table11[[#This Row],[Column314]]</f>
        <v>40263</v>
      </c>
      <c r="BM249">
        <f>Table11[[#This Row],[Column315]]</f>
        <v>40263</v>
      </c>
      <c r="BN249">
        <f>Table11[[#This Row],[Column31]]</f>
        <v>40263</v>
      </c>
      <c r="BO249">
        <f>Table11[[#This Row],[Column312]]</f>
        <v>40263</v>
      </c>
    </row>
    <row r="250" spans="1:67" ht="28.8" customHeight="1">
      <c r="A250" s="2" t="s">
        <v>681</v>
      </c>
      <c r="B250" s="3" t="s">
        <v>133</v>
      </c>
      <c r="C250" s="3" t="s">
        <v>134</v>
      </c>
      <c r="D250" s="50" t="s">
        <v>1176</v>
      </c>
      <c r="E250" s="16">
        <v>0</v>
      </c>
      <c r="F250">
        <v>15.984999999999999</v>
      </c>
      <c r="G250">
        <v>22.626999999999999</v>
      </c>
      <c r="H250">
        <v>30.774000000000001</v>
      </c>
      <c r="I250">
        <v>4.5019999999999998</v>
      </c>
      <c r="J250">
        <v>11.89</v>
      </c>
      <c r="K250">
        <v>1.468</v>
      </c>
      <c r="L250">
        <v>12.753</v>
      </c>
      <c r="M250" s="7">
        <f>Table11[[#This Row],[Progressives]]*0.67+Table11[[#This Row],[Muslim]]*0.64+Table11[[#This Row],[Left]]*0.35+Table11[[#This Row],[Average]]*0.52+Table11[[#This Row],[Reforms]]*0.2</f>
        <v>43.660070000000005</v>
      </c>
      <c r="N250" s="58">
        <f>Table11[[#This Row],[Average]]*0.34+Table11[[#This Row],[Liberal]]*0.45+Table11[[#This Row],[Blues]]+Table11[[#This Row],[Reforms]]*0.6</f>
        <v>16.000979999999998</v>
      </c>
      <c r="O250" s="9">
        <f>Table11[[#This Row],[Liberal]]*0.55+Table11[[#This Row],[Progressives]]*0.07+Table11[[#This Row],[Average]]*0.14</f>
        <v>9.3239600000000014</v>
      </c>
      <c r="P250" s="11">
        <f>Table11[[#This Row],[Muslim]]*0.06+Table11[[#This Row],[Left]]*0.44+Table11[[#This Row],[Progressives]]*0.26</f>
        <v>18.916219999999999</v>
      </c>
      <c r="Q250" s="59"/>
      <c r="R250" s="57">
        <f>Table11[[#This Row],[Muslim]]*0.3+Table11[[#This Row],[Left]]*0.21+Table11[[#This Row],[Reforms]]*0.2</f>
        <v>12.097770000000001</v>
      </c>
      <c r="T250" s="7">
        <v>50.8</v>
      </c>
      <c r="U250" s="8">
        <v>7.1</v>
      </c>
      <c r="V250" s="10">
        <v>12</v>
      </c>
      <c r="W250" s="9">
        <v>7.7</v>
      </c>
      <c r="X250" s="11">
        <v>16.100000000000001</v>
      </c>
      <c r="Y250" s="13">
        <v>6.3</v>
      </c>
      <c r="Z250" s="12">
        <v>0</v>
      </c>
      <c r="AA250" s="14">
        <v>0</v>
      </c>
      <c r="AB250">
        <f t="shared" ca="1" si="3"/>
        <v>7.3932621972050416E-3</v>
      </c>
      <c r="AC250">
        <v>39725</v>
      </c>
      <c r="AD250" s="17">
        <v>32.33531</v>
      </c>
      <c r="AE250" s="18">
        <v>5.01952</v>
      </c>
      <c r="AF250" s="19">
        <v>17.239999999999998</v>
      </c>
      <c r="AG250" s="20">
        <v>6.3641699999999997</v>
      </c>
      <c r="AH250" s="21">
        <v>38.084200000000003</v>
      </c>
      <c r="AI250" s="22">
        <v>0.95679999999999998</v>
      </c>
      <c r="AJ250" s="23">
        <v>0</v>
      </c>
      <c r="AK250" s="24">
        <v>0</v>
      </c>
      <c r="AL250" s="2" t="s">
        <v>681</v>
      </c>
      <c r="AM250" s="17">
        <f>Table11[[#This Row],[Column3]]-Table11[[#This Row],[Labour]]</f>
        <v>-18.464689999999997</v>
      </c>
      <c r="AN250" s="18">
        <f>Table11[[#This Row],[Column4]]-Table11[[#This Row],[Conservative]]</f>
        <v>-2.0804799999999997</v>
      </c>
      <c r="AO250" s="19">
        <f>Table11[[#This Row],[Column5]]-Table11[[#This Row],[Reform]]</f>
        <v>5.2399999999999984</v>
      </c>
      <c r="AP250" s="20">
        <f>Table11[[#This Row],[Column6]]-Table11[[#This Row],[LibDem]]</f>
        <v>-1.3358300000000005</v>
      </c>
      <c r="AQ250" s="21">
        <f>Table11[[#This Row],[Column7]]-Table11[[#This Row],[Green]]</f>
        <v>21.984200000000001</v>
      </c>
      <c r="AR250" s="22">
        <f>Table11[[#This Row],[Column8]]-Table11[[#This Row],[Oth]]</f>
        <v>-5.3431999999999995</v>
      </c>
      <c r="AS250" s="23">
        <f>Table11[[#This Row],[Column9]]-Table11[[#This Row],[SNP]]</f>
        <v>0</v>
      </c>
      <c r="AT250" s="24">
        <f>Table11[[#This Row],[Column10]]-Table11[[#This Row],[PD]]</f>
        <v>0</v>
      </c>
      <c r="AU250" s="24">
        <f>MAX(Table11[[#This Row],[Column3]:[Column10]])-LARGE(Table11[[#This Row],[Column3]:[Column10]],2)</f>
        <v>5.7488900000000029</v>
      </c>
      <c r="AV250">
        <f>Table11[[#This Row],[Column3]]*Table11[[#This Row],[Column2]]</f>
        <v>1284520.1897499999</v>
      </c>
      <c r="AW250" s="25">
        <f>TRUNC(Table11[[#This Row],[Column3]]*Table11[[#This Row],[Column28]]/100)</f>
        <v>12845</v>
      </c>
      <c r="AX250" s="26">
        <f>TRUNC(Table11[[#This Row],[Column4]]*Table11[[#This Row],[Column29]]/100)</f>
        <v>1994</v>
      </c>
      <c r="AY250" s="27">
        <f>TRUNC(Table11[[#This Row],[Column5]]*Table11[[#This Row],[Column30]]/100)</f>
        <v>6848</v>
      </c>
      <c r="AZ250" s="28">
        <f>TRUNC(Table11[[#This Row],[Column6]]*Table11[[#This Row],[Column31]]/100)</f>
        <v>2528</v>
      </c>
      <c r="BA250" s="29">
        <f>TRUNC(Table11[[#This Row],[Column7]]*Table11[[#This Row],[Column312]]/100)</f>
        <v>15128</v>
      </c>
      <c r="BB250" s="30">
        <f>TRUNC(Table11[[#This Row],[Column8]]*Table11[[#This Row],[Column313]]/100)</f>
        <v>380</v>
      </c>
      <c r="BC250" s="31">
        <f>TRUNC(Table11[[#This Row],[Column9]]*Table11[[#This Row],[Column314]]/100)</f>
        <v>0</v>
      </c>
      <c r="BD250" s="32">
        <f>TRUNC(Table11[[#This Row],[Column10]]*Table11[[#This Row],[Column30]]/100)</f>
        <v>0</v>
      </c>
      <c r="BE250">
        <f>Table11[[#This Row],[Column2]]</f>
        <v>39725</v>
      </c>
      <c r="BF250">
        <f>Table11[[#This Row],[Column28]]</f>
        <v>39725</v>
      </c>
      <c r="BG250">
        <f>Table11[[#This Row],[Column29]]</f>
        <v>39725</v>
      </c>
      <c r="BH250">
        <f>Table11[[#This Row],[Column30]]</f>
        <v>39725</v>
      </c>
      <c r="BI250">
        <f>Table11[[#This Row],[Column31]]</f>
        <v>39725</v>
      </c>
      <c r="BJ250">
        <f>Table11[[#This Row],[Column312]]</f>
        <v>39725</v>
      </c>
      <c r="BK250">
        <f>Table11[[#This Row],[Column313]]</f>
        <v>39725</v>
      </c>
      <c r="BL250">
        <f>Table11[[#This Row],[Column314]]</f>
        <v>39725</v>
      </c>
      <c r="BM250">
        <f>Table11[[#This Row],[Column315]]</f>
        <v>39725</v>
      </c>
      <c r="BN250">
        <f>Table11[[#This Row],[Column31]]</f>
        <v>39725</v>
      </c>
      <c r="BO250">
        <f>Table11[[#This Row],[Column312]]</f>
        <v>39725</v>
      </c>
    </row>
    <row r="251" spans="1:67" ht="28.8" customHeight="1">
      <c r="A251" s="2" t="s">
        <v>274</v>
      </c>
      <c r="B251" s="3" t="s">
        <v>133</v>
      </c>
      <c r="C251" s="3" t="s">
        <v>134</v>
      </c>
      <c r="D251" s="50" t="s">
        <v>1177</v>
      </c>
      <c r="E251" s="16">
        <v>0</v>
      </c>
      <c r="F251">
        <v>33.709000000000003</v>
      </c>
      <c r="G251">
        <v>36.558</v>
      </c>
      <c r="H251">
        <v>20.201000000000001</v>
      </c>
      <c r="I251">
        <v>0</v>
      </c>
      <c r="J251">
        <v>0.61799999999999999</v>
      </c>
      <c r="K251">
        <v>2.911</v>
      </c>
      <c r="L251">
        <v>6.0039999999999996</v>
      </c>
      <c r="M251" s="7">
        <f>Table11[[#This Row],[Progressives]]*0.67+Table11[[#This Row],[Muslim]]*0.64+Table11[[#This Row],[Left]]*0.35+Table11[[#This Row],[Average]]*0.52+Table11[[#This Row],[Reforms]]*0.2</f>
        <v>49.104530000000004</v>
      </c>
      <c r="N251" s="58">
        <f>Table11[[#This Row],[Average]]*0.34+Table11[[#This Row],[Liberal]]*0.45+Table11[[#This Row],[Blues]]+Table11[[#This Row],[Reforms]]*0.6</f>
        <v>6.7914999999999992</v>
      </c>
      <c r="O251" s="9">
        <f>Table11[[#This Row],[Liberal]]*0.55+Table11[[#This Row],[Progressives]]*0.07+Table11[[#This Row],[Average]]*0.14</f>
        <v>1.7539700000000003</v>
      </c>
      <c r="P251" s="11">
        <f>Table11[[#This Row],[Muslim]]*0.06+Table11[[#This Row],[Left]]*0.44+Table11[[#This Row],[Progressives]]*0.26</f>
        <v>23.360319999999998</v>
      </c>
      <c r="Q251" s="59"/>
      <c r="R251" s="57">
        <f>Table11[[#This Row],[Muslim]]*0.3+Table11[[#This Row],[Left]]*0.21+Table11[[#This Row],[Reforms]]*0.2</f>
        <v>18.990680000000001</v>
      </c>
      <c r="T251" s="7">
        <v>51.9</v>
      </c>
      <c r="U251" s="8">
        <v>5.8</v>
      </c>
      <c r="V251" s="10">
        <v>4.5</v>
      </c>
      <c r="W251" s="9">
        <v>0</v>
      </c>
      <c r="X251" s="11">
        <v>23.5</v>
      </c>
      <c r="Y251" s="13">
        <v>14.4</v>
      </c>
      <c r="Z251" s="12">
        <v>0</v>
      </c>
      <c r="AA251" s="14">
        <v>0</v>
      </c>
      <c r="AB251">
        <f t="shared" ca="1" si="3"/>
        <v>0.24992269806330014</v>
      </c>
      <c r="AC251">
        <v>29033</v>
      </c>
      <c r="AD251" s="17">
        <v>28.696739999999998</v>
      </c>
      <c r="AE251" s="18">
        <v>3.8719999999999999</v>
      </c>
      <c r="AF251" s="19">
        <v>8.1999999999999993</v>
      </c>
      <c r="AG251" s="20">
        <v>3.6012599999999999</v>
      </c>
      <c r="AH251" s="21">
        <v>53.3108</v>
      </c>
      <c r="AI251" s="22">
        <v>2.3191999999999999</v>
      </c>
      <c r="AJ251" s="23">
        <v>0</v>
      </c>
      <c r="AK251" s="24">
        <v>0</v>
      </c>
      <c r="AL251" s="2" t="s">
        <v>274</v>
      </c>
      <c r="AM251" s="17">
        <f>Table11[[#This Row],[Column3]]-Table11[[#This Row],[Labour]]</f>
        <v>-23.20326</v>
      </c>
      <c r="AN251" s="18">
        <f>Table11[[#This Row],[Column4]]-Table11[[#This Row],[Conservative]]</f>
        <v>-1.9279999999999999</v>
      </c>
      <c r="AO251" s="19">
        <f>Table11[[#This Row],[Column5]]-Table11[[#This Row],[Reform]]</f>
        <v>3.6999999999999993</v>
      </c>
      <c r="AP251" s="20">
        <f>Table11[[#This Row],[Column6]]-Table11[[#This Row],[LibDem]]</f>
        <v>3.6012599999999999</v>
      </c>
      <c r="AQ251" s="21">
        <f>Table11[[#This Row],[Column7]]-Table11[[#This Row],[Green]]</f>
        <v>29.8108</v>
      </c>
      <c r="AR251" s="22">
        <f>Table11[[#This Row],[Column8]]-Table11[[#This Row],[Oth]]</f>
        <v>-12.0808</v>
      </c>
      <c r="AS251" s="23">
        <f>Table11[[#This Row],[Column9]]-Table11[[#This Row],[SNP]]</f>
        <v>0</v>
      </c>
      <c r="AT251" s="24">
        <f>Table11[[#This Row],[Column10]]-Table11[[#This Row],[PD]]</f>
        <v>0</v>
      </c>
      <c r="AU251" s="24">
        <f>MAX(Table11[[#This Row],[Column3]:[Column10]])-LARGE(Table11[[#This Row],[Column3]:[Column10]],2)</f>
        <v>24.614060000000002</v>
      </c>
      <c r="AV251">
        <f>Table11[[#This Row],[Column3]]*Table11[[#This Row],[Column2]]</f>
        <v>833152.45241999999</v>
      </c>
      <c r="AW251" s="25">
        <f>TRUNC(Table11[[#This Row],[Column3]]*Table11[[#This Row],[Column28]]/100)</f>
        <v>8331</v>
      </c>
      <c r="AX251" s="26">
        <f>TRUNC(Table11[[#This Row],[Column4]]*Table11[[#This Row],[Column29]]/100)</f>
        <v>1124</v>
      </c>
      <c r="AY251" s="27">
        <f>TRUNC(Table11[[#This Row],[Column5]]*Table11[[#This Row],[Column30]]/100)</f>
        <v>2380</v>
      </c>
      <c r="AZ251" s="28">
        <f>TRUNC(Table11[[#This Row],[Column6]]*Table11[[#This Row],[Column31]]/100)</f>
        <v>1045</v>
      </c>
      <c r="BA251" s="29">
        <f>TRUNC(Table11[[#This Row],[Column7]]*Table11[[#This Row],[Column312]]/100)</f>
        <v>15477</v>
      </c>
      <c r="BB251" s="30">
        <f>TRUNC(Table11[[#This Row],[Column8]]*Table11[[#This Row],[Column313]]/100)</f>
        <v>673</v>
      </c>
      <c r="BC251" s="31">
        <f>TRUNC(Table11[[#This Row],[Column9]]*Table11[[#This Row],[Column314]]/100)</f>
        <v>0</v>
      </c>
      <c r="BD251" s="32">
        <f>TRUNC(Table11[[#This Row],[Column10]]*Table11[[#This Row],[Column30]]/100)</f>
        <v>0</v>
      </c>
      <c r="BE251">
        <f>Table11[[#This Row],[Column2]]</f>
        <v>29033</v>
      </c>
      <c r="BF251">
        <f>Table11[[#This Row],[Column28]]</f>
        <v>29033</v>
      </c>
      <c r="BG251">
        <f>Table11[[#This Row],[Column29]]</f>
        <v>29033</v>
      </c>
      <c r="BH251">
        <f>Table11[[#This Row],[Column30]]</f>
        <v>29033</v>
      </c>
      <c r="BI251">
        <f>Table11[[#This Row],[Column31]]</f>
        <v>29033</v>
      </c>
      <c r="BJ251">
        <f>Table11[[#This Row],[Column312]]</f>
        <v>29033</v>
      </c>
      <c r="BK251">
        <f>Table11[[#This Row],[Column313]]</f>
        <v>29033</v>
      </c>
      <c r="BL251">
        <f>Table11[[#This Row],[Column314]]</f>
        <v>29033</v>
      </c>
      <c r="BM251">
        <f>Table11[[#This Row],[Column315]]</f>
        <v>29033</v>
      </c>
      <c r="BN251">
        <f>Table11[[#This Row],[Column31]]</f>
        <v>29033</v>
      </c>
      <c r="BO251">
        <f>Table11[[#This Row],[Column312]]</f>
        <v>29033</v>
      </c>
    </row>
    <row r="252" spans="1:67" ht="28.8" customHeight="1">
      <c r="A252" s="2" t="s">
        <v>275</v>
      </c>
      <c r="B252" s="3" t="s">
        <v>133</v>
      </c>
      <c r="C252" s="3" t="s">
        <v>134</v>
      </c>
      <c r="D252" s="50" t="s">
        <v>1178</v>
      </c>
      <c r="E252">
        <v>0</v>
      </c>
      <c r="F252">
        <v>14.14</v>
      </c>
      <c r="G252">
        <v>20.864000000000001</v>
      </c>
      <c r="H252">
        <v>23.827999999999999</v>
      </c>
      <c r="I252">
        <v>9.2070000000000007</v>
      </c>
      <c r="J252">
        <v>20.013000000000002</v>
      </c>
      <c r="K252">
        <v>3.05</v>
      </c>
      <c r="L252">
        <v>8.8979999999999997</v>
      </c>
      <c r="M252" s="7">
        <f>Table11[[#This Row],[Progressives]]*0.67+Table11[[#This Row],[Muslim]]*0.64+Table11[[#This Row],[Left]]*0.35+Table11[[#This Row],[Average]]*0.52+Table11[[#This Row],[Reforms]]*0.2</f>
        <v>38.884000000000007</v>
      </c>
      <c r="N252" s="58">
        <f>Table11[[#This Row],[Average]]*0.34+Table11[[#This Row],[Liberal]]*0.45+Table11[[#This Row],[Blues]]+Table11[[#This Row],[Reforms]]*0.6</f>
        <v>20.525030000000001</v>
      </c>
      <c r="O252" s="9">
        <f>Table11[[#This Row],[Liberal]]*0.55+Table11[[#This Row],[Progressives]]*0.07+Table11[[#This Row],[Average]]*0.14</f>
        <v>13.964090000000002</v>
      </c>
      <c r="P252" s="11">
        <f>Table11[[#This Row],[Muslim]]*0.06+Table11[[#This Row],[Left]]*0.44+Table11[[#This Row],[Progressives]]*0.26</f>
        <v>16.223840000000003</v>
      </c>
      <c r="Q252" s="59"/>
      <c r="R252" s="57">
        <f>Table11[[#This Row],[Muslim]]*0.3+Table11[[#This Row],[Left]]*0.21+Table11[[#This Row],[Reforms]]*0.2</f>
        <v>10.403039999999999</v>
      </c>
      <c r="T252" s="7">
        <v>52.9</v>
      </c>
      <c r="U252" s="8">
        <v>5.5</v>
      </c>
      <c r="V252" s="10">
        <v>4.7</v>
      </c>
      <c r="W252" s="9">
        <v>13</v>
      </c>
      <c r="X252" s="11">
        <v>19.399999999999999</v>
      </c>
      <c r="Y252" s="13">
        <v>4.5999999999999996</v>
      </c>
      <c r="Z252" s="12">
        <v>0</v>
      </c>
      <c r="AA252" s="14">
        <v>0</v>
      </c>
      <c r="AB252">
        <f t="shared" ca="1" si="3"/>
        <v>0.23883278153397669</v>
      </c>
      <c r="AC252">
        <v>41731</v>
      </c>
      <c r="AD252" s="17">
        <v>30.114519999999999</v>
      </c>
      <c r="AE252" s="18">
        <v>8.87392</v>
      </c>
      <c r="AF252" s="19">
        <v>12.24</v>
      </c>
      <c r="AG252" s="20">
        <v>11.2395599999999</v>
      </c>
      <c r="AH252" s="21">
        <v>36.686999999999998</v>
      </c>
      <c r="AI252" s="22">
        <v>0.84499999999999897</v>
      </c>
      <c r="AJ252" s="23">
        <v>0</v>
      </c>
      <c r="AK252" s="24">
        <v>0</v>
      </c>
      <c r="AL252" s="2" t="s">
        <v>275</v>
      </c>
      <c r="AM252" s="17">
        <f>Table11[[#This Row],[Column3]]-Table11[[#This Row],[Labour]]</f>
        <v>-22.78548</v>
      </c>
      <c r="AN252" s="18">
        <f>Table11[[#This Row],[Column4]]-Table11[[#This Row],[Conservative]]</f>
        <v>3.37392</v>
      </c>
      <c r="AO252" s="19">
        <f>Table11[[#This Row],[Column5]]-Table11[[#This Row],[Reform]]</f>
        <v>7.54</v>
      </c>
      <c r="AP252" s="20">
        <f>Table11[[#This Row],[Column6]]-Table11[[#This Row],[LibDem]]</f>
        <v>-1.7604400000001004</v>
      </c>
      <c r="AQ252" s="21">
        <f>Table11[[#This Row],[Column7]]-Table11[[#This Row],[Green]]</f>
        <v>17.286999999999999</v>
      </c>
      <c r="AR252" s="22">
        <f>Table11[[#This Row],[Column8]]-Table11[[#This Row],[Oth]]</f>
        <v>-3.7550000000000008</v>
      </c>
      <c r="AS252" s="23">
        <f>Table11[[#This Row],[Column9]]-Table11[[#This Row],[SNP]]</f>
        <v>0</v>
      </c>
      <c r="AT252" s="24">
        <f>Table11[[#This Row],[Column10]]-Table11[[#This Row],[PD]]</f>
        <v>0</v>
      </c>
      <c r="AU252" s="24">
        <f>MAX(Table11[[#This Row],[Column3]:[Column10]])-LARGE(Table11[[#This Row],[Column3]:[Column10]],2)</f>
        <v>6.5724799999999988</v>
      </c>
      <c r="AV252">
        <f>Table11[[#This Row],[Column3]]*Table11[[#This Row],[Column2]]</f>
        <v>1256709.03412</v>
      </c>
      <c r="AW252" s="25">
        <f>TRUNC(Table11[[#This Row],[Column3]]*Table11[[#This Row],[Column28]]/100)</f>
        <v>12567</v>
      </c>
      <c r="AX252" s="26">
        <f>TRUNC(Table11[[#This Row],[Column4]]*Table11[[#This Row],[Column29]]/100)</f>
        <v>3703</v>
      </c>
      <c r="AY252" s="27">
        <f>TRUNC(Table11[[#This Row],[Column5]]*Table11[[#This Row],[Column30]]/100)</f>
        <v>5107</v>
      </c>
      <c r="AZ252" s="28">
        <f>TRUNC(Table11[[#This Row],[Column6]]*Table11[[#This Row],[Column31]]/100)</f>
        <v>4690</v>
      </c>
      <c r="BA252" s="29">
        <f>TRUNC(Table11[[#This Row],[Column7]]*Table11[[#This Row],[Column312]]/100)</f>
        <v>15309</v>
      </c>
      <c r="BB252" s="30">
        <f>TRUNC(Table11[[#This Row],[Column8]]*Table11[[#This Row],[Column313]]/100)</f>
        <v>352</v>
      </c>
      <c r="BC252" s="31">
        <f>TRUNC(Table11[[#This Row],[Column9]]*Table11[[#This Row],[Column314]]/100)</f>
        <v>0</v>
      </c>
      <c r="BD252" s="32">
        <f>TRUNC(Table11[[#This Row],[Column10]]*Table11[[#This Row],[Column30]]/100)</f>
        <v>0</v>
      </c>
      <c r="BE252">
        <f>Table11[[#This Row],[Column2]]</f>
        <v>41731</v>
      </c>
      <c r="BF252">
        <f>Table11[[#This Row],[Column28]]</f>
        <v>41731</v>
      </c>
      <c r="BG252">
        <f>Table11[[#This Row],[Column29]]</f>
        <v>41731</v>
      </c>
      <c r="BH252">
        <f>Table11[[#This Row],[Column30]]</f>
        <v>41731</v>
      </c>
      <c r="BI252">
        <f>Table11[[#This Row],[Column31]]</f>
        <v>41731</v>
      </c>
      <c r="BJ252">
        <f>Table11[[#This Row],[Column312]]</f>
        <v>41731</v>
      </c>
      <c r="BK252">
        <f>Table11[[#This Row],[Column313]]</f>
        <v>41731</v>
      </c>
      <c r="BL252">
        <f>Table11[[#This Row],[Column314]]</f>
        <v>41731</v>
      </c>
      <c r="BM252">
        <f>Table11[[#This Row],[Column315]]</f>
        <v>41731</v>
      </c>
      <c r="BN252">
        <f>Table11[[#This Row],[Column31]]</f>
        <v>41731</v>
      </c>
      <c r="BO252">
        <f>Table11[[#This Row],[Column312]]</f>
        <v>41731</v>
      </c>
    </row>
    <row r="253" spans="1:67" ht="28.8">
      <c r="A253" s="2" t="s">
        <v>687</v>
      </c>
      <c r="B253" s="3" t="s">
        <v>178</v>
      </c>
      <c r="C253" s="3" t="s">
        <v>134</v>
      </c>
      <c r="D253" s="50" t="s">
        <v>1179</v>
      </c>
      <c r="E253" s="16">
        <v>0</v>
      </c>
      <c r="F253">
        <v>0.56000000000000005</v>
      </c>
      <c r="G253">
        <v>8.2279999999999998</v>
      </c>
      <c r="H253">
        <v>6.8079999999999998</v>
      </c>
      <c r="I253">
        <v>34.106000000000002</v>
      </c>
      <c r="J253">
        <v>22.068000000000001</v>
      </c>
      <c r="K253">
        <v>0.88400000000000001</v>
      </c>
      <c r="L253">
        <v>27.346</v>
      </c>
      <c r="M253" s="7">
        <f>Table11[[#This Row],[Progressives]]*0.67+Table11[[#This Row],[Muslim]]*0.64+Table11[[#This Row],[Left]]*0.35+Table11[[#This Row],[Average]]*0.52+Table11[[#This Row],[Reforms]]*0.2</f>
        <v>31.003880000000002</v>
      </c>
      <c r="N253" s="58">
        <f>Table11[[#This Row],[Average]]*0.34+Table11[[#This Row],[Liberal]]*0.45+Table11[[#This Row],[Blues]]+Table11[[#This Row],[Reforms]]*0.6</f>
        <v>38.818240000000003</v>
      </c>
      <c r="O253" s="9">
        <f>Table11[[#This Row],[Liberal]]*0.55+Table11[[#This Row],[Progressives]]*0.07+Table11[[#This Row],[Average]]*0.14</f>
        <v>17.388800000000003</v>
      </c>
      <c r="P253" s="11">
        <f>Table11[[#This Row],[Muslim]]*0.06+Table11[[#This Row],[Left]]*0.44+Table11[[#This Row],[Progressives]]*0.26</f>
        <v>5.4239999999999995</v>
      </c>
      <c r="Q253" s="59"/>
      <c r="R253" s="57">
        <f>Table11[[#This Row],[Muslim]]*0.3+Table11[[#This Row],[Left]]*0.21+Table11[[#This Row],[Reforms]]*0.2</f>
        <v>7.3650800000000007</v>
      </c>
      <c r="T253" s="7">
        <v>44.5</v>
      </c>
      <c r="U253" s="8">
        <v>23</v>
      </c>
      <c r="V253" s="10">
        <v>19.2</v>
      </c>
      <c r="W253" s="9">
        <v>5.9</v>
      </c>
      <c r="X253" s="11">
        <v>4.7</v>
      </c>
      <c r="Y253" s="13">
        <v>2.7</v>
      </c>
      <c r="Z253" s="12">
        <v>0</v>
      </c>
      <c r="AA253" s="14">
        <v>0</v>
      </c>
      <c r="AB253">
        <f t="shared" ca="1" si="3"/>
        <v>0.87861009551168012</v>
      </c>
      <c r="AC253">
        <v>41509</v>
      </c>
      <c r="AD253" s="17">
        <v>21.858000000000001</v>
      </c>
      <c r="AE253" s="18">
        <v>28.585080000000001</v>
      </c>
      <c r="AF253" s="19">
        <v>29.474</v>
      </c>
      <c r="AG253" s="20">
        <v>5.1289199999999999</v>
      </c>
      <c r="AH253" s="21">
        <v>14.85</v>
      </c>
      <c r="AI253" s="22">
        <v>0.103999999999999</v>
      </c>
      <c r="AJ253" s="23">
        <v>0</v>
      </c>
      <c r="AK253" s="24">
        <v>0</v>
      </c>
      <c r="AL253" s="2" t="s">
        <v>687</v>
      </c>
      <c r="AM253" s="17">
        <f>Table11[[#This Row],[Column3]]-Table11[[#This Row],[Labour]]</f>
        <v>-22.641999999999999</v>
      </c>
      <c r="AN253" s="18">
        <f>Table11[[#This Row],[Column4]]-Table11[[#This Row],[Conservative]]</f>
        <v>5.5850800000000014</v>
      </c>
      <c r="AO253" s="19">
        <f>Table11[[#This Row],[Column5]]-Table11[[#This Row],[Reform]]</f>
        <v>10.274000000000001</v>
      </c>
      <c r="AP253" s="20">
        <f>Table11[[#This Row],[Column6]]-Table11[[#This Row],[LibDem]]</f>
        <v>-0.77108000000000043</v>
      </c>
      <c r="AQ253" s="21">
        <f>Table11[[#This Row],[Column7]]-Table11[[#This Row],[Green]]</f>
        <v>10.149999999999999</v>
      </c>
      <c r="AR253" s="22">
        <f>Table11[[#This Row],[Column8]]-Table11[[#This Row],[Oth]]</f>
        <v>-2.596000000000001</v>
      </c>
      <c r="AS253" s="23">
        <f>Table11[[#This Row],[Column9]]-Table11[[#This Row],[SNP]]</f>
        <v>0</v>
      </c>
      <c r="AT253" s="24">
        <f>Table11[[#This Row],[Column10]]-Table11[[#This Row],[PD]]</f>
        <v>0</v>
      </c>
      <c r="AU253" s="24">
        <f>MAX(Table11[[#This Row],[Column3]:[Column10]])-LARGE(Table11[[#This Row],[Column3]:[Column10]],2)</f>
        <v>0.88891999999999882</v>
      </c>
      <c r="AV253">
        <f>Table11[[#This Row],[Column3]]*Table11[[#This Row],[Column2]]</f>
        <v>907303.72200000007</v>
      </c>
      <c r="AW253" s="25">
        <f>TRUNC(Table11[[#This Row],[Column3]]*Table11[[#This Row],[Column28]]/100)</f>
        <v>9073</v>
      </c>
      <c r="AX253" s="26">
        <f>TRUNC(Table11[[#This Row],[Column4]]*Table11[[#This Row],[Column29]]/100)</f>
        <v>11865</v>
      </c>
      <c r="AY253" s="27">
        <f>TRUNC(Table11[[#This Row],[Column5]]*Table11[[#This Row],[Column30]]/100)</f>
        <v>12234</v>
      </c>
      <c r="AZ253" s="28">
        <f>TRUNC(Table11[[#This Row],[Column6]]*Table11[[#This Row],[Column31]]/100)</f>
        <v>2128</v>
      </c>
      <c r="BA253" s="29">
        <f>TRUNC(Table11[[#This Row],[Column7]]*Table11[[#This Row],[Column312]]/100)</f>
        <v>6164</v>
      </c>
      <c r="BB253" s="30">
        <f>TRUNC(Table11[[#This Row],[Column8]]*Table11[[#This Row],[Column313]]/100)</f>
        <v>43</v>
      </c>
      <c r="BC253" s="31">
        <f>TRUNC(Table11[[#This Row],[Column9]]*Table11[[#This Row],[Column314]]/100)</f>
        <v>0</v>
      </c>
      <c r="BD253" s="32">
        <f>TRUNC(Table11[[#This Row],[Column10]]*Table11[[#This Row],[Column30]]/100)</f>
        <v>0</v>
      </c>
      <c r="BE253">
        <f>Table11[[#This Row],[Column2]]</f>
        <v>41509</v>
      </c>
      <c r="BF253">
        <f>Table11[[#This Row],[Column28]]</f>
        <v>41509</v>
      </c>
      <c r="BG253">
        <f>Table11[[#This Row],[Column29]]</f>
        <v>41509</v>
      </c>
      <c r="BH253">
        <f>Table11[[#This Row],[Column30]]</f>
        <v>41509</v>
      </c>
      <c r="BI253">
        <f>Table11[[#This Row],[Column31]]</f>
        <v>41509</v>
      </c>
      <c r="BJ253">
        <f>Table11[[#This Row],[Column312]]</f>
        <v>41509</v>
      </c>
      <c r="BK253">
        <f>Table11[[#This Row],[Column313]]</f>
        <v>41509</v>
      </c>
      <c r="BL253">
        <f>Table11[[#This Row],[Column314]]</f>
        <v>41509</v>
      </c>
      <c r="BM253">
        <f>Table11[[#This Row],[Column315]]</f>
        <v>41509</v>
      </c>
      <c r="BN253">
        <f>Table11[[#This Row],[Column31]]</f>
        <v>41509</v>
      </c>
      <c r="BO253">
        <f>Table11[[#This Row],[Column312]]</f>
        <v>41509</v>
      </c>
    </row>
    <row r="254" spans="1:67" ht="28.8">
      <c r="A254" s="4" t="s">
        <v>700</v>
      </c>
      <c r="B254" s="5" t="s">
        <v>701</v>
      </c>
      <c r="C254" s="5" t="s">
        <v>134</v>
      </c>
      <c r="D254" s="56" t="s">
        <v>1180</v>
      </c>
      <c r="E254">
        <v>0</v>
      </c>
      <c r="F254">
        <v>0.43099999999999999</v>
      </c>
      <c r="G254">
        <v>8.9589999999999996</v>
      </c>
      <c r="H254">
        <v>7.173</v>
      </c>
      <c r="I254">
        <v>24.591000000000001</v>
      </c>
      <c r="J254">
        <v>22.166</v>
      </c>
      <c r="K254">
        <v>10.260999999999999</v>
      </c>
      <c r="L254">
        <v>26.419</v>
      </c>
      <c r="M254" s="7">
        <f>Table11[[#This Row],[Progressives]]*0.67+Table11[[#This Row],[Muslim]]*0.64+Table11[[#This Row],[Left]]*0.35+Table11[[#This Row],[Average]]*0.52+Table11[[#This Row],[Reforms]]*0.2</f>
        <v>26.288519999999998</v>
      </c>
      <c r="N254" s="58">
        <f>Table11[[#This Row],[Average]]*0.34+Table11[[#This Row],[Liberal]]*0.45+Table11[[#This Row],[Blues]]+Table11[[#This Row],[Reforms]]*0.6</f>
        <v>44.448039999999999</v>
      </c>
      <c r="O254" s="9">
        <f>Table11[[#This Row],[Liberal]]*0.55+Table11[[#This Row],[Progressives]]*0.07+Table11[[#This Row],[Average]]*0.14</f>
        <v>16.136150000000001</v>
      </c>
      <c r="P254" s="11">
        <f>Table11[[#This Row],[Muslim]]*0.06+Table11[[#This Row],[Left]]*0.44+Table11[[#This Row],[Progressives]]*0.26</f>
        <v>5.8328000000000007</v>
      </c>
      <c r="Q254" s="59"/>
      <c r="R254" s="57">
        <f>Table11[[#This Row],[Muslim]]*0.3+Table11[[#This Row],[Left]]*0.21+Table11[[#This Row],[Reforms]]*0.2</f>
        <v>7.2944899999999997</v>
      </c>
      <c r="T254" s="7">
        <v>40.799999999999997</v>
      </c>
      <c r="U254" s="8">
        <v>28.7</v>
      </c>
      <c r="V254" s="10">
        <v>16.3</v>
      </c>
      <c r="W254" s="9">
        <v>9.9</v>
      </c>
      <c r="X254" s="11">
        <v>4.3</v>
      </c>
      <c r="Y254" s="13">
        <v>0</v>
      </c>
      <c r="Z254" s="12">
        <v>0</v>
      </c>
      <c r="AA254" s="14">
        <v>0</v>
      </c>
      <c r="AB254">
        <f t="shared" ca="1" si="3"/>
        <v>5.4732956982785574E-2</v>
      </c>
      <c r="AC254">
        <v>48059</v>
      </c>
      <c r="AD254" s="17">
        <v>25.6492</v>
      </c>
      <c r="AE254" s="18">
        <v>17.908000000000001</v>
      </c>
      <c r="AF254" s="19">
        <v>34.927999999999997</v>
      </c>
      <c r="AG254" s="20">
        <v>8.4887999999999995</v>
      </c>
      <c r="AH254" s="21">
        <v>13.026</v>
      </c>
      <c r="AI254" s="22">
        <v>0</v>
      </c>
      <c r="AJ254" s="23">
        <v>0</v>
      </c>
      <c r="AK254" s="24">
        <v>0</v>
      </c>
      <c r="AL254" s="4" t="s">
        <v>700</v>
      </c>
      <c r="AM254" s="17">
        <f>Table11[[#This Row],[Column3]]-Table11[[#This Row],[Labour]]</f>
        <v>-15.150799999999997</v>
      </c>
      <c r="AN254" s="18">
        <f>Table11[[#This Row],[Column4]]-Table11[[#This Row],[Conservative]]</f>
        <v>-10.791999999999998</v>
      </c>
      <c r="AO254" s="19">
        <f>Table11[[#This Row],[Column5]]-Table11[[#This Row],[Reform]]</f>
        <v>18.627999999999997</v>
      </c>
      <c r="AP254" s="20">
        <f>Table11[[#This Row],[Column6]]-Table11[[#This Row],[LibDem]]</f>
        <v>-1.4112000000000009</v>
      </c>
      <c r="AQ254" s="21">
        <f>Table11[[#This Row],[Column7]]-Table11[[#This Row],[Green]]</f>
        <v>8.7259999999999991</v>
      </c>
      <c r="AR254" s="22">
        <f>Table11[[#This Row],[Column8]]-Table11[[#This Row],[Oth]]</f>
        <v>0</v>
      </c>
      <c r="AS254" s="23">
        <f>Table11[[#This Row],[Column9]]-Table11[[#This Row],[SNP]]</f>
        <v>0</v>
      </c>
      <c r="AT254" s="24">
        <f>Table11[[#This Row],[Column10]]-Table11[[#This Row],[PD]]</f>
        <v>0</v>
      </c>
      <c r="AU254" s="24">
        <f>MAX(Table11[[#This Row],[Column3]:[Column10]])-LARGE(Table11[[#This Row],[Column3]:[Column10]],2)</f>
        <v>9.2787999999999968</v>
      </c>
      <c r="AV254">
        <f>Table11[[#This Row],[Column3]]*Table11[[#This Row],[Column2]]</f>
        <v>1232674.9028</v>
      </c>
      <c r="AW254" s="25">
        <f>TRUNC(Table11[[#This Row],[Column3]]*Table11[[#This Row],[Column28]]/100)</f>
        <v>12326</v>
      </c>
      <c r="AX254" s="26">
        <f>TRUNC(Table11[[#This Row],[Column4]]*Table11[[#This Row],[Column29]]/100)</f>
        <v>8606</v>
      </c>
      <c r="AY254" s="27">
        <f>TRUNC(Table11[[#This Row],[Column5]]*Table11[[#This Row],[Column30]]/100)</f>
        <v>16786</v>
      </c>
      <c r="AZ254" s="28">
        <f>TRUNC(Table11[[#This Row],[Column6]]*Table11[[#This Row],[Column31]]/100)</f>
        <v>4079</v>
      </c>
      <c r="BA254" s="29">
        <f>TRUNC(Table11[[#This Row],[Column7]]*Table11[[#This Row],[Column312]]/100)</f>
        <v>6260</v>
      </c>
      <c r="BB254" s="30">
        <f>TRUNC(Table11[[#This Row],[Column8]]*Table11[[#This Row],[Column313]]/100)</f>
        <v>0</v>
      </c>
      <c r="BC254" s="31">
        <f>TRUNC(Table11[[#This Row],[Column9]]*Table11[[#This Row],[Column314]]/100)</f>
        <v>0</v>
      </c>
      <c r="BD254" s="32">
        <f>TRUNC(Table11[[#This Row],[Column10]]*Table11[[#This Row],[Column30]]/100)</f>
        <v>0</v>
      </c>
      <c r="BE254">
        <f>Table11[[#This Row],[Column2]]</f>
        <v>48059</v>
      </c>
      <c r="BF254">
        <f>Table11[[#This Row],[Column28]]</f>
        <v>48059</v>
      </c>
      <c r="BG254">
        <f>Table11[[#This Row],[Column29]]</f>
        <v>48059</v>
      </c>
      <c r="BH254">
        <f>Table11[[#This Row],[Column30]]</f>
        <v>48059</v>
      </c>
      <c r="BI254">
        <f>Table11[[#This Row],[Column31]]</f>
        <v>48059</v>
      </c>
      <c r="BJ254">
        <f>Table11[[#This Row],[Column312]]</f>
        <v>48059</v>
      </c>
      <c r="BK254">
        <f>Table11[[#This Row],[Column313]]</f>
        <v>48059</v>
      </c>
      <c r="BL254">
        <f>Table11[[#This Row],[Column314]]</f>
        <v>48059</v>
      </c>
      <c r="BM254">
        <f>Table11[[#This Row],[Column315]]</f>
        <v>48059</v>
      </c>
      <c r="BN254">
        <f>Table11[[#This Row],[Column31]]</f>
        <v>48059</v>
      </c>
      <c r="BO254">
        <f>Table11[[#This Row],[Column312]]</f>
        <v>48059</v>
      </c>
    </row>
    <row r="255" spans="1:67" ht="28.8" customHeight="1">
      <c r="A255" s="4" t="s">
        <v>740</v>
      </c>
      <c r="B255" s="5" t="s">
        <v>133</v>
      </c>
      <c r="C255" s="5" t="s">
        <v>134</v>
      </c>
      <c r="D255" s="56" t="s">
        <v>1181</v>
      </c>
      <c r="E255" s="16">
        <v>0</v>
      </c>
      <c r="F255">
        <v>20.841000000000001</v>
      </c>
      <c r="G255">
        <v>10.654999999999999</v>
      </c>
      <c r="H255">
        <v>9.5510000000000002</v>
      </c>
      <c r="I255">
        <v>20.981000000000002</v>
      </c>
      <c r="J255">
        <v>16.725999999999999</v>
      </c>
      <c r="K255">
        <v>0.8</v>
      </c>
      <c r="L255">
        <v>20.446000000000002</v>
      </c>
      <c r="M255" s="7">
        <f>Table11[[#This Row],[Progressives]]*0.67+Table11[[#This Row],[Muslim]]*0.64+Table11[[#This Row],[Left]]*0.35+Table11[[#This Row],[Average]]*0.52+Table11[[#This Row],[Reforms]]*0.2</f>
        <v>38.465980000000002</v>
      </c>
      <c r="N255" s="58">
        <f>Table11[[#This Row],[Average]]*0.34+Table11[[#This Row],[Liberal]]*0.45+Table11[[#This Row],[Blues]]+Table11[[#This Row],[Reforms]]*0.6</f>
        <v>27.72784</v>
      </c>
      <c r="O255" s="9">
        <f>Table11[[#This Row],[Liberal]]*0.55+Table11[[#This Row],[Progressives]]*0.07+Table11[[#This Row],[Average]]*0.14</f>
        <v>12.805210000000002</v>
      </c>
      <c r="P255" s="11">
        <f>Table11[[#This Row],[Muslim]]*0.06+Table11[[#This Row],[Left]]*0.44+Table11[[#This Row],[Progressives]]*0.26</f>
        <v>8.4219200000000001</v>
      </c>
      <c r="Q255" s="59"/>
      <c r="R255" s="57">
        <f>Table11[[#This Row],[Muslim]]*0.3+Table11[[#This Row],[Left]]*0.21+Table11[[#This Row],[Reforms]]*0.2</f>
        <v>12.579050000000002</v>
      </c>
      <c r="T255" s="7">
        <v>35.200000000000003</v>
      </c>
      <c r="U255" s="8">
        <v>17.100000000000001</v>
      </c>
      <c r="V255" s="10">
        <v>19.3</v>
      </c>
      <c r="W255" s="9">
        <v>8.5</v>
      </c>
      <c r="X255" s="11">
        <v>3.7</v>
      </c>
      <c r="Y255" s="13">
        <v>16.3</v>
      </c>
      <c r="Z255" s="12">
        <v>0</v>
      </c>
      <c r="AA255" s="14">
        <v>0</v>
      </c>
      <c r="AB255">
        <f t="shared" ca="1" si="3"/>
        <v>0.46577309937351963</v>
      </c>
      <c r="AC255">
        <v>40065</v>
      </c>
      <c r="AD255" s="17">
        <v>36.180759999999999</v>
      </c>
      <c r="AE255" s="18">
        <v>12.92896</v>
      </c>
      <c r="AF255" s="19">
        <v>29.383040000000001</v>
      </c>
      <c r="AG255" s="20">
        <v>6.4022399999999999</v>
      </c>
      <c r="AH255" s="21">
        <v>12.986000000000001</v>
      </c>
      <c r="AI255" s="22">
        <v>2.11899999999999</v>
      </c>
      <c r="AJ255" s="23">
        <v>0</v>
      </c>
      <c r="AK255" s="24">
        <v>0</v>
      </c>
      <c r="AL255" s="4" t="s">
        <v>740</v>
      </c>
      <c r="AM255" s="17">
        <f>Table11[[#This Row],[Column3]]-Table11[[#This Row],[Labour]]</f>
        <v>0.98075999999999652</v>
      </c>
      <c r="AN255" s="18">
        <f>Table11[[#This Row],[Column4]]-Table11[[#This Row],[Conservative]]</f>
        <v>-4.1710400000000014</v>
      </c>
      <c r="AO255" s="19">
        <f>Table11[[#This Row],[Column5]]-Table11[[#This Row],[Reform]]</f>
        <v>10.08304</v>
      </c>
      <c r="AP255" s="20">
        <f>Table11[[#This Row],[Column6]]-Table11[[#This Row],[LibDem]]</f>
        <v>-2.0977600000000001</v>
      </c>
      <c r="AQ255" s="21">
        <f>Table11[[#This Row],[Column7]]-Table11[[#This Row],[Green]]</f>
        <v>9.2860000000000014</v>
      </c>
      <c r="AR255" s="22">
        <f>Table11[[#This Row],[Column8]]-Table11[[#This Row],[Oth]]</f>
        <v>-14.181000000000012</v>
      </c>
      <c r="AS255" s="23">
        <f>Table11[[#This Row],[Column9]]-Table11[[#This Row],[SNP]]</f>
        <v>0</v>
      </c>
      <c r="AT255" s="24">
        <f>Table11[[#This Row],[Column10]]-Table11[[#This Row],[PD]]</f>
        <v>0</v>
      </c>
      <c r="AU255" s="24">
        <f>MAX(Table11[[#This Row],[Column3]:[Column10]])-LARGE(Table11[[#This Row],[Column3]:[Column10]],2)</f>
        <v>6.7977199999999982</v>
      </c>
      <c r="AV255">
        <f>Table11[[#This Row],[Column3]]*Table11[[#This Row],[Column2]]</f>
        <v>1449582.1494</v>
      </c>
      <c r="AW255" s="25">
        <f>TRUNC(Table11[[#This Row],[Column3]]*Table11[[#This Row],[Column28]]/100)</f>
        <v>14495</v>
      </c>
      <c r="AX255" s="26">
        <f>TRUNC(Table11[[#This Row],[Column4]]*Table11[[#This Row],[Column29]]/100)</f>
        <v>5179</v>
      </c>
      <c r="AY255" s="27">
        <f>TRUNC(Table11[[#This Row],[Column5]]*Table11[[#This Row],[Column30]]/100)</f>
        <v>11772</v>
      </c>
      <c r="AZ255" s="28">
        <f>TRUNC(Table11[[#This Row],[Column6]]*Table11[[#This Row],[Column31]]/100)</f>
        <v>2565</v>
      </c>
      <c r="BA255" s="29">
        <f>TRUNC(Table11[[#This Row],[Column7]]*Table11[[#This Row],[Column312]]/100)</f>
        <v>5202</v>
      </c>
      <c r="BB255" s="30">
        <f>TRUNC(Table11[[#This Row],[Column8]]*Table11[[#This Row],[Column313]]/100)</f>
        <v>848</v>
      </c>
      <c r="BC255" s="31">
        <f>TRUNC(Table11[[#This Row],[Column9]]*Table11[[#This Row],[Column314]]/100)</f>
        <v>0</v>
      </c>
      <c r="BD255" s="32">
        <f>TRUNC(Table11[[#This Row],[Column10]]*Table11[[#This Row],[Column30]]/100)</f>
        <v>0</v>
      </c>
      <c r="BE255">
        <f>Table11[[#This Row],[Column2]]</f>
        <v>40065</v>
      </c>
      <c r="BF255">
        <f>Table11[[#This Row],[Column28]]</f>
        <v>40065</v>
      </c>
      <c r="BG255">
        <f>Table11[[#This Row],[Column29]]</f>
        <v>40065</v>
      </c>
      <c r="BH255">
        <f>Table11[[#This Row],[Column30]]</f>
        <v>40065</v>
      </c>
      <c r="BI255">
        <f>Table11[[#This Row],[Column31]]</f>
        <v>40065</v>
      </c>
      <c r="BJ255">
        <f>Table11[[#This Row],[Column312]]</f>
        <v>40065</v>
      </c>
      <c r="BK255">
        <f>Table11[[#This Row],[Column313]]</f>
        <v>40065</v>
      </c>
      <c r="BL255">
        <f>Table11[[#This Row],[Column314]]</f>
        <v>40065</v>
      </c>
      <c r="BM255">
        <f>Table11[[#This Row],[Column315]]</f>
        <v>40065</v>
      </c>
      <c r="BN255">
        <f>Table11[[#This Row],[Column31]]</f>
        <v>40065</v>
      </c>
      <c r="BO255">
        <f>Table11[[#This Row],[Column312]]</f>
        <v>40065</v>
      </c>
    </row>
    <row r="256" spans="1:67" ht="28.8" customHeight="1">
      <c r="A256" s="4" t="s">
        <v>741</v>
      </c>
      <c r="B256" s="5" t="s">
        <v>133</v>
      </c>
      <c r="C256" s="5" t="s">
        <v>134</v>
      </c>
      <c r="D256" s="56" t="s">
        <v>1182</v>
      </c>
      <c r="E256" s="16">
        <v>0</v>
      </c>
      <c r="F256">
        <v>32.125</v>
      </c>
      <c r="G256">
        <v>12.734</v>
      </c>
      <c r="H256">
        <v>9.6980000000000004</v>
      </c>
      <c r="I256">
        <v>14.708</v>
      </c>
      <c r="J256">
        <v>11.731999999999999</v>
      </c>
      <c r="K256">
        <v>0.88200000000000001</v>
      </c>
      <c r="L256">
        <v>18.120999999999999</v>
      </c>
      <c r="M256" s="7">
        <f>Table11[[#This Row],[Progressives]]*0.67+Table11[[#This Row],[Muslim]]*0.64+Table11[[#This Row],[Left]]*0.35+Table11[[#This Row],[Average]]*0.52+Table11[[#This Row],[Reforms]]*0.2</f>
        <v>42.786920000000002</v>
      </c>
      <c r="N256" s="58">
        <f>Table11[[#This Row],[Average]]*0.34+Table11[[#This Row],[Liberal]]*0.45+Table11[[#This Row],[Blues]]+Table11[[#This Row],[Reforms]]*0.6</f>
        <v>22.03472</v>
      </c>
      <c r="O256" s="9">
        <f>Table11[[#This Row],[Liberal]]*0.55+Table11[[#This Row],[Progressives]]*0.07+Table11[[#This Row],[Average]]*0.14</f>
        <v>9.1905800000000006</v>
      </c>
      <c r="P256" s="11">
        <f>Table11[[#This Row],[Muslim]]*0.06+Table11[[#This Row],[Left]]*0.44+Table11[[#This Row],[Progressives]]*0.26</f>
        <v>10.051940000000002</v>
      </c>
      <c r="Q256" s="59"/>
      <c r="R256" s="57">
        <f>Table11[[#This Row],[Muslim]]*0.3+Table11[[#This Row],[Left]]*0.21+Table11[[#This Row],[Reforms]]*0.2</f>
        <v>15.935839999999999</v>
      </c>
      <c r="T256" s="7">
        <v>34.299999999999997</v>
      </c>
      <c r="U256" s="8">
        <v>10.5</v>
      </c>
      <c r="V256" s="10">
        <v>17.8</v>
      </c>
      <c r="W256" s="9">
        <v>3.3</v>
      </c>
      <c r="X256" s="11">
        <v>4.8</v>
      </c>
      <c r="Y256" s="13">
        <v>29.3</v>
      </c>
      <c r="Z256" s="12">
        <v>0</v>
      </c>
      <c r="AA256" s="14">
        <v>0</v>
      </c>
      <c r="AB256">
        <f t="shared" ca="1" si="3"/>
        <v>5.1148334573971055E-2</v>
      </c>
      <c r="AC256">
        <v>38573</v>
      </c>
      <c r="AD256" s="17">
        <v>19.773250000000001</v>
      </c>
      <c r="AE256" s="18">
        <v>6.27264</v>
      </c>
      <c r="AF256" s="19">
        <v>26.035360000000001</v>
      </c>
      <c r="AG256" s="20">
        <v>2.57174999999999</v>
      </c>
      <c r="AH256" s="21">
        <v>13.009080000000001</v>
      </c>
      <c r="AI256" s="22">
        <v>32.337919999999997</v>
      </c>
      <c r="AJ256" s="23">
        <v>0</v>
      </c>
      <c r="AK256" s="24">
        <v>0</v>
      </c>
      <c r="AL256" s="4" t="s">
        <v>741</v>
      </c>
      <c r="AM256" s="17">
        <f>Table11[[#This Row],[Column3]]-Table11[[#This Row],[Labour]]</f>
        <v>-14.526749999999996</v>
      </c>
      <c r="AN256" s="18">
        <f>Table11[[#This Row],[Column4]]-Table11[[#This Row],[Conservative]]</f>
        <v>-4.22736</v>
      </c>
      <c r="AO256" s="19">
        <f>Table11[[#This Row],[Column5]]-Table11[[#This Row],[Reform]]</f>
        <v>8.23536</v>
      </c>
      <c r="AP256" s="20">
        <f>Table11[[#This Row],[Column6]]-Table11[[#This Row],[LibDem]]</f>
        <v>-0.72825000000000983</v>
      </c>
      <c r="AQ256" s="21">
        <f>Table11[[#This Row],[Column7]]-Table11[[#This Row],[Green]]</f>
        <v>8.2090800000000002</v>
      </c>
      <c r="AR256" s="22">
        <f>Table11[[#This Row],[Column8]]-Table11[[#This Row],[Oth]]</f>
        <v>3.0379199999999962</v>
      </c>
      <c r="AS256" s="23">
        <f>Table11[[#This Row],[Column9]]-Table11[[#This Row],[SNP]]</f>
        <v>0</v>
      </c>
      <c r="AT256" s="24">
        <f>Table11[[#This Row],[Column10]]-Table11[[#This Row],[PD]]</f>
        <v>0</v>
      </c>
      <c r="AU256" s="24">
        <f>MAX(Table11[[#This Row],[Column3]:[Column10]])-LARGE(Table11[[#This Row],[Column3]:[Column10]],2)</f>
        <v>6.3025599999999962</v>
      </c>
      <c r="AV256">
        <f>Table11[[#This Row],[Column3]]*Table11[[#This Row],[Column2]]</f>
        <v>762713.57225000008</v>
      </c>
      <c r="AW256" s="25">
        <f>TRUNC(Table11[[#This Row],[Column3]]*Table11[[#This Row],[Column28]]/100)</f>
        <v>7627</v>
      </c>
      <c r="AX256" s="26">
        <f>TRUNC(Table11[[#This Row],[Column4]]*Table11[[#This Row],[Column29]]/100)</f>
        <v>2419</v>
      </c>
      <c r="AY256" s="27">
        <f>TRUNC(Table11[[#This Row],[Column5]]*Table11[[#This Row],[Column30]]/100)</f>
        <v>10042</v>
      </c>
      <c r="AZ256" s="28">
        <f>TRUNC(Table11[[#This Row],[Column6]]*Table11[[#This Row],[Column31]]/100)</f>
        <v>992</v>
      </c>
      <c r="BA256" s="29">
        <f>TRUNC(Table11[[#This Row],[Column7]]*Table11[[#This Row],[Column312]]/100)</f>
        <v>5017</v>
      </c>
      <c r="BB256" s="30">
        <f>TRUNC(Table11[[#This Row],[Column8]]*Table11[[#This Row],[Column313]]/100)</f>
        <v>12473</v>
      </c>
      <c r="BC256" s="31">
        <f>TRUNC(Table11[[#This Row],[Column9]]*Table11[[#This Row],[Column314]]/100)</f>
        <v>0</v>
      </c>
      <c r="BD256" s="32">
        <f>TRUNC(Table11[[#This Row],[Column10]]*Table11[[#This Row],[Column30]]/100)</f>
        <v>0</v>
      </c>
      <c r="BE256">
        <f>Table11[[#This Row],[Column2]]</f>
        <v>38573</v>
      </c>
      <c r="BF256">
        <f>Table11[[#This Row],[Column28]]</f>
        <v>38573</v>
      </c>
      <c r="BG256">
        <f>Table11[[#This Row],[Column29]]</f>
        <v>38573</v>
      </c>
      <c r="BH256">
        <f>Table11[[#This Row],[Column30]]</f>
        <v>38573</v>
      </c>
      <c r="BI256">
        <f>Table11[[#This Row],[Column31]]</f>
        <v>38573</v>
      </c>
      <c r="BJ256">
        <f>Table11[[#This Row],[Column312]]</f>
        <v>38573</v>
      </c>
      <c r="BK256">
        <f>Table11[[#This Row],[Column313]]</f>
        <v>38573</v>
      </c>
      <c r="BL256">
        <f>Table11[[#This Row],[Column314]]</f>
        <v>38573</v>
      </c>
      <c r="BM256">
        <f>Table11[[#This Row],[Column315]]</f>
        <v>38573</v>
      </c>
      <c r="BN256">
        <f>Table11[[#This Row],[Column31]]</f>
        <v>38573</v>
      </c>
      <c r="BO256">
        <f>Table11[[#This Row],[Column312]]</f>
        <v>38573</v>
      </c>
    </row>
    <row r="257" spans="1:67" ht="28.8" customHeight="1">
      <c r="A257" s="2" t="s">
        <v>749</v>
      </c>
      <c r="B257" s="3" t="s">
        <v>354</v>
      </c>
      <c r="C257" s="3" t="s">
        <v>134</v>
      </c>
      <c r="D257" s="50" t="s">
        <v>1183</v>
      </c>
      <c r="E257" s="16">
        <v>0</v>
      </c>
      <c r="F257">
        <v>16.434000000000001</v>
      </c>
      <c r="G257">
        <v>9.2720000000000002</v>
      </c>
      <c r="H257">
        <v>7.6429999999999998</v>
      </c>
      <c r="I257">
        <v>21.117000000000001</v>
      </c>
      <c r="J257">
        <v>18.183</v>
      </c>
      <c r="K257">
        <v>3.9</v>
      </c>
      <c r="L257">
        <v>23.451000000000001</v>
      </c>
      <c r="M257" s="7">
        <f>Table11[[#This Row],[Progressives]]*0.67+Table11[[#This Row],[Muslim]]*0.64+Table11[[#This Row],[Left]]*0.35+Table11[[#This Row],[Average]]*0.52+Table11[[#This Row],[Reforms]]*0.2</f>
        <v>34.554810000000003</v>
      </c>
      <c r="N257" s="58">
        <f>Table11[[#This Row],[Average]]*0.34+Table11[[#This Row],[Liberal]]*0.45+Table11[[#This Row],[Blues]]+Table11[[#This Row],[Reforms]]*0.6</f>
        <v>33.332729999999998</v>
      </c>
      <c r="O257" s="9">
        <f>Table11[[#This Row],[Liberal]]*0.55+Table11[[#This Row],[Progressives]]*0.07+Table11[[#This Row],[Average]]*0.14</f>
        <v>13.492039999999999</v>
      </c>
      <c r="P257" s="11">
        <f>Table11[[#This Row],[Muslim]]*0.06+Table11[[#This Row],[Left]]*0.44+Table11[[#This Row],[Progressives]]*0.26</f>
        <v>7.0528999999999993</v>
      </c>
      <c r="Q257" s="59"/>
      <c r="R257" s="57">
        <f>Table11[[#This Row],[Muslim]]*0.3+Table11[[#This Row],[Left]]*0.21+Table11[[#This Row],[Reforms]]*0.2</f>
        <v>11.56752</v>
      </c>
      <c r="T257" s="7">
        <v>34.5</v>
      </c>
      <c r="U257" s="8">
        <v>32.6</v>
      </c>
      <c r="V257" s="10">
        <v>17.5</v>
      </c>
      <c r="W257" s="9">
        <v>4.4000000000000004</v>
      </c>
      <c r="X257" s="11">
        <v>3</v>
      </c>
      <c r="Y257" s="13">
        <v>8.1</v>
      </c>
      <c r="Z257" s="12">
        <v>0</v>
      </c>
      <c r="AA257" s="14">
        <v>0</v>
      </c>
      <c r="AB257">
        <f t="shared" ca="1" si="3"/>
        <v>0.17186403268036932</v>
      </c>
      <c r="AC257">
        <v>46754</v>
      </c>
      <c r="AD257" s="17">
        <v>26.922000000000001</v>
      </c>
      <c r="AE257" s="18">
        <v>27.768619999999999</v>
      </c>
      <c r="AF257" s="19">
        <v>29.710999999999999</v>
      </c>
      <c r="AG257" s="20">
        <v>4.4533800000000001</v>
      </c>
      <c r="AH257" s="21">
        <v>10.092000000000001</v>
      </c>
      <c r="AI257" s="22">
        <v>1.0529999999999999</v>
      </c>
      <c r="AJ257" s="23">
        <v>0</v>
      </c>
      <c r="AK257" s="24">
        <v>0</v>
      </c>
      <c r="AL257" s="2" t="s">
        <v>749</v>
      </c>
      <c r="AM257" s="17">
        <f>Table11[[#This Row],[Column3]]-Table11[[#This Row],[Labour]]</f>
        <v>-7.5779999999999994</v>
      </c>
      <c r="AN257" s="18">
        <f>Table11[[#This Row],[Column4]]-Table11[[#This Row],[Conservative]]</f>
        <v>-4.8313800000000029</v>
      </c>
      <c r="AO257" s="19">
        <f>Table11[[#This Row],[Column5]]-Table11[[#This Row],[Reform]]</f>
        <v>12.210999999999999</v>
      </c>
      <c r="AP257" s="20">
        <f>Table11[[#This Row],[Column6]]-Table11[[#This Row],[LibDem]]</f>
        <v>5.3379999999999761E-2</v>
      </c>
      <c r="AQ257" s="21">
        <f>Table11[[#This Row],[Column7]]-Table11[[#This Row],[Green]]</f>
        <v>7.0920000000000005</v>
      </c>
      <c r="AR257" s="22">
        <f>Table11[[#This Row],[Column8]]-Table11[[#This Row],[Oth]]</f>
        <v>-7.0469999999999997</v>
      </c>
      <c r="AS257" s="23">
        <f>Table11[[#This Row],[Column9]]-Table11[[#This Row],[SNP]]</f>
        <v>0</v>
      </c>
      <c r="AT257" s="24">
        <f>Table11[[#This Row],[Column10]]-Table11[[#This Row],[PD]]</f>
        <v>0</v>
      </c>
      <c r="AU257" s="24">
        <f>MAX(Table11[[#This Row],[Column3]:[Column10]])-LARGE(Table11[[#This Row],[Column3]:[Column10]],2)</f>
        <v>1.94238</v>
      </c>
      <c r="AV257">
        <f>Table11[[#This Row],[Column3]]*Table11[[#This Row],[Column2]]</f>
        <v>1258711.1880000001</v>
      </c>
      <c r="AW257" s="25">
        <f>TRUNC(Table11[[#This Row],[Column3]]*Table11[[#This Row],[Column28]]/100)</f>
        <v>12587</v>
      </c>
      <c r="AX257" s="26">
        <f>TRUNC(Table11[[#This Row],[Column4]]*Table11[[#This Row],[Column29]]/100)</f>
        <v>12982</v>
      </c>
      <c r="AY257" s="27">
        <f>TRUNC(Table11[[#This Row],[Column5]]*Table11[[#This Row],[Column30]]/100)</f>
        <v>13891</v>
      </c>
      <c r="AZ257" s="28">
        <f>TRUNC(Table11[[#This Row],[Column6]]*Table11[[#This Row],[Column31]]/100)</f>
        <v>2082</v>
      </c>
      <c r="BA257" s="29">
        <f>TRUNC(Table11[[#This Row],[Column7]]*Table11[[#This Row],[Column312]]/100)</f>
        <v>4718</v>
      </c>
      <c r="BB257" s="30">
        <f>TRUNC(Table11[[#This Row],[Column8]]*Table11[[#This Row],[Column313]]/100)</f>
        <v>492</v>
      </c>
      <c r="BC257" s="31">
        <f>TRUNC(Table11[[#This Row],[Column9]]*Table11[[#This Row],[Column314]]/100)</f>
        <v>0</v>
      </c>
      <c r="BD257" s="32">
        <f>TRUNC(Table11[[#This Row],[Column10]]*Table11[[#This Row],[Column30]]/100)</f>
        <v>0</v>
      </c>
      <c r="BE257">
        <f>Table11[[#This Row],[Column2]]</f>
        <v>46754</v>
      </c>
      <c r="BF257">
        <f>Table11[[#This Row],[Column28]]</f>
        <v>46754</v>
      </c>
      <c r="BG257">
        <f>Table11[[#This Row],[Column29]]</f>
        <v>46754</v>
      </c>
      <c r="BH257">
        <f>Table11[[#This Row],[Column30]]</f>
        <v>46754</v>
      </c>
      <c r="BI257">
        <f>Table11[[#This Row],[Column31]]</f>
        <v>46754</v>
      </c>
      <c r="BJ257">
        <f>Table11[[#This Row],[Column312]]</f>
        <v>46754</v>
      </c>
      <c r="BK257">
        <f>Table11[[#This Row],[Column313]]</f>
        <v>46754</v>
      </c>
      <c r="BL257">
        <f>Table11[[#This Row],[Column314]]</f>
        <v>46754</v>
      </c>
      <c r="BM257">
        <f>Table11[[#This Row],[Column315]]</f>
        <v>46754</v>
      </c>
      <c r="BN257">
        <f>Table11[[#This Row],[Column31]]</f>
        <v>46754</v>
      </c>
      <c r="BO257">
        <f>Table11[[#This Row],[Column312]]</f>
        <v>46754</v>
      </c>
    </row>
    <row r="258" spans="1:67" ht="28.8">
      <c r="A258" s="2" t="s">
        <v>751</v>
      </c>
      <c r="B258" s="3" t="s">
        <v>464</v>
      </c>
      <c r="C258" s="3" t="s">
        <v>134</v>
      </c>
      <c r="D258" s="50" t="s">
        <v>1184</v>
      </c>
      <c r="E258" s="16">
        <v>0</v>
      </c>
      <c r="F258">
        <v>0.28399999999999997</v>
      </c>
      <c r="G258">
        <v>6.7569999999999997</v>
      </c>
      <c r="H258">
        <v>5.431</v>
      </c>
      <c r="I258">
        <v>20.709</v>
      </c>
      <c r="J258">
        <v>21.747</v>
      </c>
      <c r="K258">
        <v>16.46</v>
      </c>
      <c r="L258">
        <v>28.613</v>
      </c>
      <c r="M258" s="7">
        <f>Table11[[#This Row],[Progressives]]*0.67+Table11[[#This Row],[Muslim]]*0.64+Table11[[#This Row],[Left]]*0.35+Table11[[#This Row],[Average]]*0.52+Table11[[#This Row],[Reforms]]*0.2</f>
        <v>22.676760000000002</v>
      </c>
      <c r="N258" s="58">
        <f>Table11[[#This Row],[Average]]*0.34+Table11[[#This Row],[Liberal]]*0.45+Table11[[#This Row],[Blues]]+Table11[[#This Row],[Reforms]]*0.6</f>
        <v>50.455010000000001</v>
      </c>
      <c r="O258" s="9">
        <f>Table11[[#This Row],[Liberal]]*0.55+Table11[[#This Row],[Progressives]]*0.07+Table11[[#This Row],[Average]]*0.14</f>
        <v>15.24028</v>
      </c>
      <c r="P258" s="11">
        <f>Table11[[#This Row],[Muslim]]*0.06+Table11[[#This Row],[Left]]*0.44+Table11[[#This Row],[Progressives]]*0.26</f>
        <v>4.4021800000000004</v>
      </c>
      <c r="Q258" s="59"/>
      <c r="R258" s="57">
        <f>Table11[[#This Row],[Muslim]]*0.3+Table11[[#This Row],[Left]]*0.21+Table11[[#This Row],[Reforms]]*0.2</f>
        <v>7.2267700000000001</v>
      </c>
      <c r="T258" s="7">
        <v>40.6</v>
      </c>
      <c r="U258" s="8">
        <v>29.9</v>
      </c>
      <c r="V258" s="10">
        <v>15.5</v>
      </c>
      <c r="W258" s="9">
        <v>9.6</v>
      </c>
      <c r="X258" s="11">
        <v>3.5</v>
      </c>
      <c r="Y258" s="13">
        <v>1</v>
      </c>
      <c r="Z258" s="12">
        <v>0</v>
      </c>
      <c r="AA258" s="14">
        <v>0</v>
      </c>
      <c r="AB258">
        <f t="shared" ref="AB258:AB321" ca="1" si="4">RAND()</f>
        <v>0.26295569091319904</v>
      </c>
      <c r="AC258">
        <v>49281</v>
      </c>
      <c r="AD258" s="17">
        <v>26.291730000000001</v>
      </c>
      <c r="AE258" s="18">
        <v>16.410240000000002</v>
      </c>
      <c r="AF258" s="19">
        <v>36.760759999999998</v>
      </c>
      <c r="AG258" s="20">
        <v>8.2433699999999899</v>
      </c>
      <c r="AH258" s="21">
        <v>12.173</v>
      </c>
      <c r="AI258" s="22">
        <v>0.12089999999999999</v>
      </c>
      <c r="AJ258" s="23">
        <v>0</v>
      </c>
      <c r="AK258" s="24">
        <v>0</v>
      </c>
      <c r="AL258" s="2" t="s">
        <v>751</v>
      </c>
      <c r="AM258" s="17">
        <f>Table11[[#This Row],[Column3]]-Table11[[#This Row],[Labour]]</f>
        <v>-14.30827</v>
      </c>
      <c r="AN258" s="18">
        <f>Table11[[#This Row],[Column4]]-Table11[[#This Row],[Conservative]]</f>
        <v>-13.489759999999997</v>
      </c>
      <c r="AO258" s="19">
        <f>Table11[[#This Row],[Column5]]-Table11[[#This Row],[Reform]]</f>
        <v>21.260759999999998</v>
      </c>
      <c r="AP258" s="20">
        <f>Table11[[#This Row],[Column6]]-Table11[[#This Row],[LibDem]]</f>
        <v>-1.3566300000000098</v>
      </c>
      <c r="AQ258" s="21">
        <f>Table11[[#This Row],[Column7]]-Table11[[#This Row],[Green]]</f>
        <v>8.673</v>
      </c>
      <c r="AR258" s="22">
        <f>Table11[[#This Row],[Column8]]-Table11[[#This Row],[Oth]]</f>
        <v>-0.87909999999999999</v>
      </c>
      <c r="AS258" s="23">
        <f>Table11[[#This Row],[Column9]]-Table11[[#This Row],[SNP]]</f>
        <v>0</v>
      </c>
      <c r="AT258" s="24">
        <f>Table11[[#This Row],[Column10]]-Table11[[#This Row],[PD]]</f>
        <v>0</v>
      </c>
      <c r="AU258" s="24">
        <f>MAX(Table11[[#This Row],[Column3]:[Column10]])-LARGE(Table11[[#This Row],[Column3]:[Column10]],2)</f>
        <v>10.469029999999997</v>
      </c>
      <c r="AV258">
        <f>Table11[[#This Row],[Column3]]*Table11[[#This Row],[Column2]]</f>
        <v>1295682.7461300001</v>
      </c>
      <c r="AW258" s="25">
        <f>TRUNC(Table11[[#This Row],[Column3]]*Table11[[#This Row],[Column28]]/100)</f>
        <v>12956</v>
      </c>
      <c r="AX258" s="26">
        <f>TRUNC(Table11[[#This Row],[Column4]]*Table11[[#This Row],[Column29]]/100)</f>
        <v>8087</v>
      </c>
      <c r="AY258" s="27">
        <f>TRUNC(Table11[[#This Row],[Column5]]*Table11[[#This Row],[Column30]]/100)</f>
        <v>18116</v>
      </c>
      <c r="AZ258" s="28">
        <f>TRUNC(Table11[[#This Row],[Column6]]*Table11[[#This Row],[Column31]]/100)</f>
        <v>4062</v>
      </c>
      <c r="BA258" s="29">
        <f>TRUNC(Table11[[#This Row],[Column7]]*Table11[[#This Row],[Column312]]/100)</f>
        <v>5998</v>
      </c>
      <c r="BB258" s="30">
        <f>TRUNC(Table11[[#This Row],[Column8]]*Table11[[#This Row],[Column313]]/100)</f>
        <v>59</v>
      </c>
      <c r="BC258" s="31">
        <f>TRUNC(Table11[[#This Row],[Column9]]*Table11[[#This Row],[Column314]]/100)</f>
        <v>0</v>
      </c>
      <c r="BD258" s="32">
        <f>TRUNC(Table11[[#This Row],[Column10]]*Table11[[#This Row],[Column30]]/100)</f>
        <v>0</v>
      </c>
      <c r="BE258">
        <f>Table11[[#This Row],[Column2]]</f>
        <v>49281</v>
      </c>
      <c r="BF258">
        <f>Table11[[#This Row],[Column28]]</f>
        <v>49281</v>
      </c>
      <c r="BG258">
        <f>Table11[[#This Row],[Column29]]</f>
        <v>49281</v>
      </c>
      <c r="BH258">
        <f>Table11[[#This Row],[Column30]]</f>
        <v>49281</v>
      </c>
      <c r="BI258">
        <f>Table11[[#This Row],[Column31]]</f>
        <v>49281</v>
      </c>
      <c r="BJ258">
        <f>Table11[[#This Row],[Column312]]</f>
        <v>49281</v>
      </c>
      <c r="BK258">
        <f>Table11[[#This Row],[Column313]]</f>
        <v>49281</v>
      </c>
      <c r="BL258">
        <f>Table11[[#This Row],[Column314]]</f>
        <v>49281</v>
      </c>
      <c r="BM258">
        <f>Table11[[#This Row],[Column315]]</f>
        <v>49281</v>
      </c>
      <c r="BN258">
        <f>Table11[[#This Row],[Column31]]</f>
        <v>49281</v>
      </c>
      <c r="BO258">
        <f>Table11[[#This Row],[Column312]]</f>
        <v>49281</v>
      </c>
    </row>
    <row r="259" spans="1:67" ht="28.8">
      <c r="A259" s="2" t="s">
        <v>759</v>
      </c>
      <c r="B259" s="3" t="s">
        <v>354</v>
      </c>
      <c r="C259" s="3" t="s">
        <v>134</v>
      </c>
      <c r="D259" s="50" t="s">
        <v>1185</v>
      </c>
      <c r="E259" s="16">
        <v>0</v>
      </c>
      <c r="F259">
        <v>18.149999999999999</v>
      </c>
      <c r="G259">
        <v>16.643000000000001</v>
      </c>
      <c r="H259">
        <v>12.090999999999999</v>
      </c>
      <c r="I259">
        <v>19.899999999999999</v>
      </c>
      <c r="J259">
        <v>11.278</v>
      </c>
      <c r="K259">
        <v>3.0209999999999999</v>
      </c>
      <c r="L259">
        <v>18.917000000000002</v>
      </c>
      <c r="M259" s="7">
        <f>Table11[[#This Row],[Progressives]]*0.67+Table11[[#This Row],[Muslim]]*0.64+Table11[[#This Row],[Left]]*0.35+Table11[[#This Row],[Average]]*0.52+Table11[[#This Row],[Reforms]]*0.2</f>
        <v>39.67342</v>
      </c>
      <c r="N259" s="58">
        <f>Table11[[#This Row],[Average]]*0.34+Table11[[#This Row],[Liberal]]*0.45+Table11[[#This Row],[Blues]]+Table11[[#This Row],[Reforms]]*0.6</f>
        <v>26.212300000000003</v>
      </c>
      <c r="O259" s="9">
        <f>Table11[[#This Row],[Liberal]]*0.55+Table11[[#This Row],[Progressives]]*0.07+Table11[[#This Row],[Average]]*0.14</f>
        <v>9.8352700000000013</v>
      </c>
      <c r="P259" s="11">
        <f>Table11[[#This Row],[Muslim]]*0.06+Table11[[#This Row],[Left]]*0.44+Table11[[#This Row],[Progressives]]*0.26</f>
        <v>11.555580000000001</v>
      </c>
      <c r="Q259" s="59"/>
      <c r="R259" s="57">
        <f>Table11[[#This Row],[Muslim]]*0.3+Table11[[#This Row],[Left]]*0.21+Table11[[#This Row],[Reforms]]*0.2</f>
        <v>12.72343</v>
      </c>
      <c r="T259" s="7">
        <v>35</v>
      </c>
      <c r="U259" s="8">
        <v>13</v>
      </c>
      <c r="V259" s="10">
        <v>14.3</v>
      </c>
      <c r="W259" s="9">
        <v>8</v>
      </c>
      <c r="X259" s="11">
        <v>4.4000000000000004</v>
      </c>
      <c r="Y259" s="13">
        <v>25.2</v>
      </c>
      <c r="Z259" s="12">
        <v>0</v>
      </c>
      <c r="AA259" s="14">
        <v>0</v>
      </c>
      <c r="AB259">
        <f t="shared" ca="1" si="4"/>
        <v>0.44913322919336296</v>
      </c>
      <c r="AC259">
        <v>39993</v>
      </c>
      <c r="AD259" s="17">
        <v>22.075869999999998</v>
      </c>
      <c r="AE259" s="18">
        <v>9.0604800000000001</v>
      </c>
      <c r="AF259" s="19">
        <v>24.93552</v>
      </c>
      <c r="AG259" s="20">
        <v>6.5391300000000001</v>
      </c>
      <c r="AH259" s="21">
        <v>12.09516</v>
      </c>
      <c r="AI259" s="22">
        <v>25.193840000000002</v>
      </c>
      <c r="AJ259" s="23">
        <v>0</v>
      </c>
      <c r="AK259" s="24">
        <v>0</v>
      </c>
      <c r="AL259" s="2" t="s">
        <v>759</v>
      </c>
      <c r="AM259" s="17">
        <f>Table11[[#This Row],[Column3]]-Table11[[#This Row],[Labour]]</f>
        <v>-12.924130000000002</v>
      </c>
      <c r="AN259" s="18">
        <f>Table11[[#This Row],[Column4]]-Table11[[#This Row],[Conservative]]</f>
        <v>-3.9395199999999999</v>
      </c>
      <c r="AO259" s="19">
        <f>Table11[[#This Row],[Column5]]-Table11[[#This Row],[Reform]]</f>
        <v>10.63552</v>
      </c>
      <c r="AP259" s="20">
        <f>Table11[[#This Row],[Column6]]-Table11[[#This Row],[LibDem]]</f>
        <v>-1.4608699999999999</v>
      </c>
      <c r="AQ259" s="21">
        <f>Table11[[#This Row],[Column7]]-Table11[[#This Row],[Green]]</f>
        <v>7.6951599999999996</v>
      </c>
      <c r="AR259" s="22">
        <f>Table11[[#This Row],[Column8]]-Table11[[#This Row],[Oth]]</f>
        <v>-6.1599999999977229E-3</v>
      </c>
      <c r="AS259" s="23">
        <f>Table11[[#This Row],[Column9]]-Table11[[#This Row],[SNP]]</f>
        <v>0</v>
      </c>
      <c r="AT259" s="24">
        <f>Table11[[#This Row],[Column10]]-Table11[[#This Row],[PD]]</f>
        <v>0</v>
      </c>
      <c r="AU259" s="24">
        <f>MAX(Table11[[#This Row],[Column3]:[Column10]])-LARGE(Table11[[#This Row],[Column3]:[Column10]],2)</f>
        <v>0.25832000000000122</v>
      </c>
      <c r="AV259">
        <f>Table11[[#This Row],[Column3]]*Table11[[#This Row],[Column2]]</f>
        <v>882880.26890999998</v>
      </c>
      <c r="AW259" s="25">
        <f>TRUNC(Table11[[#This Row],[Column3]]*Table11[[#This Row],[Column28]]/100)</f>
        <v>8828</v>
      </c>
      <c r="AX259" s="26">
        <f>TRUNC(Table11[[#This Row],[Column4]]*Table11[[#This Row],[Column29]]/100)</f>
        <v>3623</v>
      </c>
      <c r="AY259" s="27">
        <f>TRUNC(Table11[[#This Row],[Column5]]*Table11[[#This Row],[Column30]]/100)</f>
        <v>9972</v>
      </c>
      <c r="AZ259" s="28">
        <f>TRUNC(Table11[[#This Row],[Column6]]*Table11[[#This Row],[Column31]]/100)</f>
        <v>2615</v>
      </c>
      <c r="BA259" s="29">
        <f>TRUNC(Table11[[#This Row],[Column7]]*Table11[[#This Row],[Column312]]/100)</f>
        <v>4837</v>
      </c>
      <c r="BB259" s="30">
        <f>TRUNC(Table11[[#This Row],[Column8]]*Table11[[#This Row],[Column313]]/100)</f>
        <v>10075</v>
      </c>
      <c r="BC259" s="31">
        <f>TRUNC(Table11[[#This Row],[Column9]]*Table11[[#This Row],[Column314]]/100)</f>
        <v>0</v>
      </c>
      <c r="BD259" s="32">
        <f>TRUNC(Table11[[#This Row],[Column10]]*Table11[[#This Row],[Column30]]/100)</f>
        <v>0</v>
      </c>
      <c r="BE259">
        <f>Table11[[#This Row],[Column2]]</f>
        <v>39993</v>
      </c>
      <c r="BF259">
        <f>Table11[[#This Row],[Column28]]</f>
        <v>39993</v>
      </c>
      <c r="BG259">
        <f>Table11[[#This Row],[Column29]]</f>
        <v>39993</v>
      </c>
      <c r="BH259">
        <f>Table11[[#This Row],[Column30]]</f>
        <v>39993</v>
      </c>
      <c r="BI259">
        <f>Table11[[#This Row],[Column31]]</f>
        <v>39993</v>
      </c>
      <c r="BJ259">
        <f>Table11[[#This Row],[Column312]]</f>
        <v>39993</v>
      </c>
      <c r="BK259">
        <f>Table11[[#This Row],[Column313]]</f>
        <v>39993</v>
      </c>
      <c r="BL259">
        <f>Table11[[#This Row],[Column314]]</f>
        <v>39993</v>
      </c>
      <c r="BM259">
        <f>Table11[[#This Row],[Column315]]</f>
        <v>39993</v>
      </c>
      <c r="BN259">
        <f>Table11[[#This Row],[Column31]]</f>
        <v>39993</v>
      </c>
      <c r="BO259">
        <f>Table11[[#This Row],[Column312]]</f>
        <v>39993</v>
      </c>
    </row>
    <row r="260" spans="1:67" ht="28.8">
      <c r="A260" s="4" t="s">
        <v>766</v>
      </c>
      <c r="B260" s="5" t="s">
        <v>354</v>
      </c>
      <c r="C260" s="5" t="s">
        <v>134</v>
      </c>
      <c r="D260" s="56" t="s">
        <v>1186</v>
      </c>
      <c r="E260" s="16">
        <v>0</v>
      </c>
      <c r="F260">
        <v>3.7210000000000001</v>
      </c>
      <c r="G260">
        <v>8.1519999999999992</v>
      </c>
      <c r="H260">
        <v>6.99</v>
      </c>
      <c r="I260">
        <v>27.248000000000001</v>
      </c>
      <c r="J260">
        <v>24.521000000000001</v>
      </c>
      <c r="K260">
        <v>10.02</v>
      </c>
      <c r="L260">
        <v>19.347000000000001</v>
      </c>
      <c r="M260" s="7">
        <f>Table11[[#This Row],[Progressives]]*0.67+Table11[[#This Row],[Muslim]]*0.64+Table11[[#This Row],[Left]]*0.35+Table11[[#This Row],[Average]]*0.52+Table11[[#This Row],[Reforms]]*0.2</f>
        <v>27.956299999999999</v>
      </c>
      <c r="N260" s="58">
        <f>Table11[[#This Row],[Average]]*0.34+Table11[[#This Row],[Liberal]]*0.45+Table11[[#This Row],[Blues]]+Table11[[#This Row],[Reforms]]*0.6</f>
        <v>41.926970000000004</v>
      </c>
      <c r="O260" s="9">
        <f>Table11[[#This Row],[Liberal]]*0.55+Table11[[#This Row],[Progressives]]*0.07+Table11[[#This Row],[Average]]*0.14</f>
        <v>17.790570000000002</v>
      </c>
      <c r="P260" s="11">
        <f>Table11[[#This Row],[Muslim]]*0.06+Table11[[#This Row],[Left]]*0.44+Table11[[#This Row],[Progressives]]*0.26</f>
        <v>5.6275399999999998</v>
      </c>
      <c r="Q260" s="59"/>
      <c r="R260" s="57">
        <f>Table11[[#This Row],[Muslim]]*0.3+Table11[[#This Row],[Left]]*0.21+Table11[[#This Row],[Reforms]]*0.2</f>
        <v>6.6976200000000006</v>
      </c>
      <c r="T260" s="7">
        <v>34.9</v>
      </c>
      <c r="U260" s="8">
        <v>33.299999999999997</v>
      </c>
      <c r="V260" s="10">
        <v>16.399999999999999</v>
      </c>
      <c r="W260" s="9">
        <v>9.6</v>
      </c>
      <c r="X260" s="11">
        <v>3.3</v>
      </c>
      <c r="Y260" s="13">
        <v>2.4</v>
      </c>
      <c r="Z260" s="12">
        <v>0</v>
      </c>
      <c r="AA260" s="14">
        <v>0</v>
      </c>
      <c r="AB260">
        <f t="shared" ca="1" si="4"/>
        <v>0.97886367289857135</v>
      </c>
      <c r="AC260">
        <v>52023</v>
      </c>
      <c r="AD260" s="17">
        <v>22.625</v>
      </c>
      <c r="AE260" s="18">
        <v>29.366900000000001</v>
      </c>
      <c r="AF260" s="19">
        <v>28.248999999999999</v>
      </c>
      <c r="AG260" s="20">
        <v>8.3511000000000006</v>
      </c>
      <c r="AH260" s="21">
        <v>10.996</v>
      </c>
      <c r="AI260" s="22">
        <v>0.311999999999999</v>
      </c>
      <c r="AJ260" s="23">
        <v>0</v>
      </c>
      <c r="AK260" s="24">
        <v>0</v>
      </c>
      <c r="AL260" s="4" t="s">
        <v>766</v>
      </c>
      <c r="AM260" s="17">
        <f>Table11[[#This Row],[Column3]]-Table11[[#This Row],[Labour]]</f>
        <v>-12.274999999999999</v>
      </c>
      <c r="AN260" s="18">
        <f>Table11[[#This Row],[Column4]]-Table11[[#This Row],[Conservative]]</f>
        <v>-3.933099999999996</v>
      </c>
      <c r="AO260" s="19">
        <f>Table11[[#This Row],[Column5]]-Table11[[#This Row],[Reform]]</f>
        <v>11.849</v>
      </c>
      <c r="AP260" s="20">
        <f>Table11[[#This Row],[Column6]]-Table11[[#This Row],[LibDem]]</f>
        <v>-1.248899999999999</v>
      </c>
      <c r="AQ260" s="21">
        <f>Table11[[#This Row],[Column7]]-Table11[[#This Row],[Green]]</f>
        <v>7.6960000000000006</v>
      </c>
      <c r="AR260" s="22">
        <f>Table11[[#This Row],[Column8]]-Table11[[#This Row],[Oth]]</f>
        <v>-2.088000000000001</v>
      </c>
      <c r="AS260" s="23">
        <f>Table11[[#This Row],[Column9]]-Table11[[#This Row],[SNP]]</f>
        <v>0</v>
      </c>
      <c r="AT260" s="24">
        <f>Table11[[#This Row],[Column10]]-Table11[[#This Row],[PD]]</f>
        <v>0</v>
      </c>
      <c r="AU260" s="24">
        <f>MAX(Table11[[#This Row],[Column3]:[Column10]])-LARGE(Table11[[#This Row],[Column3]:[Column10]],2)</f>
        <v>1.1179000000000023</v>
      </c>
      <c r="AV260">
        <f>Table11[[#This Row],[Column3]]*Table11[[#This Row],[Column2]]</f>
        <v>1177020.375</v>
      </c>
      <c r="AW260" s="25">
        <f>TRUNC(Table11[[#This Row],[Column3]]*Table11[[#This Row],[Column28]]/100)</f>
        <v>11770</v>
      </c>
      <c r="AX260" s="26">
        <f>TRUNC(Table11[[#This Row],[Column4]]*Table11[[#This Row],[Column29]]/100)</f>
        <v>15277</v>
      </c>
      <c r="AY260" s="27">
        <f>TRUNC(Table11[[#This Row],[Column5]]*Table11[[#This Row],[Column30]]/100)</f>
        <v>14695</v>
      </c>
      <c r="AZ260" s="28">
        <f>TRUNC(Table11[[#This Row],[Column6]]*Table11[[#This Row],[Column31]]/100)</f>
        <v>4344</v>
      </c>
      <c r="BA260" s="29">
        <f>TRUNC(Table11[[#This Row],[Column7]]*Table11[[#This Row],[Column312]]/100)</f>
        <v>5720</v>
      </c>
      <c r="BB260" s="30">
        <f>TRUNC(Table11[[#This Row],[Column8]]*Table11[[#This Row],[Column313]]/100)</f>
        <v>162</v>
      </c>
      <c r="BC260" s="31">
        <f>TRUNC(Table11[[#This Row],[Column9]]*Table11[[#This Row],[Column314]]/100)</f>
        <v>0</v>
      </c>
      <c r="BD260" s="32">
        <f>TRUNC(Table11[[#This Row],[Column10]]*Table11[[#This Row],[Column30]]/100)</f>
        <v>0</v>
      </c>
      <c r="BE260">
        <f>Table11[[#This Row],[Column2]]</f>
        <v>52023</v>
      </c>
      <c r="BF260">
        <f>Table11[[#This Row],[Column28]]</f>
        <v>52023</v>
      </c>
      <c r="BG260">
        <f>Table11[[#This Row],[Column29]]</f>
        <v>52023</v>
      </c>
      <c r="BH260">
        <f>Table11[[#This Row],[Column30]]</f>
        <v>52023</v>
      </c>
      <c r="BI260">
        <f>Table11[[#This Row],[Column31]]</f>
        <v>52023</v>
      </c>
      <c r="BJ260">
        <f>Table11[[#This Row],[Column312]]</f>
        <v>52023</v>
      </c>
      <c r="BK260">
        <f>Table11[[#This Row],[Column313]]</f>
        <v>52023</v>
      </c>
      <c r="BL260">
        <f>Table11[[#This Row],[Column314]]</f>
        <v>52023</v>
      </c>
      <c r="BM260">
        <f>Table11[[#This Row],[Column315]]</f>
        <v>52023</v>
      </c>
      <c r="BN260">
        <f>Table11[[#This Row],[Column31]]</f>
        <v>52023</v>
      </c>
      <c r="BO260">
        <f>Table11[[#This Row],[Column312]]</f>
        <v>52023</v>
      </c>
    </row>
    <row r="261" spans="1:67" ht="28.8" customHeight="1">
      <c r="A261" s="2" t="s">
        <v>768</v>
      </c>
      <c r="B261" s="3" t="s">
        <v>133</v>
      </c>
      <c r="C261" s="3" t="s">
        <v>134</v>
      </c>
      <c r="D261" s="50" t="s">
        <v>1187</v>
      </c>
      <c r="E261" s="16">
        <v>0</v>
      </c>
      <c r="F261">
        <v>30.19</v>
      </c>
      <c r="G261">
        <v>11.472</v>
      </c>
      <c r="H261">
        <v>10.436999999999999</v>
      </c>
      <c r="I261">
        <v>15.741</v>
      </c>
      <c r="J261">
        <v>13.544</v>
      </c>
      <c r="K261">
        <v>0.45800000000000002</v>
      </c>
      <c r="L261">
        <v>18.157</v>
      </c>
      <c r="M261" s="7">
        <f>Table11[[#This Row],[Progressives]]*0.67+Table11[[#This Row],[Muslim]]*0.64+Table11[[#This Row],[Left]]*0.35+Table11[[#This Row],[Average]]*0.52+Table11[[#This Row],[Reforms]]*0.2</f>
        <v>42.14631</v>
      </c>
      <c r="N261" s="58">
        <f>Table11[[#This Row],[Average]]*0.34+Table11[[#This Row],[Liberal]]*0.45+Table11[[#This Row],[Blues]]+Table11[[#This Row],[Reforms]]*0.6</f>
        <v>22.798940000000002</v>
      </c>
      <c r="O261" s="9">
        <f>Table11[[#This Row],[Liberal]]*0.55+Table11[[#This Row],[Progressives]]*0.07+Table11[[#This Row],[Average]]*0.14</f>
        <v>10.38353</v>
      </c>
      <c r="P261" s="11">
        <f>Table11[[#This Row],[Muslim]]*0.06+Table11[[#This Row],[Left]]*0.44+Table11[[#This Row],[Progressives]]*0.26</f>
        <v>9.5726999999999993</v>
      </c>
      <c r="Q261" s="59"/>
      <c r="R261" s="57">
        <f>Table11[[#This Row],[Muslim]]*0.3+Table11[[#This Row],[Left]]*0.21+Table11[[#This Row],[Reforms]]*0.2</f>
        <v>15.097519999999999</v>
      </c>
      <c r="T261" s="7">
        <v>32.799999999999997</v>
      </c>
      <c r="U261" s="8">
        <v>10.8</v>
      </c>
      <c r="V261" s="10">
        <v>17.100000000000001</v>
      </c>
      <c r="W261" s="9">
        <v>7.1</v>
      </c>
      <c r="X261" s="11">
        <v>3.1</v>
      </c>
      <c r="Y261" s="13">
        <v>29.2</v>
      </c>
      <c r="Z261" s="12">
        <v>0</v>
      </c>
      <c r="AA261" s="14">
        <v>0</v>
      </c>
      <c r="AB261">
        <f t="shared" ca="1" si="4"/>
        <v>0.12357651655811808</v>
      </c>
      <c r="AC261">
        <v>39688</v>
      </c>
      <c r="AD261" s="17">
        <v>20.194269999999999</v>
      </c>
      <c r="AE261" s="18">
        <v>6.4943999999999997</v>
      </c>
      <c r="AF261" s="19">
        <v>25.3856</v>
      </c>
      <c r="AG261" s="20">
        <v>4.0767300000000004</v>
      </c>
      <c r="AH261" s="21">
        <v>12.237959999999999</v>
      </c>
      <c r="AI261" s="22">
        <v>31.611039999999999</v>
      </c>
      <c r="AJ261" s="23">
        <v>0</v>
      </c>
      <c r="AK261" s="24">
        <v>0</v>
      </c>
      <c r="AL261" s="2" t="s">
        <v>768</v>
      </c>
      <c r="AM261" s="17">
        <f>Table11[[#This Row],[Column3]]-Table11[[#This Row],[Labour]]</f>
        <v>-12.605729999999998</v>
      </c>
      <c r="AN261" s="18">
        <f>Table11[[#This Row],[Column4]]-Table11[[#This Row],[Conservative]]</f>
        <v>-4.305600000000001</v>
      </c>
      <c r="AO261" s="19">
        <f>Table11[[#This Row],[Column5]]-Table11[[#This Row],[Reform]]</f>
        <v>8.2855999999999987</v>
      </c>
      <c r="AP261" s="20">
        <f>Table11[[#This Row],[Column6]]-Table11[[#This Row],[LibDem]]</f>
        <v>-3.0232699999999992</v>
      </c>
      <c r="AQ261" s="21">
        <f>Table11[[#This Row],[Column7]]-Table11[[#This Row],[Green]]</f>
        <v>9.1379599999999996</v>
      </c>
      <c r="AR261" s="22">
        <f>Table11[[#This Row],[Column8]]-Table11[[#This Row],[Oth]]</f>
        <v>2.4110399999999998</v>
      </c>
      <c r="AS261" s="23">
        <f>Table11[[#This Row],[Column9]]-Table11[[#This Row],[SNP]]</f>
        <v>0</v>
      </c>
      <c r="AT261" s="24">
        <f>Table11[[#This Row],[Column10]]-Table11[[#This Row],[PD]]</f>
        <v>0</v>
      </c>
      <c r="AU261" s="24">
        <f>MAX(Table11[[#This Row],[Column3]:[Column10]])-LARGE(Table11[[#This Row],[Column3]:[Column10]],2)</f>
        <v>6.225439999999999</v>
      </c>
      <c r="AV261">
        <f>Table11[[#This Row],[Column3]]*Table11[[#This Row],[Column2]]</f>
        <v>801470.18776</v>
      </c>
      <c r="AW261" s="25">
        <f>TRUNC(Table11[[#This Row],[Column3]]*Table11[[#This Row],[Column28]]/100)</f>
        <v>8014</v>
      </c>
      <c r="AX261" s="26">
        <f>TRUNC(Table11[[#This Row],[Column4]]*Table11[[#This Row],[Column29]]/100)</f>
        <v>2577</v>
      </c>
      <c r="AY261" s="27">
        <f>TRUNC(Table11[[#This Row],[Column5]]*Table11[[#This Row],[Column30]]/100)</f>
        <v>10075</v>
      </c>
      <c r="AZ261" s="28">
        <f>TRUNC(Table11[[#This Row],[Column6]]*Table11[[#This Row],[Column31]]/100)</f>
        <v>1617</v>
      </c>
      <c r="BA261" s="29">
        <f>TRUNC(Table11[[#This Row],[Column7]]*Table11[[#This Row],[Column312]]/100)</f>
        <v>4857</v>
      </c>
      <c r="BB261" s="30">
        <f>TRUNC(Table11[[#This Row],[Column8]]*Table11[[#This Row],[Column313]]/100)</f>
        <v>12545</v>
      </c>
      <c r="BC261" s="31">
        <f>TRUNC(Table11[[#This Row],[Column9]]*Table11[[#This Row],[Column314]]/100)</f>
        <v>0</v>
      </c>
      <c r="BD261" s="32">
        <f>TRUNC(Table11[[#This Row],[Column10]]*Table11[[#This Row],[Column30]]/100)</f>
        <v>0</v>
      </c>
      <c r="BE261">
        <f>Table11[[#This Row],[Column2]]</f>
        <v>39688</v>
      </c>
      <c r="BF261">
        <f>Table11[[#This Row],[Column28]]</f>
        <v>39688</v>
      </c>
      <c r="BG261">
        <f>Table11[[#This Row],[Column29]]</f>
        <v>39688</v>
      </c>
      <c r="BH261">
        <f>Table11[[#This Row],[Column30]]</f>
        <v>39688</v>
      </c>
      <c r="BI261">
        <f>Table11[[#This Row],[Column31]]</f>
        <v>39688</v>
      </c>
      <c r="BJ261">
        <f>Table11[[#This Row],[Column312]]</f>
        <v>39688</v>
      </c>
      <c r="BK261">
        <f>Table11[[#This Row],[Column313]]</f>
        <v>39688</v>
      </c>
      <c r="BL261">
        <f>Table11[[#This Row],[Column314]]</f>
        <v>39688</v>
      </c>
      <c r="BM261">
        <f>Table11[[#This Row],[Column315]]</f>
        <v>39688</v>
      </c>
      <c r="BN261">
        <f>Table11[[#This Row],[Column31]]</f>
        <v>39688</v>
      </c>
      <c r="BO261">
        <f>Table11[[#This Row],[Column312]]</f>
        <v>39688</v>
      </c>
    </row>
    <row r="262" spans="1:67" ht="28.8">
      <c r="A262" s="4" t="s">
        <v>770</v>
      </c>
      <c r="B262" s="5" t="s">
        <v>354</v>
      </c>
      <c r="C262" s="5" t="s">
        <v>134</v>
      </c>
      <c r="D262" s="56" t="s">
        <v>1188</v>
      </c>
      <c r="E262">
        <v>0</v>
      </c>
      <c r="F262">
        <v>3.1320000000000001</v>
      </c>
      <c r="G262">
        <v>8.7070000000000007</v>
      </c>
      <c r="H262">
        <v>7.2450000000000001</v>
      </c>
      <c r="I262">
        <v>31.215</v>
      </c>
      <c r="J262">
        <v>21.638999999999999</v>
      </c>
      <c r="K262">
        <v>2.3330000000000002</v>
      </c>
      <c r="L262">
        <v>25.728999999999999</v>
      </c>
      <c r="M262" s="7">
        <f>Table11[[#This Row],[Progressives]]*0.67+Table11[[#This Row],[Muslim]]*0.64+Table11[[#This Row],[Left]]*0.35+Table11[[#This Row],[Average]]*0.52+Table11[[#This Row],[Reforms]]*0.2</f>
        <v>31.283680000000004</v>
      </c>
      <c r="N262" s="58">
        <f>Table11[[#This Row],[Average]]*0.34+Table11[[#This Row],[Liberal]]*0.45+Table11[[#This Row],[Blues]]+Table11[[#This Row],[Reforms]]*0.6</f>
        <v>38.121049999999997</v>
      </c>
      <c r="O262" s="9">
        <f>Table11[[#This Row],[Liberal]]*0.55+Table11[[#This Row],[Progressives]]*0.07+Table11[[#This Row],[Average]]*0.14</f>
        <v>16.778700000000001</v>
      </c>
      <c r="P262" s="11">
        <f>Table11[[#This Row],[Muslim]]*0.06+Table11[[#This Row],[Left]]*0.44+Table11[[#This Row],[Progressives]]*0.26</f>
        <v>5.9027000000000003</v>
      </c>
      <c r="Q262" s="59"/>
      <c r="R262" s="57">
        <f>Table11[[#This Row],[Muslim]]*0.3+Table11[[#This Row],[Left]]*0.21+Table11[[#This Row],[Reforms]]*0.2</f>
        <v>7.9138700000000002</v>
      </c>
      <c r="T262" s="7">
        <v>40.9</v>
      </c>
      <c r="U262" s="8">
        <v>28.3</v>
      </c>
      <c r="V262" s="10">
        <v>21.7</v>
      </c>
      <c r="W262" s="9">
        <v>2.8</v>
      </c>
      <c r="X262" s="11">
        <v>5.2</v>
      </c>
      <c r="Y262" s="13">
        <v>1.1000000000000001</v>
      </c>
      <c r="Z262" s="12">
        <v>0</v>
      </c>
      <c r="AA262" s="14">
        <v>0</v>
      </c>
      <c r="AB262">
        <f t="shared" ca="1" si="4"/>
        <v>0.99130986736740057</v>
      </c>
      <c r="AC262">
        <v>44618</v>
      </c>
      <c r="AD262" s="17">
        <v>24.47</v>
      </c>
      <c r="AE262" s="18">
        <v>25.887329999999999</v>
      </c>
      <c r="AF262" s="19">
        <v>32.350999999999999</v>
      </c>
      <c r="AG262" s="20">
        <v>3.8936700000000002</v>
      </c>
      <c r="AH262" s="21">
        <v>13.255000000000001</v>
      </c>
      <c r="AI262" s="22">
        <v>0.14299999999999999</v>
      </c>
      <c r="AJ262" s="23">
        <v>0</v>
      </c>
      <c r="AK262" s="24">
        <v>0</v>
      </c>
      <c r="AL262" s="4" t="s">
        <v>770</v>
      </c>
      <c r="AM262" s="17">
        <f>Table11[[#This Row],[Column3]]-Table11[[#This Row],[Labour]]</f>
        <v>-16.43</v>
      </c>
      <c r="AN262" s="18">
        <f>Table11[[#This Row],[Column4]]-Table11[[#This Row],[Conservative]]</f>
        <v>-2.4126700000000021</v>
      </c>
      <c r="AO262" s="19">
        <f>Table11[[#This Row],[Column5]]-Table11[[#This Row],[Reform]]</f>
        <v>10.651</v>
      </c>
      <c r="AP262" s="20">
        <f>Table11[[#This Row],[Column6]]-Table11[[#This Row],[LibDem]]</f>
        <v>1.0936700000000004</v>
      </c>
      <c r="AQ262" s="21">
        <f>Table11[[#This Row],[Column7]]-Table11[[#This Row],[Green]]</f>
        <v>8.0549999999999997</v>
      </c>
      <c r="AR262" s="22">
        <f>Table11[[#This Row],[Column8]]-Table11[[#This Row],[Oth]]</f>
        <v>-0.95700000000000007</v>
      </c>
      <c r="AS262" s="23">
        <f>Table11[[#This Row],[Column9]]-Table11[[#This Row],[SNP]]</f>
        <v>0</v>
      </c>
      <c r="AT262" s="24">
        <f>Table11[[#This Row],[Column10]]-Table11[[#This Row],[PD]]</f>
        <v>0</v>
      </c>
      <c r="AU262" s="24">
        <f>MAX(Table11[[#This Row],[Column3]:[Column10]])-LARGE(Table11[[#This Row],[Column3]:[Column10]],2)</f>
        <v>6.4636700000000005</v>
      </c>
      <c r="AV262">
        <f>Table11[[#This Row],[Column3]]*Table11[[#This Row],[Column2]]</f>
        <v>1091802.46</v>
      </c>
      <c r="AW262" s="25">
        <f>TRUNC(Table11[[#This Row],[Column3]]*Table11[[#This Row],[Column28]]/100)</f>
        <v>10918</v>
      </c>
      <c r="AX262" s="26">
        <f>TRUNC(Table11[[#This Row],[Column4]]*Table11[[#This Row],[Column29]]/100)</f>
        <v>11550</v>
      </c>
      <c r="AY262" s="27">
        <f>TRUNC(Table11[[#This Row],[Column5]]*Table11[[#This Row],[Column30]]/100)</f>
        <v>14434</v>
      </c>
      <c r="AZ262" s="28">
        <f>TRUNC(Table11[[#This Row],[Column6]]*Table11[[#This Row],[Column31]]/100)</f>
        <v>1737</v>
      </c>
      <c r="BA262" s="29">
        <f>TRUNC(Table11[[#This Row],[Column7]]*Table11[[#This Row],[Column312]]/100)</f>
        <v>5914</v>
      </c>
      <c r="BB262" s="30">
        <f>TRUNC(Table11[[#This Row],[Column8]]*Table11[[#This Row],[Column313]]/100)</f>
        <v>63</v>
      </c>
      <c r="BC262" s="31">
        <f>TRUNC(Table11[[#This Row],[Column9]]*Table11[[#This Row],[Column314]]/100)</f>
        <v>0</v>
      </c>
      <c r="BD262" s="32">
        <f>TRUNC(Table11[[#This Row],[Column10]]*Table11[[#This Row],[Column30]]/100)</f>
        <v>0</v>
      </c>
      <c r="BE262">
        <f>Table11[[#This Row],[Column2]]</f>
        <v>44618</v>
      </c>
      <c r="BF262">
        <f>Table11[[#This Row],[Column28]]</f>
        <v>44618</v>
      </c>
      <c r="BG262">
        <f>Table11[[#This Row],[Column29]]</f>
        <v>44618</v>
      </c>
      <c r="BH262">
        <f>Table11[[#This Row],[Column30]]</f>
        <v>44618</v>
      </c>
      <c r="BI262">
        <f>Table11[[#This Row],[Column31]]</f>
        <v>44618</v>
      </c>
      <c r="BJ262">
        <f>Table11[[#This Row],[Column312]]</f>
        <v>44618</v>
      </c>
      <c r="BK262">
        <f>Table11[[#This Row],[Column313]]</f>
        <v>44618</v>
      </c>
      <c r="BL262">
        <f>Table11[[#This Row],[Column314]]</f>
        <v>44618</v>
      </c>
      <c r="BM262">
        <f>Table11[[#This Row],[Column315]]</f>
        <v>44618</v>
      </c>
      <c r="BN262">
        <f>Table11[[#This Row],[Column31]]</f>
        <v>44618</v>
      </c>
      <c r="BO262">
        <f>Table11[[#This Row],[Column312]]</f>
        <v>44618</v>
      </c>
    </row>
    <row r="263" spans="1:67" ht="28.8">
      <c r="A263" s="4" t="s">
        <v>774</v>
      </c>
      <c r="B263" s="5" t="s">
        <v>178</v>
      </c>
      <c r="C263" s="5" t="s">
        <v>134</v>
      </c>
      <c r="D263" s="56" t="s">
        <v>1189</v>
      </c>
      <c r="E263" s="16">
        <v>0</v>
      </c>
      <c r="F263">
        <v>0.60599999999999998</v>
      </c>
      <c r="G263">
        <v>8.859</v>
      </c>
      <c r="H263">
        <v>6.1269999999999998</v>
      </c>
      <c r="I263">
        <v>28.100999999999999</v>
      </c>
      <c r="J263">
        <v>22.934999999999999</v>
      </c>
      <c r="K263">
        <v>5.3470000000000004</v>
      </c>
      <c r="L263">
        <v>28.024999999999999</v>
      </c>
      <c r="M263" s="7">
        <f>Table11[[#This Row],[Progressives]]*0.67+Table11[[#This Row],[Muslim]]*0.64+Table11[[#This Row],[Left]]*0.35+Table11[[#This Row],[Average]]*0.52+Table11[[#This Row],[Reforms]]*0.2</f>
        <v>27.8111</v>
      </c>
      <c r="N263" s="58">
        <f>Table11[[#This Row],[Average]]*0.34+Table11[[#This Row],[Liberal]]*0.45+Table11[[#This Row],[Blues]]+Table11[[#This Row],[Reforms]]*0.6</f>
        <v>42.037089999999999</v>
      </c>
      <c r="O263" s="9">
        <f>Table11[[#This Row],[Liberal]]*0.55+Table11[[#This Row],[Progressives]]*0.07+Table11[[#This Row],[Average]]*0.14</f>
        <v>16.97728</v>
      </c>
      <c r="P263" s="11">
        <f>Table11[[#This Row],[Muslim]]*0.06+Table11[[#This Row],[Left]]*0.44+Table11[[#This Row],[Progressives]]*0.26</f>
        <v>5.5273400000000006</v>
      </c>
      <c r="Q263" s="59"/>
      <c r="R263" s="57">
        <f>Table11[[#This Row],[Muslim]]*0.3+Table11[[#This Row],[Left]]*0.21+Table11[[#This Row],[Reforms]]*0.2</f>
        <v>7.6471900000000002</v>
      </c>
      <c r="T263" s="7">
        <v>52.9</v>
      </c>
      <c r="U263" s="8">
        <v>16</v>
      </c>
      <c r="V263" s="10">
        <v>18.100000000000001</v>
      </c>
      <c r="W263" s="9">
        <v>5.0999999999999996</v>
      </c>
      <c r="X263" s="11">
        <v>6.4</v>
      </c>
      <c r="Y263" s="13">
        <v>1.4</v>
      </c>
      <c r="Z263" s="12">
        <v>0</v>
      </c>
      <c r="AA263" s="14">
        <v>0</v>
      </c>
      <c r="AB263">
        <f t="shared" ca="1" si="4"/>
        <v>6.7059808837181989E-2</v>
      </c>
      <c r="AC263">
        <v>42235</v>
      </c>
      <c r="AD263" s="17">
        <v>31.90192</v>
      </c>
      <c r="AE263" s="18">
        <v>12.01464</v>
      </c>
      <c r="AF263" s="19">
        <v>34.118359999999903</v>
      </c>
      <c r="AG263" s="20">
        <v>5.4172799999999999</v>
      </c>
      <c r="AH263" s="21">
        <v>16.297000000000001</v>
      </c>
      <c r="AI263" s="22">
        <v>0.15079999999999999</v>
      </c>
      <c r="AJ263" s="23">
        <v>0</v>
      </c>
      <c r="AK263" s="24">
        <v>0</v>
      </c>
      <c r="AL263" s="4" t="s">
        <v>774</v>
      </c>
      <c r="AM263" s="17">
        <f>Table11[[#This Row],[Column3]]-Table11[[#This Row],[Labour]]</f>
        <v>-20.998079999999998</v>
      </c>
      <c r="AN263" s="18">
        <f>Table11[[#This Row],[Column4]]-Table11[[#This Row],[Conservative]]</f>
        <v>-3.98536</v>
      </c>
      <c r="AO263" s="19">
        <f>Table11[[#This Row],[Column5]]-Table11[[#This Row],[Reform]]</f>
        <v>16.018359999999902</v>
      </c>
      <c r="AP263" s="20">
        <f>Table11[[#This Row],[Column6]]-Table11[[#This Row],[LibDem]]</f>
        <v>0.31728000000000023</v>
      </c>
      <c r="AQ263" s="21">
        <f>Table11[[#This Row],[Column7]]-Table11[[#This Row],[Green]]</f>
        <v>9.8970000000000002</v>
      </c>
      <c r="AR263" s="22">
        <f>Table11[[#This Row],[Column8]]-Table11[[#This Row],[Oth]]</f>
        <v>-1.2491999999999999</v>
      </c>
      <c r="AS263" s="23">
        <f>Table11[[#This Row],[Column9]]-Table11[[#This Row],[SNP]]</f>
        <v>0</v>
      </c>
      <c r="AT263" s="24">
        <f>Table11[[#This Row],[Column10]]-Table11[[#This Row],[PD]]</f>
        <v>0</v>
      </c>
      <c r="AU263" s="24">
        <f>MAX(Table11[[#This Row],[Column3]:[Column10]])-LARGE(Table11[[#This Row],[Column3]:[Column10]],2)</f>
        <v>2.2164399999999027</v>
      </c>
      <c r="AV263">
        <f>Table11[[#This Row],[Column3]]*Table11[[#This Row],[Column2]]</f>
        <v>1347377.5911999999</v>
      </c>
      <c r="AW263" s="25">
        <f>TRUNC(Table11[[#This Row],[Column3]]*Table11[[#This Row],[Column28]]/100)</f>
        <v>13473</v>
      </c>
      <c r="AX263" s="26">
        <f>TRUNC(Table11[[#This Row],[Column4]]*Table11[[#This Row],[Column29]]/100)</f>
        <v>5074</v>
      </c>
      <c r="AY263" s="27">
        <f>TRUNC(Table11[[#This Row],[Column5]]*Table11[[#This Row],[Column30]]/100)</f>
        <v>14409</v>
      </c>
      <c r="AZ263" s="28">
        <f>TRUNC(Table11[[#This Row],[Column6]]*Table11[[#This Row],[Column31]]/100)</f>
        <v>2287</v>
      </c>
      <c r="BA263" s="29">
        <f>TRUNC(Table11[[#This Row],[Column7]]*Table11[[#This Row],[Column312]]/100)</f>
        <v>6883</v>
      </c>
      <c r="BB263" s="30">
        <f>TRUNC(Table11[[#This Row],[Column8]]*Table11[[#This Row],[Column313]]/100)</f>
        <v>63</v>
      </c>
      <c r="BC263" s="31">
        <f>TRUNC(Table11[[#This Row],[Column9]]*Table11[[#This Row],[Column314]]/100)</f>
        <v>0</v>
      </c>
      <c r="BD263" s="32">
        <f>TRUNC(Table11[[#This Row],[Column10]]*Table11[[#This Row],[Column30]]/100)</f>
        <v>0</v>
      </c>
      <c r="BE263">
        <f>Table11[[#This Row],[Column2]]</f>
        <v>42235</v>
      </c>
      <c r="BF263">
        <f>Table11[[#This Row],[Column28]]</f>
        <v>42235</v>
      </c>
      <c r="BG263">
        <f>Table11[[#This Row],[Column29]]</f>
        <v>42235</v>
      </c>
      <c r="BH263">
        <f>Table11[[#This Row],[Column30]]</f>
        <v>42235</v>
      </c>
      <c r="BI263">
        <f>Table11[[#This Row],[Column31]]</f>
        <v>42235</v>
      </c>
      <c r="BJ263">
        <f>Table11[[#This Row],[Column312]]</f>
        <v>42235</v>
      </c>
      <c r="BK263">
        <f>Table11[[#This Row],[Column313]]</f>
        <v>42235</v>
      </c>
      <c r="BL263">
        <f>Table11[[#This Row],[Column314]]</f>
        <v>42235</v>
      </c>
      <c r="BM263">
        <f>Table11[[#This Row],[Column315]]</f>
        <v>42235</v>
      </c>
      <c r="BN263">
        <f>Table11[[#This Row],[Column31]]</f>
        <v>42235</v>
      </c>
      <c r="BO263">
        <f>Table11[[#This Row],[Column312]]</f>
        <v>42235</v>
      </c>
    </row>
    <row r="264" spans="1:67" ht="28.8" customHeight="1">
      <c r="A264" s="2" t="s">
        <v>776</v>
      </c>
      <c r="B264" s="3" t="s">
        <v>133</v>
      </c>
      <c r="C264" s="3" t="s">
        <v>134</v>
      </c>
      <c r="D264" s="50" t="s">
        <v>1190</v>
      </c>
      <c r="E264">
        <v>0</v>
      </c>
      <c r="F264">
        <v>6.2140000000000004</v>
      </c>
      <c r="G264">
        <v>19.298999999999999</v>
      </c>
      <c r="H264">
        <v>26.391999999999999</v>
      </c>
      <c r="I264">
        <v>17.716000000000001</v>
      </c>
      <c r="J264">
        <v>9.9329999999999998</v>
      </c>
      <c r="K264">
        <v>3.79</v>
      </c>
      <c r="L264">
        <v>16.655000000000001</v>
      </c>
      <c r="M264" s="7">
        <f>Table11[[#This Row],[Progressives]]*0.67+Table11[[#This Row],[Muslim]]*0.64+Table11[[#This Row],[Left]]*0.35+Table11[[#This Row],[Average]]*0.52+Table11[[#This Row],[Reforms]]*0.2</f>
        <v>40.957570000000004</v>
      </c>
      <c r="N264" s="58">
        <f>Table11[[#This Row],[Average]]*0.34+Table11[[#This Row],[Liberal]]*0.45+Table11[[#This Row],[Blues]]+Table11[[#This Row],[Reforms]]*0.6</f>
        <v>24.276290000000003</v>
      </c>
      <c r="O264" s="9">
        <f>Table11[[#This Row],[Liberal]]*0.55+Table11[[#This Row],[Progressives]]*0.07+Table11[[#This Row],[Average]]*0.14</f>
        <v>9.7908300000000015</v>
      </c>
      <c r="P264" s="11">
        <f>Table11[[#This Row],[Muslim]]*0.06+Table11[[#This Row],[Left]]*0.44+Table11[[#This Row],[Progressives]]*0.26</f>
        <v>15.726320000000001</v>
      </c>
      <c r="Q264" s="59"/>
      <c r="R264" s="57">
        <f>Table11[[#This Row],[Muslim]]*0.3+Table11[[#This Row],[Left]]*0.21+Table11[[#This Row],[Reforms]]*0.2</f>
        <v>9.2479900000000015</v>
      </c>
      <c r="T264" s="7">
        <v>53.2</v>
      </c>
      <c r="U264" s="8">
        <v>9</v>
      </c>
      <c r="V264" s="10">
        <v>15.2</v>
      </c>
      <c r="W264" s="9">
        <v>6.9</v>
      </c>
      <c r="X264" s="11">
        <v>13.1</v>
      </c>
      <c r="Y264" s="13">
        <v>2.6</v>
      </c>
      <c r="Z264" s="12">
        <v>0</v>
      </c>
      <c r="AA264" s="14">
        <v>0</v>
      </c>
      <c r="AB264">
        <f t="shared" ca="1" si="4"/>
        <v>0.1506745597901642</v>
      </c>
      <c r="AC264">
        <v>39704</v>
      </c>
      <c r="AD264" s="17">
        <v>32.806800000000003</v>
      </c>
      <c r="AE264" s="18">
        <v>7.62608</v>
      </c>
      <c r="AF264" s="19">
        <v>24.099919999999901</v>
      </c>
      <c r="AG264" s="20">
        <v>5.4432</v>
      </c>
      <c r="AH264" s="21">
        <v>29.652200000000001</v>
      </c>
      <c r="AI264" s="22">
        <v>0.37179999999999902</v>
      </c>
      <c r="AJ264" s="23">
        <v>0</v>
      </c>
      <c r="AK264" s="24">
        <v>0</v>
      </c>
      <c r="AL264" s="2" t="s">
        <v>776</v>
      </c>
      <c r="AM264" s="17">
        <f>Table11[[#This Row],[Column3]]-Table11[[#This Row],[Labour]]</f>
        <v>-20.3932</v>
      </c>
      <c r="AN264" s="18">
        <f>Table11[[#This Row],[Column4]]-Table11[[#This Row],[Conservative]]</f>
        <v>-1.37392</v>
      </c>
      <c r="AO264" s="19">
        <f>Table11[[#This Row],[Column5]]-Table11[[#This Row],[Reform]]</f>
        <v>8.8999199999999021</v>
      </c>
      <c r="AP264" s="20">
        <f>Table11[[#This Row],[Column6]]-Table11[[#This Row],[LibDem]]</f>
        <v>-1.4568000000000003</v>
      </c>
      <c r="AQ264" s="21">
        <f>Table11[[#This Row],[Column7]]-Table11[[#This Row],[Green]]</f>
        <v>16.552199999999999</v>
      </c>
      <c r="AR264" s="22">
        <f>Table11[[#This Row],[Column8]]-Table11[[#This Row],[Oth]]</f>
        <v>-2.2282000000000011</v>
      </c>
      <c r="AS264" s="23">
        <f>Table11[[#This Row],[Column9]]-Table11[[#This Row],[SNP]]</f>
        <v>0</v>
      </c>
      <c r="AT264" s="24">
        <f>Table11[[#This Row],[Column10]]-Table11[[#This Row],[PD]]</f>
        <v>0</v>
      </c>
      <c r="AU264" s="24">
        <f>MAX(Table11[[#This Row],[Column3]:[Column10]])-LARGE(Table11[[#This Row],[Column3]:[Column10]],2)</f>
        <v>3.1546000000000021</v>
      </c>
      <c r="AV264">
        <f>Table11[[#This Row],[Column3]]*Table11[[#This Row],[Column2]]</f>
        <v>1302561.1872</v>
      </c>
      <c r="AW264" s="25">
        <f>TRUNC(Table11[[#This Row],[Column3]]*Table11[[#This Row],[Column28]]/100)</f>
        <v>13025</v>
      </c>
      <c r="AX264" s="26">
        <f>TRUNC(Table11[[#This Row],[Column4]]*Table11[[#This Row],[Column29]]/100)</f>
        <v>3027</v>
      </c>
      <c r="AY264" s="27">
        <f>TRUNC(Table11[[#This Row],[Column5]]*Table11[[#This Row],[Column30]]/100)</f>
        <v>9568</v>
      </c>
      <c r="AZ264" s="28">
        <f>TRUNC(Table11[[#This Row],[Column6]]*Table11[[#This Row],[Column31]]/100)</f>
        <v>2161</v>
      </c>
      <c r="BA264" s="29">
        <f>TRUNC(Table11[[#This Row],[Column7]]*Table11[[#This Row],[Column312]]/100)</f>
        <v>11773</v>
      </c>
      <c r="BB264" s="30">
        <f>TRUNC(Table11[[#This Row],[Column8]]*Table11[[#This Row],[Column313]]/100)</f>
        <v>147</v>
      </c>
      <c r="BC264" s="31">
        <f>TRUNC(Table11[[#This Row],[Column9]]*Table11[[#This Row],[Column314]]/100)</f>
        <v>0</v>
      </c>
      <c r="BD264" s="32">
        <f>TRUNC(Table11[[#This Row],[Column10]]*Table11[[#This Row],[Column30]]/100)</f>
        <v>0</v>
      </c>
      <c r="BE264">
        <f>Table11[[#This Row],[Column2]]</f>
        <v>39704</v>
      </c>
      <c r="BF264">
        <f>Table11[[#This Row],[Column28]]</f>
        <v>39704</v>
      </c>
      <c r="BG264">
        <f>Table11[[#This Row],[Column29]]</f>
        <v>39704</v>
      </c>
      <c r="BH264">
        <f>Table11[[#This Row],[Column30]]</f>
        <v>39704</v>
      </c>
      <c r="BI264">
        <f>Table11[[#This Row],[Column31]]</f>
        <v>39704</v>
      </c>
      <c r="BJ264">
        <f>Table11[[#This Row],[Column312]]</f>
        <v>39704</v>
      </c>
      <c r="BK264">
        <f>Table11[[#This Row],[Column313]]</f>
        <v>39704</v>
      </c>
      <c r="BL264">
        <f>Table11[[#This Row],[Column314]]</f>
        <v>39704</v>
      </c>
      <c r="BM264">
        <f>Table11[[#This Row],[Column315]]</f>
        <v>39704</v>
      </c>
      <c r="BN264">
        <f>Table11[[#This Row],[Column31]]</f>
        <v>39704</v>
      </c>
      <c r="BO264">
        <f>Table11[[#This Row],[Column312]]</f>
        <v>39704</v>
      </c>
    </row>
    <row r="265" spans="1:67">
      <c r="A265" s="2" t="s">
        <v>779</v>
      </c>
      <c r="B265" s="3" t="s">
        <v>474</v>
      </c>
      <c r="C265" s="3" t="s">
        <v>134</v>
      </c>
      <c r="D265" s="50" t="s">
        <v>1191</v>
      </c>
      <c r="E265" s="16">
        <v>0</v>
      </c>
      <c r="F265">
        <v>0.438</v>
      </c>
      <c r="G265">
        <v>7.2380000000000004</v>
      </c>
      <c r="H265">
        <v>4.9089999999999998</v>
      </c>
      <c r="I265">
        <v>40.25</v>
      </c>
      <c r="J265">
        <v>25.465</v>
      </c>
      <c r="K265">
        <v>1.3</v>
      </c>
      <c r="L265">
        <v>20.399000000000001</v>
      </c>
      <c r="M265" s="7">
        <f>Table11[[#This Row],[Progressives]]*0.67+Table11[[#This Row],[Muslim]]*0.64+Table11[[#This Row],[Left]]*0.35+Table11[[#This Row],[Average]]*0.52+Table11[[#This Row],[Reforms]]*0.2</f>
        <v>31.112450000000003</v>
      </c>
      <c r="N265" s="58">
        <f>Table11[[#This Row],[Average]]*0.34+Table11[[#This Row],[Liberal]]*0.45+Table11[[#This Row],[Blues]]+Table11[[#This Row],[Reforms]]*0.6</f>
        <v>38.68365</v>
      </c>
      <c r="O265" s="9">
        <f>Table11[[#This Row],[Liberal]]*0.55+Table11[[#This Row],[Progressives]]*0.07+Table11[[#This Row],[Average]]*0.14</f>
        <v>19.984380000000002</v>
      </c>
      <c r="P265" s="11">
        <f>Table11[[#This Row],[Muslim]]*0.06+Table11[[#This Row],[Left]]*0.44+Table11[[#This Row],[Progressives]]*0.26</f>
        <v>4.4873399999999997</v>
      </c>
      <c r="Q265" s="59"/>
      <c r="R265" s="57">
        <f>Table11[[#This Row],[Muslim]]*0.3+Table11[[#This Row],[Left]]*0.21+Table11[[#This Row],[Reforms]]*0.2</f>
        <v>5.7311800000000002</v>
      </c>
      <c r="T265" s="7">
        <v>56.4</v>
      </c>
      <c r="U265" s="8">
        <v>17.899999999999999</v>
      </c>
      <c r="V265" s="10">
        <v>12.2</v>
      </c>
      <c r="W265" s="9">
        <v>5.5</v>
      </c>
      <c r="X265" s="11">
        <v>6.9</v>
      </c>
      <c r="Y265" s="13">
        <v>1</v>
      </c>
      <c r="Z265" s="12">
        <v>0</v>
      </c>
      <c r="AA265" s="14">
        <v>0</v>
      </c>
      <c r="AB265">
        <f t="shared" ca="1" si="4"/>
        <v>0.74765813788533508</v>
      </c>
      <c r="AC265">
        <v>47449</v>
      </c>
      <c r="AD265" s="17">
        <v>31.939160000000001</v>
      </c>
      <c r="AE265" s="18">
        <v>13.96912</v>
      </c>
      <c r="AF265" s="19">
        <v>31.104879999999898</v>
      </c>
      <c r="AG265" s="20">
        <v>6.4832399999999897</v>
      </c>
      <c r="AH265" s="21">
        <v>16.335999999999999</v>
      </c>
      <c r="AI265" s="22">
        <v>6.7599999999999993E-2</v>
      </c>
      <c r="AJ265" s="23">
        <v>0</v>
      </c>
      <c r="AK265" s="24">
        <v>0</v>
      </c>
      <c r="AL265" s="2" t="s">
        <v>779</v>
      </c>
      <c r="AM265" s="17">
        <f>Table11[[#This Row],[Column3]]-Table11[[#This Row],[Labour]]</f>
        <v>-24.460839999999997</v>
      </c>
      <c r="AN265" s="18">
        <f>Table11[[#This Row],[Column4]]-Table11[[#This Row],[Conservative]]</f>
        <v>-3.9308799999999984</v>
      </c>
      <c r="AO265" s="19">
        <f>Table11[[#This Row],[Column5]]-Table11[[#This Row],[Reform]]</f>
        <v>18.904879999999899</v>
      </c>
      <c r="AP265" s="20">
        <f>Table11[[#This Row],[Column6]]-Table11[[#This Row],[LibDem]]</f>
        <v>0.98323999999998968</v>
      </c>
      <c r="AQ265" s="21">
        <f>Table11[[#This Row],[Column7]]-Table11[[#This Row],[Green]]</f>
        <v>9.4359999999999982</v>
      </c>
      <c r="AR265" s="22">
        <f>Table11[[#This Row],[Column8]]-Table11[[#This Row],[Oth]]</f>
        <v>-0.93240000000000001</v>
      </c>
      <c r="AS265" s="23">
        <f>Table11[[#This Row],[Column9]]-Table11[[#This Row],[SNP]]</f>
        <v>0</v>
      </c>
      <c r="AT265" s="24">
        <f>Table11[[#This Row],[Column10]]-Table11[[#This Row],[PD]]</f>
        <v>0</v>
      </c>
      <c r="AU265" s="24">
        <f>MAX(Table11[[#This Row],[Column3]:[Column10]])-LARGE(Table11[[#This Row],[Column3]:[Column10]],2)</f>
        <v>0.83428000000010272</v>
      </c>
      <c r="AV265">
        <f>Table11[[#This Row],[Column3]]*Table11[[#This Row],[Column2]]</f>
        <v>1515481.2028400002</v>
      </c>
      <c r="AW265" s="25">
        <f>TRUNC(Table11[[#This Row],[Column3]]*Table11[[#This Row],[Column28]]/100)</f>
        <v>15154</v>
      </c>
      <c r="AX265" s="26">
        <f>TRUNC(Table11[[#This Row],[Column4]]*Table11[[#This Row],[Column29]]/100)</f>
        <v>6628</v>
      </c>
      <c r="AY265" s="27">
        <f>TRUNC(Table11[[#This Row],[Column5]]*Table11[[#This Row],[Column30]]/100)</f>
        <v>14758</v>
      </c>
      <c r="AZ265" s="28">
        <f>TRUNC(Table11[[#This Row],[Column6]]*Table11[[#This Row],[Column31]]/100)</f>
        <v>3076</v>
      </c>
      <c r="BA265" s="29">
        <f>TRUNC(Table11[[#This Row],[Column7]]*Table11[[#This Row],[Column312]]/100)</f>
        <v>7751</v>
      </c>
      <c r="BB265" s="30">
        <f>TRUNC(Table11[[#This Row],[Column8]]*Table11[[#This Row],[Column313]]/100)</f>
        <v>32</v>
      </c>
      <c r="BC265" s="31">
        <f>TRUNC(Table11[[#This Row],[Column9]]*Table11[[#This Row],[Column314]]/100)</f>
        <v>0</v>
      </c>
      <c r="BD265" s="32">
        <f>TRUNC(Table11[[#This Row],[Column10]]*Table11[[#This Row],[Column30]]/100)</f>
        <v>0</v>
      </c>
      <c r="BE265">
        <f>Table11[[#This Row],[Column2]]</f>
        <v>47449</v>
      </c>
      <c r="BF265">
        <f>Table11[[#This Row],[Column28]]</f>
        <v>47449</v>
      </c>
      <c r="BG265">
        <f>Table11[[#This Row],[Column29]]</f>
        <v>47449</v>
      </c>
      <c r="BH265">
        <f>Table11[[#This Row],[Column30]]</f>
        <v>47449</v>
      </c>
      <c r="BI265">
        <f>Table11[[#This Row],[Column31]]</f>
        <v>47449</v>
      </c>
      <c r="BJ265">
        <f>Table11[[#This Row],[Column312]]</f>
        <v>47449</v>
      </c>
      <c r="BK265">
        <f>Table11[[#This Row],[Column313]]</f>
        <v>47449</v>
      </c>
      <c r="BL265">
        <f>Table11[[#This Row],[Column314]]</f>
        <v>47449</v>
      </c>
      <c r="BM265">
        <f>Table11[[#This Row],[Column315]]</f>
        <v>47449</v>
      </c>
      <c r="BN265">
        <f>Table11[[#This Row],[Column31]]</f>
        <v>47449</v>
      </c>
      <c r="BO265">
        <f>Table11[[#This Row],[Column312]]</f>
        <v>47449</v>
      </c>
    </row>
    <row r="266" spans="1:67" ht="28.8">
      <c r="A266" s="4" t="s">
        <v>796</v>
      </c>
      <c r="B266" s="5" t="s">
        <v>354</v>
      </c>
      <c r="C266" s="5" t="s">
        <v>134</v>
      </c>
      <c r="D266" s="56" t="s">
        <v>1192</v>
      </c>
      <c r="E266" s="16">
        <v>0</v>
      </c>
      <c r="F266">
        <v>0.85299999999999998</v>
      </c>
      <c r="G266">
        <v>7.7619999999999996</v>
      </c>
      <c r="H266">
        <v>5.5449999999999999</v>
      </c>
      <c r="I266">
        <v>31.954999999999998</v>
      </c>
      <c r="J266">
        <v>26.158000000000001</v>
      </c>
      <c r="K266">
        <v>4.1849999999999996</v>
      </c>
      <c r="L266">
        <v>23.541</v>
      </c>
      <c r="M266" s="7">
        <f>Table11[[#This Row],[Progressives]]*0.67+Table11[[#This Row],[Muslim]]*0.64+Table11[[#This Row],[Left]]*0.35+Table11[[#This Row],[Average]]*0.52+Table11[[#This Row],[Reforms]]*0.2</f>
        <v>28.302569999999999</v>
      </c>
      <c r="N266" s="58">
        <f>Table11[[#This Row],[Average]]*0.34+Table11[[#This Row],[Liberal]]*0.45+Table11[[#This Row],[Blues]]+Table11[[#This Row],[Reforms]]*0.6</f>
        <v>40.945399999999999</v>
      </c>
      <c r="O266" s="9">
        <f>Table11[[#This Row],[Liberal]]*0.55+Table11[[#This Row],[Progressives]]*0.07+Table11[[#This Row],[Average]]*0.14</f>
        <v>19.248750000000001</v>
      </c>
      <c r="P266" s="11">
        <f>Table11[[#This Row],[Muslim]]*0.06+Table11[[#This Row],[Left]]*0.44+Table11[[#This Row],[Progressives]]*0.26</f>
        <v>4.9081599999999996</v>
      </c>
      <c r="Q266" s="59"/>
      <c r="R266" s="57">
        <f>Table11[[#This Row],[Muslim]]*0.3+Table11[[#This Row],[Left]]*0.21+Table11[[#This Row],[Reforms]]*0.2</f>
        <v>6.5941200000000002</v>
      </c>
      <c r="T266" s="7">
        <v>42.5</v>
      </c>
      <c r="U266" s="8">
        <v>28.6</v>
      </c>
      <c r="V266" s="10">
        <v>19.3</v>
      </c>
      <c r="W266" s="9">
        <v>6.4</v>
      </c>
      <c r="X266" s="11">
        <v>3.4</v>
      </c>
      <c r="Y266" s="13">
        <v>0</v>
      </c>
      <c r="Z266" s="12">
        <v>0</v>
      </c>
      <c r="AA266" s="14">
        <v>0</v>
      </c>
      <c r="AB266">
        <f t="shared" ca="1" si="4"/>
        <v>0.60768556989025557</v>
      </c>
      <c r="AC266">
        <v>46720</v>
      </c>
      <c r="AD266" s="17">
        <v>24.439</v>
      </c>
      <c r="AE266" s="18">
        <v>26.488019999999999</v>
      </c>
      <c r="AF266" s="19">
        <v>30.934999999999999</v>
      </c>
      <c r="AG266" s="20">
        <v>6.1219799999999998</v>
      </c>
      <c r="AH266" s="21">
        <v>12.016</v>
      </c>
      <c r="AI266" s="22">
        <v>0</v>
      </c>
      <c r="AJ266" s="23">
        <v>0</v>
      </c>
      <c r="AK266" s="24">
        <v>0</v>
      </c>
      <c r="AL266" s="4" t="s">
        <v>796</v>
      </c>
      <c r="AM266" s="17">
        <f>Table11[[#This Row],[Column3]]-Table11[[#This Row],[Labour]]</f>
        <v>-18.061</v>
      </c>
      <c r="AN266" s="18">
        <f>Table11[[#This Row],[Column4]]-Table11[[#This Row],[Conservative]]</f>
        <v>-2.1119800000000026</v>
      </c>
      <c r="AO266" s="19">
        <f>Table11[[#This Row],[Column5]]-Table11[[#This Row],[Reform]]</f>
        <v>11.634999999999998</v>
      </c>
      <c r="AP266" s="20">
        <f>Table11[[#This Row],[Column6]]-Table11[[#This Row],[LibDem]]</f>
        <v>-0.2780200000000006</v>
      </c>
      <c r="AQ266" s="21">
        <f>Table11[[#This Row],[Column7]]-Table11[[#This Row],[Green]]</f>
        <v>8.6159999999999997</v>
      </c>
      <c r="AR266" s="22">
        <f>Table11[[#This Row],[Column8]]-Table11[[#This Row],[Oth]]</f>
        <v>0</v>
      </c>
      <c r="AS266" s="23">
        <f>Table11[[#This Row],[Column9]]-Table11[[#This Row],[SNP]]</f>
        <v>0</v>
      </c>
      <c r="AT266" s="24">
        <f>Table11[[#This Row],[Column10]]-Table11[[#This Row],[PD]]</f>
        <v>0</v>
      </c>
      <c r="AU266" s="24">
        <f>MAX(Table11[[#This Row],[Column3]:[Column10]])-LARGE(Table11[[#This Row],[Column3]:[Column10]],2)</f>
        <v>4.4469799999999999</v>
      </c>
      <c r="AV266">
        <f>Table11[[#This Row],[Column3]]*Table11[[#This Row],[Column2]]</f>
        <v>1141790.08</v>
      </c>
      <c r="AW266" s="25">
        <f>TRUNC(Table11[[#This Row],[Column3]]*Table11[[#This Row],[Column28]]/100)</f>
        <v>11417</v>
      </c>
      <c r="AX266" s="26">
        <f>TRUNC(Table11[[#This Row],[Column4]]*Table11[[#This Row],[Column29]]/100)</f>
        <v>12375</v>
      </c>
      <c r="AY266" s="27">
        <f>TRUNC(Table11[[#This Row],[Column5]]*Table11[[#This Row],[Column30]]/100)</f>
        <v>14452</v>
      </c>
      <c r="AZ266" s="28">
        <f>TRUNC(Table11[[#This Row],[Column6]]*Table11[[#This Row],[Column31]]/100)</f>
        <v>2860</v>
      </c>
      <c r="BA266" s="29">
        <f>TRUNC(Table11[[#This Row],[Column7]]*Table11[[#This Row],[Column312]]/100)</f>
        <v>5613</v>
      </c>
      <c r="BB266" s="30">
        <f>TRUNC(Table11[[#This Row],[Column8]]*Table11[[#This Row],[Column313]]/100)</f>
        <v>0</v>
      </c>
      <c r="BC266" s="31">
        <f>TRUNC(Table11[[#This Row],[Column9]]*Table11[[#This Row],[Column314]]/100)</f>
        <v>0</v>
      </c>
      <c r="BD266" s="32">
        <f>TRUNC(Table11[[#This Row],[Column10]]*Table11[[#This Row],[Column30]]/100)</f>
        <v>0</v>
      </c>
      <c r="BE266">
        <f>Table11[[#This Row],[Column2]]</f>
        <v>46720</v>
      </c>
      <c r="BF266">
        <f>Table11[[#This Row],[Column28]]</f>
        <v>46720</v>
      </c>
      <c r="BG266">
        <f>Table11[[#This Row],[Column29]]</f>
        <v>46720</v>
      </c>
      <c r="BH266">
        <f>Table11[[#This Row],[Column30]]</f>
        <v>46720</v>
      </c>
      <c r="BI266">
        <f>Table11[[#This Row],[Column31]]</f>
        <v>46720</v>
      </c>
      <c r="BJ266">
        <f>Table11[[#This Row],[Column312]]</f>
        <v>46720</v>
      </c>
      <c r="BK266">
        <f>Table11[[#This Row],[Column313]]</f>
        <v>46720</v>
      </c>
      <c r="BL266">
        <f>Table11[[#This Row],[Column314]]</f>
        <v>46720</v>
      </c>
      <c r="BM266">
        <f>Table11[[#This Row],[Column315]]</f>
        <v>46720</v>
      </c>
      <c r="BN266">
        <f>Table11[[#This Row],[Column31]]</f>
        <v>46720</v>
      </c>
      <c r="BO266">
        <f>Table11[[#This Row],[Column312]]</f>
        <v>46720</v>
      </c>
    </row>
    <row r="267" spans="1:67" ht="28.8" customHeight="1">
      <c r="A267" s="4" t="s">
        <v>803</v>
      </c>
      <c r="B267" s="5" t="s">
        <v>804</v>
      </c>
      <c r="C267" s="5" t="s">
        <v>134</v>
      </c>
      <c r="D267" s="56" t="s">
        <v>1193</v>
      </c>
      <c r="E267">
        <v>0</v>
      </c>
      <c r="F267">
        <v>1.06</v>
      </c>
      <c r="G267">
        <v>7.5720000000000001</v>
      </c>
      <c r="H267">
        <v>9.1850000000000005</v>
      </c>
      <c r="I267">
        <v>34.36</v>
      </c>
      <c r="J267">
        <v>19.523</v>
      </c>
      <c r="K267">
        <v>4.0149999999999997</v>
      </c>
      <c r="L267">
        <v>24.285</v>
      </c>
      <c r="M267" s="7">
        <f>Table11[[#This Row],[Progressives]]*0.67+Table11[[#This Row],[Muslim]]*0.64+Table11[[#This Row],[Left]]*0.35+Table11[[#This Row],[Average]]*0.52+Table11[[#This Row],[Reforms]]*0.2</f>
        <v>32.20675</v>
      </c>
      <c r="N267" s="58">
        <f>Table11[[#This Row],[Average]]*0.34+Table11[[#This Row],[Liberal]]*0.45+Table11[[#This Row],[Blues]]+Table11[[#This Row],[Reforms]]*0.6</f>
        <v>39.053750000000001</v>
      </c>
      <c r="O267" s="9">
        <f>Table11[[#This Row],[Liberal]]*0.55+Table11[[#This Row],[Progressives]]*0.07+Table11[[#This Row],[Average]]*0.14</f>
        <v>16.191000000000003</v>
      </c>
      <c r="P267" s="11">
        <f>Table11[[#This Row],[Muslim]]*0.06+Table11[[#This Row],[Left]]*0.44+Table11[[#This Row],[Progressives]]*0.26</f>
        <v>5.7833800000000002</v>
      </c>
      <c r="Q267" s="59"/>
      <c r="R267" s="57">
        <f>Table11[[#This Row],[Muslim]]*0.3+Table11[[#This Row],[Left]]*0.21+Table11[[#This Row],[Reforms]]*0.2</f>
        <v>6.7651200000000005</v>
      </c>
      <c r="T267" s="7">
        <v>38.299999999999997</v>
      </c>
      <c r="U267" s="8">
        <v>25.4</v>
      </c>
      <c r="V267" s="10">
        <v>16.399999999999999</v>
      </c>
      <c r="W267" s="9">
        <v>13</v>
      </c>
      <c r="X267" s="11">
        <v>4.8</v>
      </c>
      <c r="Y267" s="13">
        <v>2</v>
      </c>
      <c r="Z267" s="12">
        <v>0</v>
      </c>
      <c r="AA267" s="14">
        <v>0</v>
      </c>
      <c r="AB267">
        <f t="shared" ca="1" si="4"/>
        <v>0.80479819222996685</v>
      </c>
      <c r="AC267">
        <v>45059</v>
      </c>
      <c r="AD267" s="17">
        <v>26.324539999999999</v>
      </c>
      <c r="AE267" s="18">
        <v>15.09376</v>
      </c>
      <c r="AF267" s="19">
        <v>34.517240000000001</v>
      </c>
      <c r="AG267" s="20">
        <v>10.31616</v>
      </c>
      <c r="AH267" s="21">
        <v>13.4</v>
      </c>
      <c r="AI267" s="22">
        <v>0.24829999999999899</v>
      </c>
      <c r="AJ267" s="23">
        <v>0</v>
      </c>
      <c r="AK267" s="24">
        <v>0</v>
      </c>
      <c r="AL267" s="4" t="s">
        <v>803</v>
      </c>
      <c r="AM267" s="17">
        <f>Table11[[#This Row],[Column3]]-Table11[[#This Row],[Labour]]</f>
        <v>-11.975459999999998</v>
      </c>
      <c r="AN267" s="18">
        <f>Table11[[#This Row],[Column4]]-Table11[[#This Row],[Conservative]]</f>
        <v>-10.306239999999999</v>
      </c>
      <c r="AO267" s="19">
        <f>Table11[[#This Row],[Column5]]-Table11[[#This Row],[Reform]]</f>
        <v>18.117240000000002</v>
      </c>
      <c r="AP267" s="20">
        <f>Table11[[#This Row],[Column6]]-Table11[[#This Row],[LibDem]]</f>
        <v>-2.68384</v>
      </c>
      <c r="AQ267" s="21">
        <f>Table11[[#This Row],[Column7]]-Table11[[#This Row],[Green]]</f>
        <v>8.6000000000000014</v>
      </c>
      <c r="AR267" s="22">
        <f>Table11[[#This Row],[Column8]]-Table11[[#This Row],[Oth]]</f>
        <v>-1.7517000000000009</v>
      </c>
      <c r="AS267" s="23">
        <f>Table11[[#This Row],[Column9]]-Table11[[#This Row],[SNP]]</f>
        <v>0</v>
      </c>
      <c r="AT267" s="24">
        <f>Table11[[#This Row],[Column10]]-Table11[[#This Row],[PD]]</f>
        <v>0</v>
      </c>
      <c r="AU267" s="24">
        <f>MAX(Table11[[#This Row],[Column3]:[Column10]])-LARGE(Table11[[#This Row],[Column3]:[Column10]],2)</f>
        <v>8.1927000000000021</v>
      </c>
      <c r="AV267">
        <f>Table11[[#This Row],[Column3]]*Table11[[#This Row],[Column2]]</f>
        <v>1186157.44786</v>
      </c>
      <c r="AW267" s="25">
        <f>TRUNC(Table11[[#This Row],[Column3]]*Table11[[#This Row],[Column28]]/100)</f>
        <v>11861</v>
      </c>
      <c r="AX267" s="26">
        <f>TRUNC(Table11[[#This Row],[Column4]]*Table11[[#This Row],[Column29]]/100)</f>
        <v>6801</v>
      </c>
      <c r="AY267" s="27">
        <f>TRUNC(Table11[[#This Row],[Column5]]*Table11[[#This Row],[Column30]]/100)</f>
        <v>15553</v>
      </c>
      <c r="AZ267" s="28">
        <f>TRUNC(Table11[[#This Row],[Column6]]*Table11[[#This Row],[Column31]]/100)</f>
        <v>4648</v>
      </c>
      <c r="BA267" s="29">
        <f>TRUNC(Table11[[#This Row],[Column7]]*Table11[[#This Row],[Column312]]/100)</f>
        <v>6037</v>
      </c>
      <c r="BB267" s="30">
        <f>TRUNC(Table11[[#This Row],[Column8]]*Table11[[#This Row],[Column313]]/100)</f>
        <v>111</v>
      </c>
      <c r="BC267" s="31">
        <f>TRUNC(Table11[[#This Row],[Column9]]*Table11[[#This Row],[Column314]]/100)</f>
        <v>0</v>
      </c>
      <c r="BD267" s="32">
        <f>TRUNC(Table11[[#This Row],[Column10]]*Table11[[#This Row],[Column30]]/100)</f>
        <v>0</v>
      </c>
      <c r="BE267">
        <f>Table11[[#This Row],[Column2]]</f>
        <v>45059</v>
      </c>
      <c r="BF267">
        <f>Table11[[#This Row],[Column28]]</f>
        <v>45059</v>
      </c>
      <c r="BG267">
        <f>Table11[[#This Row],[Column29]]</f>
        <v>45059</v>
      </c>
      <c r="BH267">
        <f>Table11[[#This Row],[Column30]]</f>
        <v>45059</v>
      </c>
      <c r="BI267">
        <f>Table11[[#This Row],[Column31]]</f>
        <v>45059</v>
      </c>
      <c r="BJ267">
        <f>Table11[[#This Row],[Column312]]</f>
        <v>45059</v>
      </c>
      <c r="BK267">
        <f>Table11[[#This Row],[Column313]]</f>
        <v>45059</v>
      </c>
      <c r="BL267">
        <f>Table11[[#This Row],[Column314]]</f>
        <v>45059</v>
      </c>
      <c r="BM267">
        <f>Table11[[#This Row],[Column315]]</f>
        <v>45059</v>
      </c>
      <c r="BN267">
        <f>Table11[[#This Row],[Column31]]</f>
        <v>45059</v>
      </c>
      <c r="BO267">
        <f>Table11[[#This Row],[Column312]]</f>
        <v>45059</v>
      </c>
    </row>
    <row r="268" spans="1:67" ht="28.8">
      <c r="A268" s="2" t="s">
        <v>807</v>
      </c>
      <c r="B268" s="3" t="s">
        <v>474</v>
      </c>
      <c r="C268" s="3" t="s">
        <v>134</v>
      </c>
      <c r="D268" s="50" t="s">
        <v>1194</v>
      </c>
      <c r="E268" s="16">
        <v>0</v>
      </c>
      <c r="F268">
        <v>0.70299999999999996</v>
      </c>
      <c r="G268">
        <v>8.468</v>
      </c>
      <c r="H268">
        <v>5.4729999999999999</v>
      </c>
      <c r="I268">
        <v>32.204999999999998</v>
      </c>
      <c r="J268">
        <v>20.731000000000002</v>
      </c>
      <c r="K268">
        <v>1.8959999999999999</v>
      </c>
      <c r="L268">
        <v>30.524000000000001</v>
      </c>
      <c r="M268" s="7">
        <f>Table11[[#This Row],[Progressives]]*0.67+Table11[[#This Row],[Muslim]]*0.64+Table11[[#This Row],[Left]]*0.35+Table11[[#This Row],[Average]]*0.52+Table11[[#This Row],[Reforms]]*0.2</f>
        <v>29.932030000000001</v>
      </c>
      <c r="N268" s="58">
        <f>Table11[[#This Row],[Average]]*0.34+Table11[[#This Row],[Liberal]]*0.45+Table11[[#This Row],[Blues]]+Table11[[#This Row],[Reforms]]*0.6</f>
        <v>40.489049999999999</v>
      </c>
      <c r="O268" s="9">
        <f>Table11[[#This Row],[Liberal]]*0.55+Table11[[#This Row],[Progressives]]*0.07+Table11[[#This Row],[Average]]*0.14</f>
        <v>16.293860000000002</v>
      </c>
      <c r="P268" s="11">
        <f>Table11[[#This Row],[Muslim]]*0.06+Table11[[#This Row],[Left]]*0.44+Table11[[#This Row],[Progressives]]*0.26</f>
        <v>5.1910799999999995</v>
      </c>
      <c r="Q268" s="59"/>
      <c r="R268" s="57">
        <f>Table11[[#This Row],[Muslim]]*0.3+Table11[[#This Row],[Left]]*0.21+Table11[[#This Row],[Reforms]]*0.2</f>
        <v>8.0939800000000002</v>
      </c>
      <c r="T268" s="7">
        <v>52.6</v>
      </c>
      <c r="U268" s="8">
        <v>11.1</v>
      </c>
      <c r="V268" s="10">
        <v>22.5</v>
      </c>
      <c r="W268" s="9">
        <v>4.4000000000000004</v>
      </c>
      <c r="X268" s="11">
        <v>8.6</v>
      </c>
      <c r="Y268" s="13">
        <v>0.7</v>
      </c>
      <c r="Z268" s="12">
        <v>0</v>
      </c>
      <c r="AA268" s="14">
        <v>0</v>
      </c>
      <c r="AB268">
        <f t="shared" ca="1" si="4"/>
        <v>0.46627597582431235</v>
      </c>
      <c r="AC268">
        <v>40474</v>
      </c>
      <c r="AD268" s="17">
        <v>30.78388</v>
      </c>
      <c r="AE268" s="18">
        <v>10.50896</v>
      </c>
      <c r="AF268" s="19">
        <v>36.553039999999903</v>
      </c>
      <c r="AG268" s="20">
        <v>5.1451200000000004</v>
      </c>
      <c r="AH268" s="21">
        <v>16.818000000000001</v>
      </c>
      <c r="AI268" s="22">
        <v>9.09999999999999E-2</v>
      </c>
      <c r="AJ268" s="23">
        <v>0</v>
      </c>
      <c r="AK268" s="24">
        <v>0</v>
      </c>
      <c r="AL268" s="2" t="s">
        <v>807</v>
      </c>
      <c r="AM268" s="17">
        <f>Table11[[#This Row],[Column3]]-Table11[[#This Row],[Labour]]</f>
        <v>-21.816120000000002</v>
      </c>
      <c r="AN268" s="18">
        <f>Table11[[#This Row],[Column4]]-Table11[[#This Row],[Conservative]]</f>
        <v>-0.59103999999999957</v>
      </c>
      <c r="AO268" s="19">
        <f>Table11[[#This Row],[Column5]]-Table11[[#This Row],[Reform]]</f>
        <v>14.053039999999903</v>
      </c>
      <c r="AP268" s="20">
        <f>Table11[[#This Row],[Column6]]-Table11[[#This Row],[LibDem]]</f>
        <v>0.74512</v>
      </c>
      <c r="AQ268" s="21">
        <f>Table11[[#This Row],[Column7]]-Table11[[#This Row],[Green]]</f>
        <v>8.2180000000000017</v>
      </c>
      <c r="AR268" s="22">
        <f>Table11[[#This Row],[Column8]]-Table11[[#This Row],[Oth]]</f>
        <v>-0.6090000000000001</v>
      </c>
      <c r="AS268" s="23">
        <f>Table11[[#This Row],[Column9]]-Table11[[#This Row],[SNP]]</f>
        <v>0</v>
      </c>
      <c r="AT268" s="24">
        <f>Table11[[#This Row],[Column10]]-Table11[[#This Row],[PD]]</f>
        <v>0</v>
      </c>
      <c r="AU268" s="24">
        <f>MAX(Table11[[#This Row],[Column3]:[Column10]])-LARGE(Table11[[#This Row],[Column3]:[Column10]],2)</f>
        <v>5.7691599999999035</v>
      </c>
      <c r="AV268">
        <f>Table11[[#This Row],[Column3]]*Table11[[#This Row],[Column2]]</f>
        <v>1245946.7591200001</v>
      </c>
      <c r="AW268" s="25">
        <f>TRUNC(Table11[[#This Row],[Column3]]*Table11[[#This Row],[Column28]]/100)</f>
        <v>12459</v>
      </c>
      <c r="AX268" s="26">
        <f>TRUNC(Table11[[#This Row],[Column4]]*Table11[[#This Row],[Column29]]/100)</f>
        <v>4253</v>
      </c>
      <c r="AY268" s="27">
        <f>TRUNC(Table11[[#This Row],[Column5]]*Table11[[#This Row],[Column30]]/100)</f>
        <v>14794</v>
      </c>
      <c r="AZ268" s="28">
        <f>TRUNC(Table11[[#This Row],[Column6]]*Table11[[#This Row],[Column31]]/100)</f>
        <v>2082</v>
      </c>
      <c r="BA268" s="29">
        <f>TRUNC(Table11[[#This Row],[Column7]]*Table11[[#This Row],[Column312]]/100)</f>
        <v>6806</v>
      </c>
      <c r="BB268" s="30">
        <f>TRUNC(Table11[[#This Row],[Column8]]*Table11[[#This Row],[Column313]]/100)</f>
        <v>36</v>
      </c>
      <c r="BC268" s="31">
        <f>TRUNC(Table11[[#This Row],[Column9]]*Table11[[#This Row],[Column314]]/100)</f>
        <v>0</v>
      </c>
      <c r="BD268" s="32">
        <f>TRUNC(Table11[[#This Row],[Column10]]*Table11[[#This Row],[Column30]]/100)</f>
        <v>0</v>
      </c>
      <c r="BE268">
        <f>Table11[[#This Row],[Column2]]</f>
        <v>40474</v>
      </c>
      <c r="BF268">
        <f>Table11[[#This Row],[Column28]]</f>
        <v>40474</v>
      </c>
      <c r="BG268">
        <f>Table11[[#This Row],[Column29]]</f>
        <v>40474</v>
      </c>
      <c r="BH268">
        <f>Table11[[#This Row],[Column30]]</f>
        <v>40474</v>
      </c>
      <c r="BI268">
        <f>Table11[[#This Row],[Column31]]</f>
        <v>40474</v>
      </c>
      <c r="BJ268">
        <f>Table11[[#This Row],[Column312]]</f>
        <v>40474</v>
      </c>
      <c r="BK268">
        <f>Table11[[#This Row],[Column313]]</f>
        <v>40474</v>
      </c>
      <c r="BL268">
        <f>Table11[[#This Row],[Column314]]</f>
        <v>40474</v>
      </c>
      <c r="BM268">
        <f>Table11[[#This Row],[Column315]]</f>
        <v>40474</v>
      </c>
      <c r="BN268">
        <f>Table11[[#This Row],[Column31]]</f>
        <v>40474</v>
      </c>
      <c r="BO268">
        <f>Table11[[#This Row],[Column312]]</f>
        <v>40474</v>
      </c>
    </row>
    <row r="269" spans="1:67" ht="28.8">
      <c r="A269" s="2" t="s">
        <v>808</v>
      </c>
      <c r="B269" s="3" t="s">
        <v>474</v>
      </c>
      <c r="C269" s="3" t="s">
        <v>134</v>
      </c>
      <c r="D269" s="50" t="s">
        <v>1195</v>
      </c>
      <c r="E269">
        <v>0</v>
      </c>
      <c r="F269">
        <v>0.73299999999999998</v>
      </c>
      <c r="G269">
        <v>9.0489999999999995</v>
      </c>
      <c r="H269">
        <v>6.77</v>
      </c>
      <c r="I269">
        <v>38.685000000000002</v>
      </c>
      <c r="J269">
        <v>14.066000000000001</v>
      </c>
      <c r="K269">
        <v>0.67</v>
      </c>
      <c r="L269">
        <v>30.026</v>
      </c>
      <c r="M269" s="7">
        <f>Table11[[#This Row],[Progressives]]*0.67+Table11[[#This Row],[Muslim]]*0.64+Table11[[#This Row],[Left]]*0.35+Table11[[#This Row],[Average]]*0.52+Table11[[#This Row],[Reforms]]*0.2</f>
        <v>34.293570000000003</v>
      </c>
      <c r="N269" s="58">
        <f>Table11[[#This Row],[Average]]*0.34+Table11[[#This Row],[Liberal]]*0.45+Table11[[#This Row],[Blues]]+Table11[[#This Row],[Reforms]]*0.6</f>
        <v>38.168200000000006</v>
      </c>
      <c r="O269" s="9">
        <f>Table11[[#This Row],[Liberal]]*0.55+Table11[[#This Row],[Progressives]]*0.07+Table11[[#This Row],[Average]]*0.14</f>
        <v>13.626100000000001</v>
      </c>
      <c r="P269" s="11">
        <f>Table11[[#This Row],[Muslim]]*0.06+Table11[[#This Row],[Left]]*0.44+Table11[[#This Row],[Progressives]]*0.26</f>
        <v>5.7857400000000005</v>
      </c>
      <c r="Q269" s="59"/>
      <c r="R269" s="57">
        <f>Table11[[#This Row],[Muslim]]*0.3+Table11[[#This Row],[Left]]*0.21+Table11[[#This Row],[Reforms]]*0.2</f>
        <v>8.1253899999999994</v>
      </c>
      <c r="T269" s="7">
        <v>49.7</v>
      </c>
      <c r="U269" s="8">
        <v>8</v>
      </c>
      <c r="V269" s="10">
        <v>18.3</v>
      </c>
      <c r="W269" s="9">
        <v>5.8</v>
      </c>
      <c r="X269" s="11">
        <v>6.9</v>
      </c>
      <c r="Y269" s="13">
        <v>11.2</v>
      </c>
      <c r="Z269" s="12">
        <v>0</v>
      </c>
      <c r="AA269" s="14">
        <v>0</v>
      </c>
      <c r="AB269">
        <f t="shared" ca="1" si="4"/>
        <v>0.94912777697953443</v>
      </c>
      <c r="AC269">
        <v>38035</v>
      </c>
      <c r="AD269" s="17">
        <v>33.255200000000002</v>
      </c>
      <c r="AE269" s="18">
        <v>8.5729600000000001</v>
      </c>
      <c r="AF269" s="19">
        <v>34.10904</v>
      </c>
      <c r="AG269" s="20">
        <v>6.1317000000000004</v>
      </c>
      <c r="AH269" s="21">
        <v>17.38</v>
      </c>
      <c r="AI269" s="22">
        <v>0.451099999999999</v>
      </c>
      <c r="AJ269" s="23">
        <v>0</v>
      </c>
      <c r="AK269" s="24">
        <v>0</v>
      </c>
      <c r="AL269" s="2" t="s">
        <v>808</v>
      </c>
      <c r="AM269" s="17">
        <f>Table11[[#This Row],[Column3]]-Table11[[#This Row],[Labour]]</f>
        <v>-16.444800000000001</v>
      </c>
      <c r="AN269" s="18">
        <f>Table11[[#This Row],[Column4]]-Table11[[#This Row],[Conservative]]</f>
        <v>0.57296000000000014</v>
      </c>
      <c r="AO269" s="19">
        <f>Table11[[#This Row],[Column5]]-Table11[[#This Row],[Reform]]</f>
        <v>15.80904</v>
      </c>
      <c r="AP269" s="20">
        <f>Table11[[#This Row],[Column6]]-Table11[[#This Row],[LibDem]]</f>
        <v>0.33170000000000055</v>
      </c>
      <c r="AQ269" s="21">
        <f>Table11[[#This Row],[Column7]]-Table11[[#This Row],[Green]]</f>
        <v>10.479999999999999</v>
      </c>
      <c r="AR269" s="22">
        <f>Table11[[#This Row],[Column8]]-Table11[[#This Row],[Oth]]</f>
        <v>-10.748900000000001</v>
      </c>
      <c r="AS269" s="23">
        <f>Table11[[#This Row],[Column9]]-Table11[[#This Row],[SNP]]</f>
        <v>0</v>
      </c>
      <c r="AT269" s="24">
        <f>Table11[[#This Row],[Column10]]-Table11[[#This Row],[PD]]</f>
        <v>0</v>
      </c>
      <c r="AU269" s="24">
        <f>MAX(Table11[[#This Row],[Column3]:[Column10]])-LARGE(Table11[[#This Row],[Column3]:[Column10]],2)</f>
        <v>0.85383999999999816</v>
      </c>
      <c r="AV269">
        <f>Table11[[#This Row],[Column3]]*Table11[[#This Row],[Column2]]</f>
        <v>1264861.5320000001</v>
      </c>
      <c r="AW269" s="25">
        <f>TRUNC(Table11[[#This Row],[Column3]]*Table11[[#This Row],[Column28]]/100)</f>
        <v>12648</v>
      </c>
      <c r="AX269" s="26">
        <f>TRUNC(Table11[[#This Row],[Column4]]*Table11[[#This Row],[Column29]]/100)</f>
        <v>3260</v>
      </c>
      <c r="AY269" s="27">
        <f>TRUNC(Table11[[#This Row],[Column5]]*Table11[[#This Row],[Column30]]/100)</f>
        <v>12973</v>
      </c>
      <c r="AZ269" s="28">
        <f>TRUNC(Table11[[#This Row],[Column6]]*Table11[[#This Row],[Column31]]/100)</f>
        <v>2332</v>
      </c>
      <c r="BA269" s="29">
        <f>TRUNC(Table11[[#This Row],[Column7]]*Table11[[#This Row],[Column312]]/100)</f>
        <v>6610</v>
      </c>
      <c r="BB269" s="30">
        <f>TRUNC(Table11[[#This Row],[Column8]]*Table11[[#This Row],[Column313]]/100)</f>
        <v>171</v>
      </c>
      <c r="BC269" s="31">
        <f>TRUNC(Table11[[#This Row],[Column9]]*Table11[[#This Row],[Column314]]/100)</f>
        <v>0</v>
      </c>
      <c r="BD269" s="32">
        <f>TRUNC(Table11[[#This Row],[Column10]]*Table11[[#This Row],[Column30]]/100)</f>
        <v>0</v>
      </c>
      <c r="BE269">
        <f>Table11[[#This Row],[Column2]]</f>
        <v>38035</v>
      </c>
      <c r="BF269">
        <f>Table11[[#This Row],[Column28]]</f>
        <v>38035</v>
      </c>
      <c r="BG269">
        <f>Table11[[#This Row],[Column29]]</f>
        <v>38035</v>
      </c>
      <c r="BH269">
        <f>Table11[[#This Row],[Column30]]</f>
        <v>38035</v>
      </c>
      <c r="BI269">
        <f>Table11[[#This Row],[Column31]]</f>
        <v>38035</v>
      </c>
      <c r="BJ269">
        <f>Table11[[#This Row],[Column312]]</f>
        <v>38035</v>
      </c>
      <c r="BK269">
        <f>Table11[[#This Row],[Column313]]</f>
        <v>38035</v>
      </c>
      <c r="BL269">
        <f>Table11[[#This Row],[Column314]]</f>
        <v>38035</v>
      </c>
      <c r="BM269">
        <f>Table11[[#This Row],[Column315]]</f>
        <v>38035</v>
      </c>
      <c r="BN269">
        <f>Table11[[#This Row],[Column31]]</f>
        <v>38035</v>
      </c>
      <c r="BO269">
        <f>Table11[[#This Row],[Column312]]</f>
        <v>38035</v>
      </c>
    </row>
    <row r="270" spans="1:67" ht="28.8">
      <c r="A270" s="4" t="s">
        <v>812</v>
      </c>
      <c r="B270" s="5" t="s">
        <v>133</v>
      </c>
      <c r="C270" s="5" t="s">
        <v>134</v>
      </c>
      <c r="D270" s="56" t="s">
        <v>1196</v>
      </c>
      <c r="E270" s="16">
        <v>0</v>
      </c>
      <c r="F270">
        <v>5.82</v>
      </c>
      <c r="G270">
        <v>8.9060000000000006</v>
      </c>
      <c r="H270">
        <v>7.8120000000000003</v>
      </c>
      <c r="I270">
        <v>31.637</v>
      </c>
      <c r="J270">
        <v>19.367999999999999</v>
      </c>
      <c r="K270">
        <v>0.60399999999999998</v>
      </c>
      <c r="L270">
        <v>25.853000000000002</v>
      </c>
      <c r="M270" s="7">
        <f>Table11[[#This Row],[Progressives]]*0.67+Table11[[#This Row],[Muslim]]*0.64+Table11[[#This Row],[Left]]*0.35+Table11[[#This Row],[Average]]*0.52+Table11[[#This Row],[Reforms]]*0.2</f>
        <v>33.697780000000002</v>
      </c>
      <c r="N270" s="58">
        <f>Table11[[#This Row],[Average]]*0.34+Table11[[#This Row],[Liberal]]*0.45+Table11[[#This Row],[Blues]]+Table11[[#This Row],[Reforms]]*0.6</f>
        <v>35.587980000000002</v>
      </c>
      <c r="O270" s="9">
        <f>Table11[[#This Row],[Liberal]]*0.55+Table11[[#This Row],[Progressives]]*0.07+Table11[[#This Row],[Average]]*0.14</f>
        <v>15.62842</v>
      </c>
      <c r="P270" s="11">
        <f>Table11[[#This Row],[Muslim]]*0.06+Table11[[#This Row],[Left]]*0.44+Table11[[#This Row],[Progressives]]*0.26</f>
        <v>6.298960000000001</v>
      </c>
      <c r="Q270" s="59"/>
      <c r="R270" s="57">
        <f>Table11[[#This Row],[Muslim]]*0.3+Table11[[#This Row],[Left]]*0.21+Table11[[#This Row],[Reforms]]*0.2</f>
        <v>8.7868600000000008</v>
      </c>
      <c r="T270" s="7">
        <v>43.8</v>
      </c>
      <c r="U270" s="8">
        <v>18.5</v>
      </c>
      <c r="V270" s="10">
        <v>20.9</v>
      </c>
      <c r="W270" s="9">
        <v>2.9</v>
      </c>
      <c r="X270" s="11">
        <v>7.4</v>
      </c>
      <c r="Y270" s="13">
        <v>6.6</v>
      </c>
      <c r="Z270" s="12">
        <v>0</v>
      </c>
      <c r="AA270" s="14">
        <v>0</v>
      </c>
      <c r="AB270">
        <f t="shared" ca="1" si="4"/>
        <v>3.6769400209971881E-2</v>
      </c>
      <c r="AC270">
        <v>37239</v>
      </c>
      <c r="AD270" s="17">
        <v>31.63438</v>
      </c>
      <c r="AE270" s="18">
        <v>12.988799999999999</v>
      </c>
      <c r="AF270" s="19">
        <v>34.510199999999998</v>
      </c>
      <c r="AG270" s="20">
        <v>3.9706199999999998</v>
      </c>
      <c r="AH270" s="21">
        <v>16.09</v>
      </c>
      <c r="AI270" s="22">
        <v>0.80600000000000005</v>
      </c>
      <c r="AJ270" s="23">
        <v>0</v>
      </c>
      <c r="AK270" s="24">
        <v>0</v>
      </c>
      <c r="AL270" s="4" t="s">
        <v>812</v>
      </c>
      <c r="AM270" s="17">
        <f>Table11[[#This Row],[Column3]]-Table11[[#This Row],[Labour]]</f>
        <v>-12.165619999999997</v>
      </c>
      <c r="AN270" s="18">
        <f>Table11[[#This Row],[Column4]]-Table11[[#This Row],[Conservative]]</f>
        <v>-5.5112000000000005</v>
      </c>
      <c r="AO270" s="19">
        <f>Table11[[#This Row],[Column5]]-Table11[[#This Row],[Reform]]</f>
        <v>13.610199999999999</v>
      </c>
      <c r="AP270" s="20">
        <f>Table11[[#This Row],[Column6]]-Table11[[#This Row],[LibDem]]</f>
        <v>1.0706199999999999</v>
      </c>
      <c r="AQ270" s="21">
        <f>Table11[[#This Row],[Column7]]-Table11[[#This Row],[Green]]</f>
        <v>8.69</v>
      </c>
      <c r="AR270" s="22">
        <f>Table11[[#This Row],[Column8]]-Table11[[#This Row],[Oth]]</f>
        <v>-5.7939999999999996</v>
      </c>
      <c r="AS270" s="23">
        <f>Table11[[#This Row],[Column9]]-Table11[[#This Row],[SNP]]</f>
        <v>0</v>
      </c>
      <c r="AT270" s="24">
        <f>Table11[[#This Row],[Column10]]-Table11[[#This Row],[PD]]</f>
        <v>0</v>
      </c>
      <c r="AU270" s="24">
        <f>MAX(Table11[[#This Row],[Column3]:[Column10]])-LARGE(Table11[[#This Row],[Column3]:[Column10]],2)</f>
        <v>2.8758199999999974</v>
      </c>
      <c r="AV270">
        <f>Table11[[#This Row],[Column3]]*Table11[[#This Row],[Column2]]</f>
        <v>1178032.6768199999</v>
      </c>
      <c r="AW270" s="25">
        <f>TRUNC(Table11[[#This Row],[Column3]]*Table11[[#This Row],[Column28]]/100)</f>
        <v>11780</v>
      </c>
      <c r="AX270" s="26">
        <f>TRUNC(Table11[[#This Row],[Column4]]*Table11[[#This Row],[Column29]]/100)</f>
        <v>4836</v>
      </c>
      <c r="AY270" s="27">
        <f>TRUNC(Table11[[#This Row],[Column5]]*Table11[[#This Row],[Column30]]/100)</f>
        <v>12851</v>
      </c>
      <c r="AZ270" s="28">
        <f>TRUNC(Table11[[#This Row],[Column6]]*Table11[[#This Row],[Column31]]/100)</f>
        <v>1478</v>
      </c>
      <c r="BA270" s="29">
        <f>TRUNC(Table11[[#This Row],[Column7]]*Table11[[#This Row],[Column312]]/100)</f>
        <v>5991</v>
      </c>
      <c r="BB270" s="30">
        <f>TRUNC(Table11[[#This Row],[Column8]]*Table11[[#This Row],[Column313]]/100)</f>
        <v>300</v>
      </c>
      <c r="BC270" s="31">
        <f>TRUNC(Table11[[#This Row],[Column9]]*Table11[[#This Row],[Column314]]/100)</f>
        <v>0</v>
      </c>
      <c r="BD270" s="32">
        <f>TRUNC(Table11[[#This Row],[Column10]]*Table11[[#This Row],[Column30]]/100)</f>
        <v>0</v>
      </c>
      <c r="BE270">
        <f>Table11[[#This Row],[Column2]]</f>
        <v>37239</v>
      </c>
      <c r="BF270">
        <f>Table11[[#This Row],[Column28]]</f>
        <v>37239</v>
      </c>
      <c r="BG270">
        <f>Table11[[#This Row],[Column29]]</f>
        <v>37239</v>
      </c>
      <c r="BH270">
        <f>Table11[[#This Row],[Column30]]</f>
        <v>37239</v>
      </c>
      <c r="BI270">
        <f>Table11[[#This Row],[Column31]]</f>
        <v>37239</v>
      </c>
      <c r="BJ270">
        <f>Table11[[#This Row],[Column312]]</f>
        <v>37239</v>
      </c>
      <c r="BK270">
        <f>Table11[[#This Row],[Column313]]</f>
        <v>37239</v>
      </c>
      <c r="BL270">
        <f>Table11[[#This Row],[Column314]]</f>
        <v>37239</v>
      </c>
      <c r="BM270">
        <f>Table11[[#This Row],[Column315]]</f>
        <v>37239</v>
      </c>
      <c r="BN270">
        <f>Table11[[#This Row],[Column31]]</f>
        <v>37239</v>
      </c>
      <c r="BO270">
        <f>Table11[[#This Row],[Column312]]</f>
        <v>37239</v>
      </c>
    </row>
    <row r="271" spans="1:67" ht="28.8">
      <c r="A271" s="2" t="s">
        <v>815</v>
      </c>
      <c r="B271" s="3" t="s">
        <v>133</v>
      </c>
      <c r="C271" s="3" t="s">
        <v>134</v>
      </c>
      <c r="D271" s="50" t="s">
        <v>1197</v>
      </c>
      <c r="E271" s="16">
        <v>0</v>
      </c>
      <c r="F271">
        <v>6.3630000000000004</v>
      </c>
      <c r="G271">
        <v>8.3740000000000006</v>
      </c>
      <c r="H271">
        <v>11.65</v>
      </c>
      <c r="I271">
        <v>30.158000000000001</v>
      </c>
      <c r="J271">
        <v>21.661000000000001</v>
      </c>
      <c r="K271">
        <v>0.83899999999999997</v>
      </c>
      <c r="L271">
        <v>20.954999999999998</v>
      </c>
      <c r="M271" s="7">
        <f>Table11[[#This Row],[Progressives]]*0.67+Table11[[#This Row],[Muslim]]*0.64+Table11[[#This Row],[Left]]*0.35+Table11[[#This Row],[Average]]*0.52+Table11[[#This Row],[Reforms]]*0.2</f>
        <v>34.68188</v>
      </c>
      <c r="N271" s="58">
        <f>Table11[[#This Row],[Average]]*0.34+Table11[[#This Row],[Liberal]]*0.45+Table11[[#This Row],[Blues]]+Table11[[#This Row],[Reforms]]*0.6</f>
        <v>33.413170000000001</v>
      </c>
      <c r="O271" s="9">
        <f>Table11[[#This Row],[Liberal]]*0.55+Table11[[#This Row],[Progressives]]*0.07+Table11[[#This Row],[Average]]*0.14</f>
        <v>16.951170000000005</v>
      </c>
      <c r="P271" s="11">
        <f>Table11[[#This Row],[Muslim]]*0.06+Table11[[#This Row],[Left]]*0.44+Table11[[#This Row],[Progressives]]*0.26</f>
        <v>7.0953400000000002</v>
      </c>
      <c r="Q271" s="59"/>
      <c r="R271" s="57">
        <f>Table11[[#This Row],[Muslim]]*0.3+Table11[[#This Row],[Left]]*0.21+Table11[[#This Row],[Reforms]]*0.2</f>
        <v>7.8584399999999999</v>
      </c>
      <c r="T271" s="7">
        <v>49.9</v>
      </c>
      <c r="U271" s="8">
        <v>11.4</v>
      </c>
      <c r="V271" s="10">
        <v>14.9</v>
      </c>
      <c r="W271" s="9">
        <v>8.5</v>
      </c>
      <c r="X271" s="11">
        <v>11.1</v>
      </c>
      <c r="Y271" s="13">
        <v>4.2</v>
      </c>
      <c r="Z271" s="12">
        <v>0</v>
      </c>
      <c r="AA271" s="14">
        <v>0</v>
      </c>
      <c r="AB271">
        <f t="shared" ca="1" si="4"/>
        <v>0.97034338751556659</v>
      </c>
      <c r="AC271">
        <v>43683</v>
      </c>
      <c r="AD271" s="17">
        <v>33.2179</v>
      </c>
      <c r="AE271" s="18">
        <v>10.457039999999999</v>
      </c>
      <c r="AF271" s="19">
        <v>28.625959999999999</v>
      </c>
      <c r="AG271" s="20">
        <v>8.0108999999999995</v>
      </c>
      <c r="AH271" s="21">
        <v>19.085000000000001</v>
      </c>
      <c r="AI271" s="22">
        <v>0.60319999999999996</v>
      </c>
      <c r="AJ271" s="23">
        <v>0</v>
      </c>
      <c r="AK271" s="24">
        <v>0</v>
      </c>
      <c r="AL271" s="2" t="s">
        <v>815</v>
      </c>
      <c r="AM271" s="17">
        <f>Table11[[#This Row],[Column3]]-Table11[[#This Row],[Labour]]</f>
        <v>-16.682099999999998</v>
      </c>
      <c r="AN271" s="18">
        <f>Table11[[#This Row],[Column4]]-Table11[[#This Row],[Conservative]]</f>
        <v>-0.94296000000000113</v>
      </c>
      <c r="AO271" s="19">
        <f>Table11[[#This Row],[Column5]]-Table11[[#This Row],[Reform]]</f>
        <v>13.725959999999999</v>
      </c>
      <c r="AP271" s="20">
        <f>Table11[[#This Row],[Column6]]-Table11[[#This Row],[LibDem]]</f>
        <v>-0.48910000000000053</v>
      </c>
      <c r="AQ271" s="21">
        <f>Table11[[#This Row],[Column7]]-Table11[[#This Row],[Green]]</f>
        <v>7.9850000000000012</v>
      </c>
      <c r="AR271" s="22">
        <f>Table11[[#This Row],[Column8]]-Table11[[#This Row],[Oth]]</f>
        <v>-3.5968</v>
      </c>
      <c r="AS271" s="23">
        <f>Table11[[#This Row],[Column9]]-Table11[[#This Row],[SNP]]</f>
        <v>0</v>
      </c>
      <c r="AT271" s="24">
        <f>Table11[[#This Row],[Column10]]-Table11[[#This Row],[PD]]</f>
        <v>0</v>
      </c>
      <c r="AU271" s="24">
        <f>MAX(Table11[[#This Row],[Column3]:[Column10]])-LARGE(Table11[[#This Row],[Column3]:[Column10]],2)</f>
        <v>4.591940000000001</v>
      </c>
      <c r="AV271">
        <f>Table11[[#This Row],[Column3]]*Table11[[#This Row],[Column2]]</f>
        <v>1451057.5257000001</v>
      </c>
      <c r="AW271" s="25">
        <f>TRUNC(Table11[[#This Row],[Column3]]*Table11[[#This Row],[Column28]]/100)</f>
        <v>14510</v>
      </c>
      <c r="AX271" s="26">
        <f>TRUNC(Table11[[#This Row],[Column4]]*Table11[[#This Row],[Column29]]/100)</f>
        <v>4567</v>
      </c>
      <c r="AY271" s="27">
        <f>TRUNC(Table11[[#This Row],[Column5]]*Table11[[#This Row],[Column30]]/100)</f>
        <v>12504</v>
      </c>
      <c r="AZ271" s="28">
        <f>TRUNC(Table11[[#This Row],[Column6]]*Table11[[#This Row],[Column31]]/100)</f>
        <v>3499</v>
      </c>
      <c r="BA271" s="29">
        <f>TRUNC(Table11[[#This Row],[Column7]]*Table11[[#This Row],[Column312]]/100)</f>
        <v>8336</v>
      </c>
      <c r="BB271" s="30">
        <f>TRUNC(Table11[[#This Row],[Column8]]*Table11[[#This Row],[Column313]]/100)</f>
        <v>263</v>
      </c>
      <c r="BC271" s="31">
        <f>TRUNC(Table11[[#This Row],[Column9]]*Table11[[#This Row],[Column314]]/100)</f>
        <v>0</v>
      </c>
      <c r="BD271" s="32">
        <f>TRUNC(Table11[[#This Row],[Column10]]*Table11[[#This Row],[Column30]]/100)</f>
        <v>0</v>
      </c>
      <c r="BE271">
        <f>Table11[[#This Row],[Column2]]</f>
        <v>43683</v>
      </c>
      <c r="BF271">
        <f>Table11[[#This Row],[Column28]]</f>
        <v>43683</v>
      </c>
      <c r="BG271">
        <f>Table11[[#This Row],[Column29]]</f>
        <v>43683</v>
      </c>
      <c r="BH271">
        <f>Table11[[#This Row],[Column30]]</f>
        <v>43683</v>
      </c>
      <c r="BI271">
        <f>Table11[[#This Row],[Column31]]</f>
        <v>43683</v>
      </c>
      <c r="BJ271">
        <f>Table11[[#This Row],[Column312]]</f>
        <v>43683</v>
      </c>
      <c r="BK271">
        <f>Table11[[#This Row],[Column313]]</f>
        <v>43683</v>
      </c>
      <c r="BL271">
        <f>Table11[[#This Row],[Column314]]</f>
        <v>43683</v>
      </c>
      <c r="BM271">
        <f>Table11[[#This Row],[Column315]]</f>
        <v>43683</v>
      </c>
      <c r="BN271">
        <f>Table11[[#This Row],[Column31]]</f>
        <v>43683</v>
      </c>
      <c r="BO271">
        <f>Table11[[#This Row],[Column312]]</f>
        <v>43683</v>
      </c>
    </row>
    <row r="272" spans="1:67" ht="28.8">
      <c r="A272" s="2" t="s">
        <v>822</v>
      </c>
      <c r="B272" s="3" t="s">
        <v>133</v>
      </c>
      <c r="C272" s="3" t="s">
        <v>134</v>
      </c>
      <c r="D272" s="50" t="s">
        <v>1198</v>
      </c>
      <c r="E272">
        <v>0</v>
      </c>
      <c r="F272">
        <v>12.53</v>
      </c>
      <c r="G272">
        <v>9.9920000000000009</v>
      </c>
      <c r="H272">
        <v>15.172000000000001</v>
      </c>
      <c r="I272">
        <v>19.161999999999999</v>
      </c>
      <c r="J272">
        <v>25.506</v>
      </c>
      <c r="K272">
        <v>0.89200000000000002</v>
      </c>
      <c r="L272">
        <v>16.745000000000001</v>
      </c>
      <c r="M272" s="7">
        <f>Table11[[#This Row],[Progressives]]*0.67+Table11[[#This Row],[Muslim]]*0.64+Table11[[#This Row],[Left]]*0.35+Table11[[#This Row],[Average]]*0.52+Table11[[#This Row],[Reforms]]*0.2</f>
        <v>34.994880000000002</v>
      </c>
      <c r="N272" s="58">
        <f>Table11[[#This Row],[Average]]*0.34+Table11[[#This Row],[Liberal]]*0.45+Table11[[#This Row],[Blues]]+Table11[[#This Row],[Reforms]]*0.6</f>
        <v>28.93178</v>
      </c>
      <c r="O272" s="9">
        <f>Table11[[#This Row],[Liberal]]*0.55+Table11[[#This Row],[Progressives]]*0.07+Table11[[#This Row],[Average]]*0.14</f>
        <v>17.773020000000002</v>
      </c>
      <c r="P272" s="11">
        <f>Table11[[#This Row],[Muslim]]*0.06+Table11[[#This Row],[Left]]*0.44+Table11[[#This Row],[Progressives]]*0.26</f>
        <v>9.093</v>
      </c>
      <c r="Q272" s="59"/>
      <c r="R272" s="57">
        <f>Table11[[#This Row],[Muslim]]*0.3+Table11[[#This Row],[Left]]*0.21+Table11[[#This Row],[Reforms]]*0.2</f>
        <v>9.2063199999999998</v>
      </c>
      <c r="T272" s="7">
        <v>49.2</v>
      </c>
      <c r="U272" s="8">
        <v>14.1</v>
      </c>
      <c r="V272" s="10">
        <v>11.9</v>
      </c>
      <c r="W272" s="9">
        <v>4.8</v>
      </c>
      <c r="X272" s="11">
        <v>9.6</v>
      </c>
      <c r="Y272" s="13">
        <v>10.4</v>
      </c>
      <c r="Z272" s="12">
        <v>0</v>
      </c>
      <c r="AA272" s="14">
        <v>0</v>
      </c>
      <c r="AB272">
        <f t="shared" ca="1" si="4"/>
        <v>0.31039207441247918</v>
      </c>
      <c r="AC272">
        <v>46002</v>
      </c>
      <c r="AD272" s="17">
        <v>28.836169999999999</v>
      </c>
      <c r="AE272" s="18">
        <v>10.472</v>
      </c>
      <c r="AF272" s="19">
        <v>24.128</v>
      </c>
      <c r="AG272" s="20">
        <v>6.35283</v>
      </c>
      <c r="AH272" s="21">
        <v>28.804399999999902</v>
      </c>
      <c r="AI272" s="22">
        <v>1.4066000000000001</v>
      </c>
      <c r="AJ272" s="23">
        <v>0</v>
      </c>
      <c r="AK272" s="24">
        <v>0</v>
      </c>
      <c r="AL272" s="2" t="s">
        <v>822</v>
      </c>
      <c r="AM272" s="17">
        <f>Table11[[#This Row],[Column3]]-Table11[[#This Row],[Labour]]</f>
        <v>-20.363830000000004</v>
      </c>
      <c r="AN272" s="18">
        <f>Table11[[#This Row],[Column4]]-Table11[[#This Row],[Conservative]]</f>
        <v>-3.6280000000000001</v>
      </c>
      <c r="AO272" s="19">
        <f>Table11[[#This Row],[Column5]]-Table11[[#This Row],[Reform]]</f>
        <v>12.228</v>
      </c>
      <c r="AP272" s="20">
        <f>Table11[[#This Row],[Column6]]-Table11[[#This Row],[LibDem]]</f>
        <v>1.5528300000000002</v>
      </c>
      <c r="AQ272" s="21">
        <f>Table11[[#This Row],[Column7]]-Table11[[#This Row],[Green]]</f>
        <v>19.2043999999999</v>
      </c>
      <c r="AR272" s="22">
        <f>Table11[[#This Row],[Column8]]-Table11[[#This Row],[Oth]]</f>
        <v>-8.9934000000000012</v>
      </c>
      <c r="AS272" s="23">
        <f>Table11[[#This Row],[Column9]]-Table11[[#This Row],[SNP]]</f>
        <v>0</v>
      </c>
      <c r="AT272" s="24">
        <f>Table11[[#This Row],[Column10]]-Table11[[#This Row],[PD]]</f>
        <v>0</v>
      </c>
      <c r="AU272" s="24">
        <f>MAX(Table11[[#This Row],[Column3]:[Column10]])-LARGE(Table11[[#This Row],[Column3]:[Column10]],2)</f>
        <v>3.1770000000097554E-2</v>
      </c>
      <c r="AV272">
        <f>Table11[[#This Row],[Column3]]*Table11[[#This Row],[Column2]]</f>
        <v>1326521.4923399999</v>
      </c>
      <c r="AW272" s="25">
        <f>TRUNC(Table11[[#This Row],[Column3]]*Table11[[#This Row],[Column28]]/100)</f>
        <v>13265</v>
      </c>
      <c r="AX272" s="26">
        <f>TRUNC(Table11[[#This Row],[Column4]]*Table11[[#This Row],[Column29]]/100)</f>
        <v>4817</v>
      </c>
      <c r="AY272" s="27">
        <f>TRUNC(Table11[[#This Row],[Column5]]*Table11[[#This Row],[Column30]]/100)</f>
        <v>11099</v>
      </c>
      <c r="AZ272" s="28">
        <f>TRUNC(Table11[[#This Row],[Column6]]*Table11[[#This Row],[Column31]]/100)</f>
        <v>2922</v>
      </c>
      <c r="BA272" s="29">
        <f>TRUNC(Table11[[#This Row],[Column7]]*Table11[[#This Row],[Column312]]/100)</f>
        <v>13250</v>
      </c>
      <c r="BB272" s="30">
        <f>TRUNC(Table11[[#This Row],[Column8]]*Table11[[#This Row],[Column313]]/100)</f>
        <v>647</v>
      </c>
      <c r="BC272" s="31">
        <f>TRUNC(Table11[[#This Row],[Column9]]*Table11[[#This Row],[Column314]]/100)</f>
        <v>0</v>
      </c>
      <c r="BD272" s="32">
        <f>TRUNC(Table11[[#This Row],[Column10]]*Table11[[#This Row],[Column30]]/100)</f>
        <v>0</v>
      </c>
      <c r="BE272">
        <f>Table11[[#This Row],[Column2]]</f>
        <v>46002</v>
      </c>
      <c r="BF272">
        <f>Table11[[#This Row],[Column28]]</f>
        <v>46002</v>
      </c>
      <c r="BG272">
        <f>Table11[[#This Row],[Column29]]</f>
        <v>46002</v>
      </c>
      <c r="BH272">
        <f>Table11[[#This Row],[Column30]]</f>
        <v>46002</v>
      </c>
      <c r="BI272">
        <f>Table11[[#This Row],[Column31]]</f>
        <v>46002</v>
      </c>
      <c r="BJ272">
        <f>Table11[[#This Row],[Column312]]</f>
        <v>46002</v>
      </c>
      <c r="BK272">
        <f>Table11[[#This Row],[Column313]]</f>
        <v>46002</v>
      </c>
      <c r="BL272">
        <f>Table11[[#This Row],[Column314]]</f>
        <v>46002</v>
      </c>
      <c r="BM272">
        <f>Table11[[#This Row],[Column315]]</f>
        <v>46002</v>
      </c>
      <c r="BN272">
        <f>Table11[[#This Row],[Column31]]</f>
        <v>46002</v>
      </c>
      <c r="BO272">
        <f>Table11[[#This Row],[Column312]]</f>
        <v>46002</v>
      </c>
    </row>
    <row r="273" spans="1:67" ht="28.8" customHeight="1">
      <c r="A273" s="4" t="s">
        <v>177</v>
      </c>
      <c r="B273" s="5" t="s">
        <v>178</v>
      </c>
      <c r="C273" s="5" t="s">
        <v>134</v>
      </c>
      <c r="D273" s="56" t="s">
        <v>1199</v>
      </c>
      <c r="E273" s="16">
        <v>0</v>
      </c>
      <c r="F273">
        <v>1.748</v>
      </c>
      <c r="G273">
        <v>6.6890000000000001</v>
      </c>
      <c r="H273">
        <v>8.6910000000000007</v>
      </c>
      <c r="I273">
        <v>22.623000000000001</v>
      </c>
      <c r="J273">
        <v>36.338000000000001</v>
      </c>
      <c r="K273">
        <v>8.1750000000000007</v>
      </c>
      <c r="L273">
        <v>15.736000000000001</v>
      </c>
      <c r="M273" s="7">
        <f>Table11[[#This Row],[Progressives]]*0.67+Table11[[#This Row],[Muslim]]*0.64+Table11[[#This Row],[Left]]*0.35+Table11[[#This Row],[Average]]*0.52+Table11[[#This Row],[Reforms]]*0.2</f>
        <v>24.194000000000003</v>
      </c>
      <c r="N273" s="58">
        <f>Table11[[#This Row],[Average]]*0.34+Table11[[#This Row],[Liberal]]*0.45+Table11[[#This Row],[Blues]]+Table11[[#This Row],[Reforms]]*0.6</f>
        <v>41.660519999999998</v>
      </c>
      <c r="O273" s="9">
        <f>Table11[[#This Row],[Liberal]]*0.55+Table11[[#This Row],[Progressives]]*0.07+Table11[[#This Row],[Average]]*0.14</f>
        <v>23.761490000000002</v>
      </c>
      <c r="P273" s="11">
        <f>Table11[[#This Row],[Muslim]]*0.06+Table11[[#This Row],[Left]]*0.44+Table11[[#This Row],[Progressives]]*0.26</f>
        <v>5.3077000000000005</v>
      </c>
      <c r="Q273" s="59"/>
      <c r="R273" s="57">
        <f>Table11[[#This Row],[Muslim]]*0.3+Table11[[#This Row],[Left]]*0.21+Table11[[#This Row],[Reforms]]*0.2</f>
        <v>5.0762900000000002</v>
      </c>
      <c r="T273" s="7">
        <v>36.299999999999997</v>
      </c>
      <c r="U273" s="8">
        <v>38.4</v>
      </c>
      <c r="V273" s="10">
        <v>11.5</v>
      </c>
      <c r="W273" s="9">
        <v>8.9</v>
      </c>
      <c r="X273" s="11">
        <v>5</v>
      </c>
      <c r="Y273" s="13">
        <v>0</v>
      </c>
      <c r="Z273" s="12">
        <v>0</v>
      </c>
      <c r="AA273" s="14">
        <v>0</v>
      </c>
      <c r="AB273">
        <f t="shared" ca="1" si="4"/>
        <v>0.34123597367098035</v>
      </c>
      <c r="AC273">
        <v>51909</v>
      </c>
      <c r="AD273" s="17">
        <v>13.1731199999999</v>
      </c>
      <c r="AE273" s="18">
        <v>44.402169999999998</v>
      </c>
      <c r="AF273" s="19">
        <v>23.407</v>
      </c>
      <c r="AG273" s="20">
        <v>6.79671</v>
      </c>
      <c r="AH273" s="21">
        <v>12.195</v>
      </c>
      <c r="AI273" s="22">
        <v>2.5999999999999902E-2</v>
      </c>
      <c r="AJ273" s="23">
        <v>0</v>
      </c>
      <c r="AK273" s="24">
        <v>0</v>
      </c>
      <c r="AL273" s="4" t="s">
        <v>177</v>
      </c>
      <c r="AM273" s="17">
        <f>Table11[[#This Row],[Column3]]-Table11[[#This Row],[Labour]]</f>
        <v>-23.126880000000099</v>
      </c>
      <c r="AN273" s="18">
        <f>Table11[[#This Row],[Column4]]-Table11[[#This Row],[Conservative]]</f>
        <v>6.0021699999999996</v>
      </c>
      <c r="AO273" s="19">
        <f>Table11[[#This Row],[Column5]]-Table11[[#This Row],[Reform]]</f>
        <v>11.907</v>
      </c>
      <c r="AP273" s="20">
        <f>Table11[[#This Row],[Column6]]-Table11[[#This Row],[LibDem]]</f>
        <v>-2.1032900000000003</v>
      </c>
      <c r="AQ273" s="21">
        <f>Table11[[#This Row],[Column7]]-Table11[[#This Row],[Green]]</f>
        <v>7.1950000000000003</v>
      </c>
      <c r="AR273" s="22">
        <f>Table11[[#This Row],[Column8]]-Table11[[#This Row],[Oth]]</f>
        <v>2.5999999999999902E-2</v>
      </c>
      <c r="AS273" s="23">
        <f>Table11[[#This Row],[Column9]]-Table11[[#This Row],[SNP]]</f>
        <v>0</v>
      </c>
      <c r="AT273" s="24">
        <f>Table11[[#This Row],[Column10]]-Table11[[#This Row],[PD]]</f>
        <v>0</v>
      </c>
      <c r="AU273" s="24">
        <f>MAX(Table11[[#This Row],[Column3]:[Column10]])-LARGE(Table11[[#This Row],[Column3]:[Column10]],2)</f>
        <v>20.995169999999998</v>
      </c>
      <c r="AV273">
        <f>Table11[[#This Row],[Column3]]*Table11[[#This Row],[Column2]]</f>
        <v>683803.48607999482</v>
      </c>
      <c r="AW273" s="25">
        <f>TRUNC(Table11[[#This Row],[Column3]]*Table11[[#This Row],[Column28]]/100)</f>
        <v>6838</v>
      </c>
      <c r="AX273" s="26">
        <f>TRUNC(Table11[[#This Row],[Column4]]*Table11[[#This Row],[Column29]]/100)</f>
        <v>23048</v>
      </c>
      <c r="AY273" s="27">
        <f>TRUNC(Table11[[#This Row],[Column5]]*Table11[[#This Row],[Column30]]/100)</f>
        <v>12150</v>
      </c>
      <c r="AZ273" s="28">
        <f>TRUNC(Table11[[#This Row],[Column6]]*Table11[[#This Row],[Column31]]/100)</f>
        <v>3528</v>
      </c>
      <c r="BA273" s="29">
        <f>TRUNC(Table11[[#This Row],[Column7]]*Table11[[#This Row],[Column312]]/100)</f>
        <v>6330</v>
      </c>
      <c r="BB273" s="30">
        <f>TRUNC(Table11[[#This Row],[Column8]]*Table11[[#This Row],[Column313]]/100)</f>
        <v>13</v>
      </c>
      <c r="BC273" s="31">
        <f>TRUNC(Table11[[#This Row],[Column9]]*Table11[[#This Row],[Column314]]/100)</f>
        <v>0</v>
      </c>
      <c r="BD273" s="32">
        <f>TRUNC(Table11[[#This Row],[Column10]]*Table11[[#This Row],[Column30]]/100)</f>
        <v>0</v>
      </c>
      <c r="BE273">
        <f>Table11[[#This Row],[Column2]]</f>
        <v>51909</v>
      </c>
      <c r="BF273">
        <f>Table11[[#This Row],[Column28]]</f>
        <v>51909</v>
      </c>
      <c r="BG273">
        <f>Table11[[#This Row],[Column29]]</f>
        <v>51909</v>
      </c>
      <c r="BH273">
        <f>Table11[[#This Row],[Column30]]</f>
        <v>51909</v>
      </c>
      <c r="BI273">
        <f>Table11[[#This Row],[Column31]]</f>
        <v>51909</v>
      </c>
      <c r="BJ273">
        <f>Table11[[#This Row],[Column312]]</f>
        <v>51909</v>
      </c>
      <c r="BK273">
        <f>Table11[[#This Row],[Column313]]</f>
        <v>51909</v>
      </c>
      <c r="BL273">
        <f>Table11[[#This Row],[Column314]]</f>
        <v>51909</v>
      </c>
      <c r="BM273">
        <f>Table11[[#This Row],[Column315]]</f>
        <v>51909</v>
      </c>
      <c r="BN273">
        <f>Table11[[#This Row],[Column31]]</f>
        <v>51909</v>
      </c>
      <c r="BO273">
        <f>Table11[[#This Row],[Column312]]</f>
        <v>51909</v>
      </c>
    </row>
    <row r="274" spans="1:67" ht="28.8">
      <c r="A274" s="2" t="s">
        <v>840</v>
      </c>
      <c r="B274" s="3" t="s">
        <v>474</v>
      </c>
      <c r="C274" s="3" t="s">
        <v>134</v>
      </c>
      <c r="D274" s="50" t="s">
        <v>1200</v>
      </c>
      <c r="E274">
        <v>0</v>
      </c>
      <c r="F274">
        <v>0.76800000000000002</v>
      </c>
      <c r="G274">
        <v>8.2690000000000001</v>
      </c>
      <c r="H274">
        <v>8.0939999999999994</v>
      </c>
      <c r="I274">
        <v>38.329000000000001</v>
      </c>
      <c r="J274">
        <v>16.187999999999999</v>
      </c>
      <c r="K274">
        <v>0.45500000000000002</v>
      </c>
      <c r="L274">
        <v>27.896999999999998</v>
      </c>
      <c r="M274" s="7">
        <f>Table11[[#This Row],[Progressives]]*0.67+Table11[[#This Row],[Muslim]]*0.64+Table11[[#This Row],[Left]]*0.35+Table11[[#This Row],[Average]]*0.52+Table11[[#This Row],[Reforms]]*0.2</f>
        <v>34.319130000000001</v>
      </c>
      <c r="N274" s="58">
        <f>Table11[[#This Row],[Average]]*0.34+Table11[[#This Row],[Liberal]]*0.45+Table11[[#This Row],[Blues]]+Table11[[#This Row],[Reforms]]*0.6</f>
        <v>37.509659999999997</v>
      </c>
      <c r="O274" s="9">
        <f>Table11[[#This Row],[Liberal]]*0.55+Table11[[#This Row],[Progressives]]*0.07+Table11[[#This Row],[Average]]*0.14</f>
        <v>14.836040000000001</v>
      </c>
      <c r="P274" s="11">
        <f>Table11[[#This Row],[Muslim]]*0.06+Table11[[#This Row],[Left]]*0.44+Table11[[#This Row],[Progressives]]*0.26</f>
        <v>5.7888799999999998</v>
      </c>
      <c r="Q274" s="59"/>
      <c r="R274" s="57">
        <f>Table11[[#This Row],[Muslim]]*0.3+Table11[[#This Row],[Left]]*0.21+Table11[[#This Row],[Reforms]]*0.2</f>
        <v>7.5462899999999991</v>
      </c>
      <c r="T274" s="7">
        <v>57.7</v>
      </c>
      <c r="U274" s="8">
        <v>11.7</v>
      </c>
      <c r="V274" s="10">
        <v>15.6</v>
      </c>
      <c r="W274" s="9">
        <v>4.3</v>
      </c>
      <c r="X274" s="11">
        <v>9.1</v>
      </c>
      <c r="Y274" s="13">
        <v>1.5</v>
      </c>
      <c r="Z274" s="12">
        <v>0</v>
      </c>
      <c r="AA274" s="14">
        <v>0</v>
      </c>
      <c r="AB274">
        <f t="shared" ca="1" si="4"/>
        <v>0.90417846793072143</v>
      </c>
      <c r="AC274">
        <v>42746</v>
      </c>
      <c r="AD274" s="17">
        <v>33.064770000000003</v>
      </c>
      <c r="AE274" s="18">
        <v>10.295999999999999</v>
      </c>
      <c r="AF274" s="19">
        <v>33.524000000000001</v>
      </c>
      <c r="AG274" s="20">
        <v>4.6680299999999999</v>
      </c>
      <c r="AH274" s="21">
        <v>18.225000000000001</v>
      </c>
      <c r="AI274" s="22">
        <v>0.122199999999999</v>
      </c>
      <c r="AJ274" s="23">
        <v>0</v>
      </c>
      <c r="AK274" s="24">
        <v>0</v>
      </c>
      <c r="AL274" s="2" t="s">
        <v>840</v>
      </c>
      <c r="AM274" s="17">
        <f>Table11[[#This Row],[Column3]]-Table11[[#This Row],[Labour]]</f>
        <v>-24.63523</v>
      </c>
      <c r="AN274" s="18">
        <f>Table11[[#This Row],[Column4]]-Table11[[#This Row],[Conservative]]</f>
        <v>-1.4039999999999999</v>
      </c>
      <c r="AO274" s="19">
        <f>Table11[[#This Row],[Column5]]-Table11[[#This Row],[Reform]]</f>
        <v>17.923999999999999</v>
      </c>
      <c r="AP274" s="20">
        <f>Table11[[#This Row],[Column6]]-Table11[[#This Row],[LibDem]]</f>
        <v>0.36803000000000008</v>
      </c>
      <c r="AQ274" s="21">
        <f>Table11[[#This Row],[Column7]]-Table11[[#This Row],[Green]]</f>
        <v>9.1250000000000018</v>
      </c>
      <c r="AR274" s="22">
        <f>Table11[[#This Row],[Column8]]-Table11[[#This Row],[Oth]]</f>
        <v>-1.377800000000001</v>
      </c>
      <c r="AS274" s="23">
        <f>Table11[[#This Row],[Column9]]-Table11[[#This Row],[SNP]]</f>
        <v>0</v>
      </c>
      <c r="AT274" s="24">
        <f>Table11[[#This Row],[Column10]]-Table11[[#This Row],[PD]]</f>
        <v>0</v>
      </c>
      <c r="AU274" s="24">
        <f>MAX(Table11[[#This Row],[Column3]:[Column10]])-LARGE(Table11[[#This Row],[Column3]:[Column10]],2)</f>
        <v>0.45922999999999803</v>
      </c>
      <c r="AV274">
        <f>Table11[[#This Row],[Column3]]*Table11[[#This Row],[Column2]]</f>
        <v>1413386.6584200002</v>
      </c>
      <c r="AW274" s="25">
        <f>TRUNC(Table11[[#This Row],[Column3]]*Table11[[#This Row],[Column28]]/100)</f>
        <v>14133</v>
      </c>
      <c r="AX274" s="26">
        <f>TRUNC(Table11[[#This Row],[Column4]]*Table11[[#This Row],[Column29]]/100)</f>
        <v>4401</v>
      </c>
      <c r="AY274" s="27">
        <f>TRUNC(Table11[[#This Row],[Column5]]*Table11[[#This Row],[Column30]]/100)</f>
        <v>14330</v>
      </c>
      <c r="AZ274" s="28">
        <f>TRUNC(Table11[[#This Row],[Column6]]*Table11[[#This Row],[Column31]]/100)</f>
        <v>1995</v>
      </c>
      <c r="BA274" s="29">
        <f>TRUNC(Table11[[#This Row],[Column7]]*Table11[[#This Row],[Column312]]/100)</f>
        <v>7790</v>
      </c>
      <c r="BB274" s="30">
        <f>TRUNC(Table11[[#This Row],[Column8]]*Table11[[#This Row],[Column313]]/100)</f>
        <v>52</v>
      </c>
      <c r="BC274" s="31">
        <f>TRUNC(Table11[[#This Row],[Column9]]*Table11[[#This Row],[Column314]]/100)</f>
        <v>0</v>
      </c>
      <c r="BD274" s="32">
        <f>TRUNC(Table11[[#This Row],[Column10]]*Table11[[#This Row],[Column30]]/100)</f>
        <v>0</v>
      </c>
      <c r="BE274">
        <f>Table11[[#This Row],[Column2]]</f>
        <v>42746</v>
      </c>
      <c r="BF274">
        <f>Table11[[#This Row],[Column28]]</f>
        <v>42746</v>
      </c>
      <c r="BG274">
        <f>Table11[[#This Row],[Column29]]</f>
        <v>42746</v>
      </c>
      <c r="BH274">
        <f>Table11[[#This Row],[Column30]]</f>
        <v>42746</v>
      </c>
      <c r="BI274">
        <f>Table11[[#This Row],[Column31]]</f>
        <v>42746</v>
      </c>
      <c r="BJ274">
        <f>Table11[[#This Row],[Column312]]</f>
        <v>42746</v>
      </c>
      <c r="BK274">
        <f>Table11[[#This Row],[Column313]]</f>
        <v>42746</v>
      </c>
      <c r="BL274">
        <f>Table11[[#This Row],[Column314]]</f>
        <v>42746</v>
      </c>
      <c r="BM274">
        <f>Table11[[#This Row],[Column315]]</f>
        <v>42746</v>
      </c>
      <c r="BN274">
        <f>Table11[[#This Row],[Column31]]</f>
        <v>42746</v>
      </c>
      <c r="BO274">
        <f>Table11[[#This Row],[Column312]]</f>
        <v>42746</v>
      </c>
    </row>
    <row r="275" spans="1:67" ht="28.8">
      <c r="A275" s="2" t="s">
        <v>842</v>
      </c>
      <c r="B275" s="3" t="s">
        <v>178</v>
      </c>
      <c r="C275" s="3" t="s">
        <v>134</v>
      </c>
      <c r="D275" s="50" t="s">
        <v>1201</v>
      </c>
      <c r="E275">
        <v>0</v>
      </c>
      <c r="F275">
        <v>1.4219999999999999</v>
      </c>
      <c r="G275">
        <v>8.3170000000000002</v>
      </c>
      <c r="H275">
        <v>6.8680000000000003</v>
      </c>
      <c r="I275">
        <v>30.827000000000002</v>
      </c>
      <c r="J275">
        <v>22.13</v>
      </c>
      <c r="K275">
        <v>3.5470000000000002</v>
      </c>
      <c r="L275">
        <v>26.89</v>
      </c>
      <c r="M275" s="7">
        <f>Table11[[#This Row],[Progressives]]*0.67+Table11[[#This Row],[Muslim]]*0.64+Table11[[#This Row],[Left]]*0.35+Table11[[#This Row],[Average]]*0.52+Table11[[#This Row],[Reforms]]*0.2</f>
        <v>29.830630000000003</v>
      </c>
      <c r="N275" s="58">
        <f>Table11[[#This Row],[Average]]*0.34+Table11[[#This Row],[Liberal]]*0.45+Table11[[#This Row],[Blues]]+Table11[[#This Row],[Reforms]]*0.6</f>
        <v>40.120680000000007</v>
      </c>
      <c r="O275" s="9">
        <f>Table11[[#This Row],[Liberal]]*0.55+Table11[[#This Row],[Progressives]]*0.07+Table11[[#This Row],[Average]]*0.14</f>
        <v>16.968040000000002</v>
      </c>
      <c r="P275" s="11">
        <f>Table11[[#This Row],[Muslim]]*0.06+Table11[[#This Row],[Left]]*0.44+Table11[[#This Row],[Progressives]]*0.26</f>
        <v>5.5304800000000007</v>
      </c>
      <c r="Q275" s="59"/>
      <c r="R275" s="57">
        <f>Table11[[#This Row],[Muslim]]*0.3+Table11[[#This Row],[Left]]*0.21+Table11[[#This Row],[Reforms]]*0.2</f>
        <v>7.5511699999999999</v>
      </c>
      <c r="T275" s="7">
        <v>46.8</v>
      </c>
      <c r="U275" s="8">
        <v>16.2</v>
      </c>
      <c r="V275" s="10">
        <v>23.8</v>
      </c>
      <c r="W275" s="9">
        <v>6.8</v>
      </c>
      <c r="X275" s="11">
        <v>4.7</v>
      </c>
      <c r="Y275" s="13">
        <v>1.6</v>
      </c>
      <c r="Z275" s="12">
        <v>0</v>
      </c>
      <c r="AA275" s="14">
        <v>0</v>
      </c>
      <c r="AB275">
        <f t="shared" ca="1" si="4"/>
        <v>0.9812668987497859</v>
      </c>
      <c r="AC275">
        <v>40041</v>
      </c>
      <c r="AD275" s="17">
        <v>29.64049</v>
      </c>
      <c r="AE275" s="18">
        <v>14.314079999999899</v>
      </c>
      <c r="AF275" s="19">
        <v>35.251919999999998</v>
      </c>
      <c r="AG275" s="20">
        <v>6.3431100000000002</v>
      </c>
      <c r="AH275" s="21">
        <v>14.145</v>
      </c>
      <c r="AI275" s="22">
        <v>0.2054</v>
      </c>
      <c r="AJ275" s="23">
        <v>0</v>
      </c>
      <c r="AK275" s="24">
        <v>0</v>
      </c>
      <c r="AL275" s="2" t="s">
        <v>842</v>
      </c>
      <c r="AM275" s="17">
        <f>Table11[[#This Row],[Column3]]-Table11[[#This Row],[Labour]]</f>
        <v>-17.159509999999997</v>
      </c>
      <c r="AN275" s="18">
        <f>Table11[[#This Row],[Column4]]-Table11[[#This Row],[Conservative]]</f>
        <v>-1.8859200000001</v>
      </c>
      <c r="AO275" s="19">
        <f>Table11[[#This Row],[Column5]]-Table11[[#This Row],[Reform]]</f>
        <v>11.451919999999998</v>
      </c>
      <c r="AP275" s="20">
        <f>Table11[[#This Row],[Column6]]-Table11[[#This Row],[LibDem]]</f>
        <v>-0.45688999999999957</v>
      </c>
      <c r="AQ275" s="21">
        <f>Table11[[#This Row],[Column7]]-Table11[[#This Row],[Green]]</f>
        <v>9.4450000000000003</v>
      </c>
      <c r="AR275" s="22">
        <f>Table11[[#This Row],[Column8]]-Table11[[#This Row],[Oth]]</f>
        <v>-1.3946000000000001</v>
      </c>
      <c r="AS275" s="23">
        <f>Table11[[#This Row],[Column9]]-Table11[[#This Row],[SNP]]</f>
        <v>0</v>
      </c>
      <c r="AT275" s="24">
        <f>Table11[[#This Row],[Column10]]-Table11[[#This Row],[PD]]</f>
        <v>0</v>
      </c>
      <c r="AU275" s="24">
        <f>MAX(Table11[[#This Row],[Column3]:[Column10]])-LARGE(Table11[[#This Row],[Column3]:[Column10]],2)</f>
        <v>5.6114299999999986</v>
      </c>
      <c r="AV275">
        <f>Table11[[#This Row],[Column3]]*Table11[[#This Row],[Column2]]</f>
        <v>1186834.8600900001</v>
      </c>
      <c r="AW275" s="25">
        <f>TRUNC(Table11[[#This Row],[Column3]]*Table11[[#This Row],[Column28]]/100)</f>
        <v>11868</v>
      </c>
      <c r="AX275" s="26">
        <f>TRUNC(Table11[[#This Row],[Column4]]*Table11[[#This Row],[Column29]]/100)</f>
        <v>5731</v>
      </c>
      <c r="AY275" s="27">
        <f>TRUNC(Table11[[#This Row],[Column5]]*Table11[[#This Row],[Column30]]/100)</f>
        <v>14115</v>
      </c>
      <c r="AZ275" s="28">
        <f>TRUNC(Table11[[#This Row],[Column6]]*Table11[[#This Row],[Column31]]/100)</f>
        <v>2539</v>
      </c>
      <c r="BA275" s="29">
        <f>TRUNC(Table11[[#This Row],[Column7]]*Table11[[#This Row],[Column312]]/100)</f>
        <v>5663</v>
      </c>
      <c r="BB275" s="30">
        <f>TRUNC(Table11[[#This Row],[Column8]]*Table11[[#This Row],[Column313]]/100)</f>
        <v>82</v>
      </c>
      <c r="BC275" s="31">
        <f>TRUNC(Table11[[#This Row],[Column9]]*Table11[[#This Row],[Column314]]/100)</f>
        <v>0</v>
      </c>
      <c r="BD275" s="32">
        <f>TRUNC(Table11[[#This Row],[Column10]]*Table11[[#This Row],[Column30]]/100)</f>
        <v>0</v>
      </c>
      <c r="BE275">
        <f>Table11[[#This Row],[Column2]]</f>
        <v>40041</v>
      </c>
      <c r="BF275">
        <f>Table11[[#This Row],[Column28]]</f>
        <v>40041</v>
      </c>
      <c r="BG275">
        <f>Table11[[#This Row],[Column29]]</f>
        <v>40041</v>
      </c>
      <c r="BH275">
        <f>Table11[[#This Row],[Column30]]</f>
        <v>40041</v>
      </c>
      <c r="BI275">
        <f>Table11[[#This Row],[Column31]]</f>
        <v>40041</v>
      </c>
      <c r="BJ275">
        <f>Table11[[#This Row],[Column312]]</f>
        <v>40041</v>
      </c>
      <c r="BK275">
        <f>Table11[[#This Row],[Column313]]</f>
        <v>40041</v>
      </c>
      <c r="BL275">
        <f>Table11[[#This Row],[Column314]]</f>
        <v>40041</v>
      </c>
      <c r="BM275">
        <f>Table11[[#This Row],[Column315]]</f>
        <v>40041</v>
      </c>
      <c r="BN275">
        <f>Table11[[#This Row],[Column31]]</f>
        <v>40041</v>
      </c>
      <c r="BO275">
        <f>Table11[[#This Row],[Column312]]</f>
        <v>40041</v>
      </c>
    </row>
    <row r="276" spans="1:67" ht="28.8">
      <c r="A276" s="2" t="s">
        <v>424</v>
      </c>
      <c r="B276" s="3" t="s">
        <v>178</v>
      </c>
      <c r="C276" s="3" t="s">
        <v>134</v>
      </c>
      <c r="D276" s="50" t="s">
        <v>1202</v>
      </c>
      <c r="E276" s="16">
        <v>0</v>
      </c>
      <c r="F276">
        <v>2.1880000000000002</v>
      </c>
      <c r="G276">
        <v>7.79</v>
      </c>
      <c r="H276">
        <v>8.6959999999999997</v>
      </c>
      <c r="I276">
        <v>30.442</v>
      </c>
      <c r="J276">
        <v>26.84</v>
      </c>
      <c r="K276">
        <v>2.1339999999999999</v>
      </c>
      <c r="L276">
        <v>21.908999999999999</v>
      </c>
      <c r="M276" s="7">
        <f>Table11[[#This Row],[Progressives]]*0.67+Table11[[#This Row],[Muslim]]*0.64+Table11[[#This Row],[Left]]*0.35+Table11[[#This Row],[Average]]*0.52+Table11[[#This Row],[Reforms]]*0.2</f>
        <v>30.16478</v>
      </c>
      <c r="N276" s="58">
        <f>Table11[[#This Row],[Average]]*0.34+Table11[[#This Row],[Liberal]]*0.45+Table11[[#This Row],[Blues]]+Table11[[#This Row],[Reforms]]*0.6</f>
        <v>37.707679999999996</v>
      </c>
      <c r="O276" s="9">
        <f>Table11[[#This Row],[Liberal]]*0.55+Table11[[#This Row],[Progressives]]*0.07+Table11[[#This Row],[Average]]*0.14</f>
        <v>19.6326</v>
      </c>
      <c r="P276" s="11">
        <f>Table11[[#This Row],[Muslim]]*0.06+Table11[[#This Row],[Left]]*0.44+Table11[[#This Row],[Progressives]]*0.26</f>
        <v>5.8198399999999992</v>
      </c>
      <c r="Q276" s="59"/>
      <c r="R276" s="57">
        <f>Table11[[#This Row],[Muslim]]*0.3+Table11[[#This Row],[Left]]*0.21+Table11[[#This Row],[Reforms]]*0.2</f>
        <v>6.6741000000000001</v>
      </c>
      <c r="T276" s="7">
        <v>46.7</v>
      </c>
      <c r="U276" s="8">
        <v>23.9</v>
      </c>
      <c r="V276" s="10">
        <v>15.9</v>
      </c>
      <c r="W276" s="9">
        <v>7.7</v>
      </c>
      <c r="X276" s="11">
        <v>4.7</v>
      </c>
      <c r="Y276" s="13">
        <v>1.1000000000000001</v>
      </c>
      <c r="Z276" s="12">
        <v>0</v>
      </c>
      <c r="AA276" s="14">
        <v>0</v>
      </c>
      <c r="AB276">
        <f t="shared" ca="1" si="4"/>
        <v>1.8502139630714232E-2</v>
      </c>
      <c r="AC276">
        <v>49672</v>
      </c>
      <c r="AD276" s="17">
        <v>27.616</v>
      </c>
      <c r="AE276" s="18">
        <v>23.828720000000001</v>
      </c>
      <c r="AF276" s="19">
        <v>27.501000000000001</v>
      </c>
      <c r="AG276" s="20">
        <v>6.7132800000000001</v>
      </c>
      <c r="AH276" s="21">
        <v>14.198</v>
      </c>
      <c r="AI276" s="22">
        <v>0.14299999999999999</v>
      </c>
      <c r="AJ276" s="23">
        <v>0</v>
      </c>
      <c r="AK276" s="24">
        <v>0</v>
      </c>
      <c r="AL276" s="2" t="s">
        <v>424</v>
      </c>
      <c r="AM276" s="17">
        <f>Table11[[#This Row],[Column3]]-Table11[[#This Row],[Labour]]</f>
        <v>-19.084000000000003</v>
      </c>
      <c r="AN276" s="18">
        <f>Table11[[#This Row],[Column4]]-Table11[[#This Row],[Conservative]]</f>
        <v>-7.1279999999998012E-2</v>
      </c>
      <c r="AO276" s="19">
        <f>Table11[[#This Row],[Column5]]-Table11[[#This Row],[Reform]]</f>
        <v>11.601000000000001</v>
      </c>
      <c r="AP276" s="20">
        <f>Table11[[#This Row],[Column6]]-Table11[[#This Row],[LibDem]]</f>
        <v>-0.98672000000000004</v>
      </c>
      <c r="AQ276" s="21">
        <f>Table11[[#This Row],[Column7]]-Table11[[#This Row],[Green]]</f>
        <v>9.4980000000000011</v>
      </c>
      <c r="AR276" s="22">
        <f>Table11[[#This Row],[Column8]]-Table11[[#This Row],[Oth]]</f>
        <v>-0.95700000000000007</v>
      </c>
      <c r="AS276" s="23">
        <f>Table11[[#This Row],[Column9]]-Table11[[#This Row],[SNP]]</f>
        <v>0</v>
      </c>
      <c r="AT276" s="24">
        <f>Table11[[#This Row],[Column10]]-Table11[[#This Row],[PD]]</f>
        <v>0</v>
      </c>
      <c r="AU276" s="24">
        <f>MAX(Table11[[#This Row],[Column3]:[Column10]])-LARGE(Table11[[#This Row],[Column3]:[Column10]],2)</f>
        <v>0.11499999999999844</v>
      </c>
      <c r="AV276">
        <f>Table11[[#This Row],[Column3]]*Table11[[#This Row],[Column2]]</f>
        <v>1371741.952</v>
      </c>
      <c r="AW276" s="25">
        <f>TRUNC(Table11[[#This Row],[Column3]]*Table11[[#This Row],[Column28]]/100)</f>
        <v>13717</v>
      </c>
      <c r="AX276" s="26">
        <f>TRUNC(Table11[[#This Row],[Column4]]*Table11[[#This Row],[Column29]]/100)</f>
        <v>11836</v>
      </c>
      <c r="AY276" s="27">
        <f>TRUNC(Table11[[#This Row],[Column5]]*Table11[[#This Row],[Column30]]/100)</f>
        <v>13660</v>
      </c>
      <c r="AZ276" s="28">
        <f>TRUNC(Table11[[#This Row],[Column6]]*Table11[[#This Row],[Column31]]/100)</f>
        <v>3334</v>
      </c>
      <c r="BA276" s="29">
        <f>TRUNC(Table11[[#This Row],[Column7]]*Table11[[#This Row],[Column312]]/100)</f>
        <v>7052</v>
      </c>
      <c r="BB276" s="30">
        <f>TRUNC(Table11[[#This Row],[Column8]]*Table11[[#This Row],[Column313]]/100)</f>
        <v>71</v>
      </c>
      <c r="BC276" s="31">
        <f>TRUNC(Table11[[#This Row],[Column9]]*Table11[[#This Row],[Column314]]/100)</f>
        <v>0</v>
      </c>
      <c r="BD276" s="32">
        <f>TRUNC(Table11[[#This Row],[Column10]]*Table11[[#This Row],[Column30]]/100)</f>
        <v>0</v>
      </c>
      <c r="BE276">
        <f>Table11[[#This Row],[Column2]]</f>
        <v>49672</v>
      </c>
      <c r="BF276">
        <f>Table11[[#This Row],[Column28]]</f>
        <v>49672</v>
      </c>
      <c r="BG276">
        <f>Table11[[#This Row],[Column29]]</f>
        <v>49672</v>
      </c>
      <c r="BH276">
        <f>Table11[[#This Row],[Column30]]</f>
        <v>49672</v>
      </c>
      <c r="BI276">
        <f>Table11[[#This Row],[Column31]]</f>
        <v>49672</v>
      </c>
      <c r="BJ276">
        <f>Table11[[#This Row],[Column312]]</f>
        <v>49672</v>
      </c>
      <c r="BK276">
        <f>Table11[[#This Row],[Column313]]</f>
        <v>49672</v>
      </c>
      <c r="BL276">
        <f>Table11[[#This Row],[Column314]]</f>
        <v>49672</v>
      </c>
      <c r="BM276">
        <f>Table11[[#This Row],[Column315]]</f>
        <v>49672</v>
      </c>
      <c r="BN276">
        <f>Table11[[#This Row],[Column31]]</f>
        <v>49672</v>
      </c>
      <c r="BO276">
        <f>Table11[[#This Row],[Column312]]</f>
        <v>49672</v>
      </c>
    </row>
    <row r="277" spans="1:67" ht="28.8" customHeight="1">
      <c r="A277" s="4" t="s">
        <v>848</v>
      </c>
      <c r="B277" s="5" t="s">
        <v>354</v>
      </c>
      <c r="C277" s="5" t="s">
        <v>134</v>
      </c>
      <c r="D277" s="56" t="s">
        <v>1203</v>
      </c>
      <c r="E277" s="16">
        <v>0</v>
      </c>
      <c r="F277">
        <v>0.45700000000000002</v>
      </c>
      <c r="G277">
        <v>14.205</v>
      </c>
      <c r="H277">
        <v>5.92</v>
      </c>
      <c r="I277">
        <v>27.513000000000002</v>
      </c>
      <c r="J277">
        <v>21.989000000000001</v>
      </c>
      <c r="K277">
        <v>5.4329999999999998</v>
      </c>
      <c r="L277">
        <v>24.484000000000002</v>
      </c>
      <c r="M277" s="7">
        <f>Table11[[#This Row],[Progressives]]*0.67+Table11[[#This Row],[Muslim]]*0.64+Table11[[#This Row],[Left]]*0.35+Table11[[#This Row],[Average]]*0.52+Table11[[#This Row],[Reforms]]*0.2</f>
        <v>28.434190000000001</v>
      </c>
      <c r="N277" s="58">
        <f>Table11[[#This Row],[Average]]*0.34+Table11[[#This Row],[Liberal]]*0.45+Table11[[#This Row],[Blues]]+Table11[[#This Row],[Reforms]]*0.6</f>
        <v>39.372870000000006</v>
      </c>
      <c r="O277" s="9">
        <f>Table11[[#This Row],[Liberal]]*0.55+Table11[[#This Row],[Progressives]]*0.07+Table11[[#This Row],[Average]]*0.14</f>
        <v>16.360170000000004</v>
      </c>
      <c r="P277" s="11">
        <f>Table11[[#This Row],[Muslim]]*0.06+Table11[[#This Row],[Left]]*0.44+Table11[[#This Row],[Progressives]]*0.26</f>
        <v>7.8168200000000008</v>
      </c>
      <c r="Q277" s="59"/>
      <c r="R277" s="57">
        <f>Table11[[#This Row],[Muslim]]*0.3+Table11[[#This Row],[Left]]*0.21+Table11[[#This Row],[Reforms]]*0.2</f>
        <v>8.0169500000000014</v>
      </c>
      <c r="T277" s="7">
        <v>50.5</v>
      </c>
      <c r="U277" s="8">
        <v>19.600000000000001</v>
      </c>
      <c r="V277" s="10">
        <v>17.899999999999999</v>
      </c>
      <c r="W277" s="9">
        <v>4.5999999999999996</v>
      </c>
      <c r="X277" s="11">
        <v>7.4</v>
      </c>
      <c r="Y277" s="13">
        <v>0</v>
      </c>
      <c r="Z277" s="12">
        <v>0</v>
      </c>
      <c r="AA277" s="14">
        <v>0</v>
      </c>
      <c r="AB277">
        <f t="shared" ca="1" si="4"/>
        <v>0.17205649471521312</v>
      </c>
      <c r="AC277">
        <v>44200</v>
      </c>
      <c r="AD277" s="17">
        <v>29.977910000000001</v>
      </c>
      <c r="AE277" s="18">
        <v>14.10464</v>
      </c>
      <c r="AF277" s="19">
        <v>33.511360000000003</v>
      </c>
      <c r="AG277" s="20">
        <v>5.01309</v>
      </c>
      <c r="AH277" s="21">
        <v>17.393000000000001</v>
      </c>
      <c r="AI277" s="22">
        <v>0</v>
      </c>
      <c r="AJ277" s="23">
        <v>0</v>
      </c>
      <c r="AK277" s="24">
        <v>0</v>
      </c>
      <c r="AL277" s="4" t="s">
        <v>848</v>
      </c>
      <c r="AM277" s="17">
        <f>Table11[[#This Row],[Column3]]-Table11[[#This Row],[Labour]]</f>
        <v>-20.522089999999999</v>
      </c>
      <c r="AN277" s="18">
        <f>Table11[[#This Row],[Column4]]-Table11[[#This Row],[Conservative]]</f>
        <v>-5.4953600000000016</v>
      </c>
      <c r="AO277" s="19">
        <f>Table11[[#This Row],[Column5]]-Table11[[#This Row],[Reform]]</f>
        <v>15.611360000000005</v>
      </c>
      <c r="AP277" s="20">
        <f>Table11[[#This Row],[Column6]]-Table11[[#This Row],[LibDem]]</f>
        <v>0.4130900000000004</v>
      </c>
      <c r="AQ277" s="21">
        <f>Table11[[#This Row],[Column7]]-Table11[[#This Row],[Green]]</f>
        <v>9.9930000000000003</v>
      </c>
      <c r="AR277" s="22">
        <f>Table11[[#This Row],[Column8]]-Table11[[#This Row],[Oth]]</f>
        <v>0</v>
      </c>
      <c r="AS277" s="23">
        <f>Table11[[#This Row],[Column9]]-Table11[[#This Row],[SNP]]</f>
        <v>0</v>
      </c>
      <c r="AT277" s="24">
        <f>Table11[[#This Row],[Column10]]-Table11[[#This Row],[PD]]</f>
        <v>0</v>
      </c>
      <c r="AU277" s="24">
        <f>MAX(Table11[[#This Row],[Column3]:[Column10]])-LARGE(Table11[[#This Row],[Column3]:[Column10]],2)</f>
        <v>3.533450000000002</v>
      </c>
      <c r="AV277">
        <f>Table11[[#This Row],[Column3]]*Table11[[#This Row],[Column2]]</f>
        <v>1325023.622</v>
      </c>
      <c r="AW277" s="25">
        <f>TRUNC(Table11[[#This Row],[Column3]]*Table11[[#This Row],[Column28]]/100)</f>
        <v>13250</v>
      </c>
      <c r="AX277" s="26">
        <f>TRUNC(Table11[[#This Row],[Column4]]*Table11[[#This Row],[Column29]]/100)</f>
        <v>6234</v>
      </c>
      <c r="AY277" s="27">
        <f>TRUNC(Table11[[#This Row],[Column5]]*Table11[[#This Row],[Column30]]/100)</f>
        <v>14812</v>
      </c>
      <c r="AZ277" s="28">
        <f>TRUNC(Table11[[#This Row],[Column6]]*Table11[[#This Row],[Column31]]/100)</f>
        <v>2215</v>
      </c>
      <c r="BA277" s="29">
        <f>TRUNC(Table11[[#This Row],[Column7]]*Table11[[#This Row],[Column312]]/100)</f>
        <v>7687</v>
      </c>
      <c r="BB277" s="30">
        <f>TRUNC(Table11[[#This Row],[Column8]]*Table11[[#This Row],[Column313]]/100)</f>
        <v>0</v>
      </c>
      <c r="BC277" s="31">
        <f>TRUNC(Table11[[#This Row],[Column9]]*Table11[[#This Row],[Column314]]/100)</f>
        <v>0</v>
      </c>
      <c r="BD277" s="32">
        <f>TRUNC(Table11[[#This Row],[Column10]]*Table11[[#This Row],[Column30]]/100)</f>
        <v>0</v>
      </c>
      <c r="BE277">
        <f>Table11[[#This Row],[Column2]]</f>
        <v>44200</v>
      </c>
      <c r="BF277">
        <f>Table11[[#This Row],[Column28]]</f>
        <v>44200</v>
      </c>
      <c r="BG277">
        <f>Table11[[#This Row],[Column29]]</f>
        <v>44200</v>
      </c>
      <c r="BH277">
        <f>Table11[[#This Row],[Column30]]</f>
        <v>44200</v>
      </c>
      <c r="BI277">
        <f>Table11[[#This Row],[Column31]]</f>
        <v>44200</v>
      </c>
      <c r="BJ277">
        <f>Table11[[#This Row],[Column312]]</f>
        <v>44200</v>
      </c>
      <c r="BK277">
        <f>Table11[[#This Row],[Column313]]</f>
        <v>44200</v>
      </c>
      <c r="BL277">
        <f>Table11[[#This Row],[Column314]]</f>
        <v>44200</v>
      </c>
      <c r="BM277">
        <f>Table11[[#This Row],[Column315]]</f>
        <v>44200</v>
      </c>
      <c r="BN277">
        <f>Table11[[#This Row],[Column31]]</f>
        <v>44200</v>
      </c>
      <c r="BO277">
        <f>Table11[[#This Row],[Column312]]</f>
        <v>44200</v>
      </c>
    </row>
    <row r="278" spans="1:67">
      <c r="A278" s="4" t="s">
        <v>850</v>
      </c>
      <c r="B278" s="5" t="s">
        <v>464</v>
      </c>
      <c r="C278" s="5" t="s">
        <v>134</v>
      </c>
      <c r="D278" s="56" t="s">
        <v>1204</v>
      </c>
      <c r="E278" s="16">
        <v>0</v>
      </c>
      <c r="F278">
        <v>0.29399999999999998</v>
      </c>
      <c r="G278">
        <v>6.8419999999999996</v>
      </c>
      <c r="H278">
        <v>7.3319999999999999</v>
      </c>
      <c r="I278">
        <v>23.617000000000001</v>
      </c>
      <c r="J278">
        <v>23.637</v>
      </c>
      <c r="K278">
        <v>13.547000000000001</v>
      </c>
      <c r="L278">
        <v>24.731000000000002</v>
      </c>
      <c r="M278" s="7">
        <f>Table11[[#This Row],[Progressives]]*0.67+Table11[[#This Row],[Muslim]]*0.64+Table11[[#This Row],[Left]]*0.35+Table11[[#This Row],[Average]]*0.52+Table11[[#This Row],[Reforms]]*0.2</f>
        <v>24.722340000000003</v>
      </c>
      <c r="N278" s="58">
        <f>Table11[[#This Row],[Average]]*0.34+Table11[[#This Row],[Liberal]]*0.45+Table11[[#This Row],[Blues]]+Table11[[#This Row],[Reforms]]*0.6</f>
        <v>47.052030000000002</v>
      </c>
      <c r="O278" s="9">
        <f>Table11[[#This Row],[Liberal]]*0.55+Table11[[#This Row],[Progressives]]*0.07+Table11[[#This Row],[Average]]*0.14</f>
        <v>16.819970000000001</v>
      </c>
      <c r="P278" s="11">
        <f>Table11[[#This Row],[Muslim]]*0.06+Table11[[#This Row],[Left]]*0.44+Table11[[#This Row],[Progressives]]*0.26</f>
        <v>4.9344400000000004</v>
      </c>
      <c r="Q278" s="59"/>
      <c r="R278" s="57">
        <f>Table11[[#This Row],[Muslim]]*0.3+Table11[[#This Row],[Left]]*0.21+Table11[[#This Row],[Reforms]]*0.2</f>
        <v>6.4712200000000006</v>
      </c>
      <c r="T278" s="7">
        <v>4.7</v>
      </c>
      <c r="U278" s="8">
        <v>19.399999999999999</v>
      </c>
      <c r="V278" s="10">
        <v>9.8000000000000007</v>
      </c>
      <c r="W278" s="9">
        <v>62.7</v>
      </c>
      <c r="X278" s="11">
        <v>3</v>
      </c>
      <c r="Y278" s="13">
        <v>0.5</v>
      </c>
      <c r="Z278" s="12">
        <v>0</v>
      </c>
      <c r="AA278" s="14">
        <v>0</v>
      </c>
      <c r="AB278">
        <f t="shared" ca="1" si="4"/>
        <v>0.72814417138305954</v>
      </c>
      <c r="AC278">
        <v>49533</v>
      </c>
      <c r="AD278" s="17">
        <v>2.9140000000000001</v>
      </c>
      <c r="AE278" s="18">
        <v>15.273999999999999</v>
      </c>
      <c r="AF278" s="19">
        <v>21.16</v>
      </c>
      <c r="AG278" s="20">
        <v>46.820999999999998</v>
      </c>
      <c r="AH278" s="21">
        <v>13.491</v>
      </c>
      <c r="AI278" s="22">
        <v>0.34</v>
      </c>
      <c r="AJ278" s="23">
        <v>0</v>
      </c>
      <c r="AK278" s="24">
        <v>0</v>
      </c>
      <c r="AL278" s="4" t="s">
        <v>850</v>
      </c>
      <c r="AM278" s="17">
        <f>Table11[[#This Row],[Column3]]-Table11[[#This Row],[Labour]]</f>
        <v>-1.786</v>
      </c>
      <c r="AN278" s="18">
        <f>Table11[[#This Row],[Column4]]-Table11[[#This Row],[Conservative]]</f>
        <v>-4.1259999999999994</v>
      </c>
      <c r="AO278" s="19">
        <f>Table11[[#This Row],[Column5]]-Table11[[#This Row],[Reform]]</f>
        <v>11.36</v>
      </c>
      <c r="AP278" s="20">
        <f>Table11[[#This Row],[Column6]]-Table11[[#This Row],[LibDem]]</f>
        <v>-15.879000000000005</v>
      </c>
      <c r="AQ278" s="21">
        <f>Table11[[#This Row],[Column7]]-Table11[[#This Row],[Green]]</f>
        <v>10.491</v>
      </c>
      <c r="AR278" s="22">
        <f>Table11[[#This Row],[Column8]]-Table11[[#This Row],[Oth]]</f>
        <v>-0.15999999999999998</v>
      </c>
      <c r="AS278" s="23">
        <f>Table11[[#This Row],[Column9]]-Table11[[#This Row],[SNP]]</f>
        <v>0</v>
      </c>
      <c r="AT278" s="24">
        <f>Table11[[#This Row],[Column10]]-Table11[[#This Row],[PD]]</f>
        <v>0</v>
      </c>
      <c r="AU278" s="24">
        <f>MAX(Table11[[#This Row],[Column3]:[Column10]])-LARGE(Table11[[#This Row],[Column3]:[Column10]],2)</f>
        <v>25.660999999999998</v>
      </c>
      <c r="AV278">
        <f>Table11[[#This Row],[Column3]]*Table11[[#This Row],[Column2]]</f>
        <v>144339.16200000001</v>
      </c>
      <c r="AW278" s="25">
        <f>TRUNC(Table11[[#This Row],[Column3]]*Table11[[#This Row],[Column28]]/100)</f>
        <v>1443</v>
      </c>
      <c r="AX278" s="26">
        <f>TRUNC(Table11[[#This Row],[Column4]]*Table11[[#This Row],[Column29]]/100)</f>
        <v>7565</v>
      </c>
      <c r="AY278" s="27">
        <f>TRUNC(Table11[[#This Row],[Column5]]*Table11[[#This Row],[Column30]]/100)</f>
        <v>10481</v>
      </c>
      <c r="AZ278" s="28">
        <f>TRUNC(Table11[[#This Row],[Column6]]*Table11[[#This Row],[Column31]]/100)</f>
        <v>23191</v>
      </c>
      <c r="BA278" s="29">
        <f>TRUNC(Table11[[#This Row],[Column7]]*Table11[[#This Row],[Column312]]/100)</f>
        <v>6682</v>
      </c>
      <c r="BB278" s="30">
        <f>TRUNC(Table11[[#This Row],[Column8]]*Table11[[#This Row],[Column313]]/100)</f>
        <v>168</v>
      </c>
      <c r="BC278" s="31">
        <f>TRUNC(Table11[[#This Row],[Column9]]*Table11[[#This Row],[Column314]]/100)</f>
        <v>0</v>
      </c>
      <c r="BD278" s="32">
        <f>TRUNC(Table11[[#This Row],[Column10]]*Table11[[#This Row],[Column30]]/100)</f>
        <v>0</v>
      </c>
      <c r="BE278">
        <f>Table11[[#This Row],[Column2]]</f>
        <v>49533</v>
      </c>
      <c r="BF278">
        <f>Table11[[#This Row],[Column28]]</f>
        <v>49533</v>
      </c>
      <c r="BG278">
        <f>Table11[[#This Row],[Column29]]</f>
        <v>49533</v>
      </c>
      <c r="BH278">
        <f>Table11[[#This Row],[Column30]]</f>
        <v>49533</v>
      </c>
      <c r="BI278">
        <f>Table11[[#This Row],[Column31]]</f>
        <v>49533</v>
      </c>
      <c r="BJ278">
        <f>Table11[[#This Row],[Column312]]</f>
        <v>49533</v>
      </c>
      <c r="BK278">
        <f>Table11[[#This Row],[Column313]]</f>
        <v>49533</v>
      </c>
      <c r="BL278">
        <f>Table11[[#This Row],[Column314]]</f>
        <v>49533</v>
      </c>
      <c r="BM278">
        <f>Table11[[#This Row],[Column315]]</f>
        <v>49533</v>
      </c>
      <c r="BN278">
        <f>Table11[[#This Row],[Column31]]</f>
        <v>49533</v>
      </c>
      <c r="BO278">
        <f>Table11[[#This Row],[Column312]]</f>
        <v>49533</v>
      </c>
    </row>
    <row r="279" spans="1:67" ht="28.8" customHeight="1">
      <c r="A279" s="4" t="s">
        <v>852</v>
      </c>
      <c r="B279" s="5" t="s">
        <v>464</v>
      </c>
      <c r="C279" s="5" t="s">
        <v>134</v>
      </c>
      <c r="D279" s="56" t="s">
        <v>1205</v>
      </c>
      <c r="E279" s="16">
        <v>0</v>
      </c>
      <c r="F279">
        <v>0.38300000000000001</v>
      </c>
      <c r="G279">
        <v>7.8460000000000001</v>
      </c>
      <c r="H279">
        <v>4.1079999999999997</v>
      </c>
      <c r="I279">
        <v>30.794</v>
      </c>
      <c r="J279">
        <v>13.625</v>
      </c>
      <c r="K279">
        <v>8.4209999999999994</v>
      </c>
      <c r="L279">
        <v>34.825000000000003</v>
      </c>
      <c r="M279" s="7">
        <f>Table11[[#This Row],[Progressives]]*0.67+Table11[[#This Row],[Muslim]]*0.64+Table11[[#This Row],[Left]]*0.35+Table11[[#This Row],[Average]]*0.52+Table11[[#This Row],[Reforms]]*0.2</f>
        <v>28.721459999999997</v>
      </c>
      <c r="N279" s="58">
        <f>Table11[[#This Row],[Average]]*0.34+Table11[[#This Row],[Liberal]]*0.45+Table11[[#This Row],[Blues]]+Table11[[#This Row],[Reforms]]*0.6</f>
        <v>45.917209999999997</v>
      </c>
      <c r="O279" s="9">
        <f>Table11[[#This Row],[Liberal]]*0.55+Table11[[#This Row],[Progressives]]*0.07+Table11[[#This Row],[Average]]*0.14</f>
        <v>12.09247</v>
      </c>
      <c r="P279" s="11">
        <f>Table11[[#This Row],[Muslim]]*0.06+Table11[[#This Row],[Left]]*0.44+Table11[[#This Row],[Progressives]]*0.26</f>
        <v>4.5433000000000003</v>
      </c>
      <c r="Q279" s="59"/>
      <c r="R279" s="57">
        <f>Table11[[#This Row],[Muslim]]*0.3+Table11[[#This Row],[Left]]*0.21+Table11[[#This Row],[Reforms]]*0.2</f>
        <v>8.7275600000000004</v>
      </c>
      <c r="T279" s="7">
        <v>52.9</v>
      </c>
      <c r="U279" s="8">
        <v>20.2</v>
      </c>
      <c r="V279" s="10">
        <v>21.2</v>
      </c>
      <c r="W279" s="9">
        <v>2.8</v>
      </c>
      <c r="X279" s="11">
        <v>2.9</v>
      </c>
      <c r="Y279" s="13">
        <v>0</v>
      </c>
      <c r="Z279" s="12">
        <v>0</v>
      </c>
      <c r="AA279" s="14">
        <v>0</v>
      </c>
      <c r="AB279">
        <f t="shared" ca="1" si="4"/>
        <v>0.9190960560504946</v>
      </c>
      <c r="AC279">
        <v>41911</v>
      </c>
      <c r="AD279" s="17">
        <v>31.13645</v>
      </c>
      <c r="AE279" s="18">
        <v>11.49808</v>
      </c>
      <c r="AF279" s="19">
        <v>39.227919999999997</v>
      </c>
      <c r="AG279" s="20">
        <v>3.6085500000000001</v>
      </c>
      <c r="AH279" s="21">
        <v>14.529</v>
      </c>
      <c r="AI279" s="22">
        <v>0</v>
      </c>
      <c r="AJ279" s="23">
        <v>0</v>
      </c>
      <c r="AK279" s="24">
        <v>0</v>
      </c>
      <c r="AL279" s="4" t="s">
        <v>852</v>
      </c>
      <c r="AM279" s="17">
        <f>Table11[[#This Row],[Column3]]-Table11[[#This Row],[Labour]]</f>
        <v>-21.763549999999999</v>
      </c>
      <c r="AN279" s="18">
        <f>Table11[[#This Row],[Column4]]-Table11[[#This Row],[Conservative]]</f>
        <v>-8.7019199999999994</v>
      </c>
      <c r="AO279" s="19">
        <f>Table11[[#This Row],[Column5]]-Table11[[#This Row],[Reform]]</f>
        <v>18.027919999999998</v>
      </c>
      <c r="AP279" s="20">
        <f>Table11[[#This Row],[Column6]]-Table11[[#This Row],[LibDem]]</f>
        <v>0.80855000000000032</v>
      </c>
      <c r="AQ279" s="21">
        <f>Table11[[#This Row],[Column7]]-Table11[[#This Row],[Green]]</f>
        <v>11.629</v>
      </c>
      <c r="AR279" s="22">
        <f>Table11[[#This Row],[Column8]]-Table11[[#This Row],[Oth]]</f>
        <v>0</v>
      </c>
      <c r="AS279" s="23">
        <f>Table11[[#This Row],[Column9]]-Table11[[#This Row],[SNP]]</f>
        <v>0</v>
      </c>
      <c r="AT279" s="24">
        <f>Table11[[#This Row],[Column10]]-Table11[[#This Row],[PD]]</f>
        <v>0</v>
      </c>
      <c r="AU279" s="24">
        <f>MAX(Table11[[#This Row],[Column3]:[Column10]])-LARGE(Table11[[#This Row],[Column3]:[Column10]],2)</f>
        <v>8.0914699999999975</v>
      </c>
      <c r="AV279">
        <f>Table11[[#This Row],[Column3]]*Table11[[#This Row],[Column2]]</f>
        <v>1304959.7559499999</v>
      </c>
      <c r="AW279" s="25">
        <f>TRUNC(Table11[[#This Row],[Column3]]*Table11[[#This Row],[Column28]]/100)</f>
        <v>13049</v>
      </c>
      <c r="AX279" s="26">
        <f>TRUNC(Table11[[#This Row],[Column4]]*Table11[[#This Row],[Column29]]/100)</f>
        <v>4818</v>
      </c>
      <c r="AY279" s="27">
        <f>TRUNC(Table11[[#This Row],[Column5]]*Table11[[#This Row],[Column30]]/100)</f>
        <v>16440</v>
      </c>
      <c r="AZ279" s="28">
        <f>TRUNC(Table11[[#This Row],[Column6]]*Table11[[#This Row],[Column31]]/100)</f>
        <v>1512</v>
      </c>
      <c r="BA279" s="29">
        <f>TRUNC(Table11[[#This Row],[Column7]]*Table11[[#This Row],[Column312]]/100)</f>
        <v>6089</v>
      </c>
      <c r="BB279" s="30">
        <f>TRUNC(Table11[[#This Row],[Column8]]*Table11[[#This Row],[Column313]]/100)</f>
        <v>0</v>
      </c>
      <c r="BC279" s="31">
        <f>TRUNC(Table11[[#This Row],[Column9]]*Table11[[#This Row],[Column314]]/100)</f>
        <v>0</v>
      </c>
      <c r="BD279" s="32">
        <f>TRUNC(Table11[[#This Row],[Column10]]*Table11[[#This Row],[Column30]]/100)</f>
        <v>0</v>
      </c>
      <c r="BE279">
        <f>Table11[[#This Row],[Column2]]</f>
        <v>41911</v>
      </c>
      <c r="BF279">
        <f>Table11[[#This Row],[Column28]]</f>
        <v>41911</v>
      </c>
      <c r="BG279">
        <f>Table11[[#This Row],[Column29]]</f>
        <v>41911</v>
      </c>
      <c r="BH279">
        <f>Table11[[#This Row],[Column30]]</f>
        <v>41911</v>
      </c>
      <c r="BI279">
        <f>Table11[[#This Row],[Column31]]</f>
        <v>41911</v>
      </c>
      <c r="BJ279">
        <f>Table11[[#This Row],[Column312]]</f>
        <v>41911</v>
      </c>
      <c r="BK279">
        <f>Table11[[#This Row],[Column313]]</f>
        <v>41911</v>
      </c>
      <c r="BL279">
        <f>Table11[[#This Row],[Column314]]</f>
        <v>41911</v>
      </c>
      <c r="BM279">
        <f>Table11[[#This Row],[Column315]]</f>
        <v>41911</v>
      </c>
      <c r="BN279">
        <f>Table11[[#This Row],[Column31]]</f>
        <v>41911</v>
      </c>
      <c r="BO279">
        <f>Table11[[#This Row],[Column312]]</f>
        <v>41911</v>
      </c>
    </row>
    <row r="280" spans="1:67" ht="28.8">
      <c r="A280" s="4" t="s">
        <v>853</v>
      </c>
      <c r="B280" s="5" t="s">
        <v>595</v>
      </c>
      <c r="C280" s="5" t="s">
        <v>134</v>
      </c>
      <c r="D280" s="56" t="s">
        <v>1206</v>
      </c>
      <c r="E280" s="16">
        <v>0</v>
      </c>
      <c r="F280">
        <v>0.58299999999999996</v>
      </c>
      <c r="G280">
        <v>9.0489999999999995</v>
      </c>
      <c r="H280">
        <v>5.4779999999999998</v>
      </c>
      <c r="I280">
        <v>35.067999999999998</v>
      </c>
      <c r="J280">
        <v>18.815000000000001</v>
      </c>
      <c r="K280">
        <v>0.49199999999999999</v>
      </c>
      <c r="L280">
        <v>30.515999999999998</v>
      </c>
      <c r="M280" s="7">
        <f>Table11[[#This Row],[Progressives]]*0.67+Table11[[#This Row],[Muslim]]*0.64+Table11[[#This Row],[Left]]*0.35+Table11[[#This Row],[Average]]*0.52+Table11[[#This Row],[Reforms]]*0.2</f>
        <v>31.54909</v>
      </c>
      <c r="N280" s="58">
        <f>Table11[[#This Row],[Average]]*0.34+Table11[[#This Row],[Liberal]]*0.45+Table11[[#This Row],[Blues]]+Table11[[#This Row],[Reforms]]*0.6</f>
        <v>39.191470000000002</v>
      </c>
      <c r="O280" s="9">
        <f>Table11[[#This Row],[Liberal]]*0.55+Table11[[#This Row],[Progressives]]*0.07+Table11[[#This Row],[Average]]*0.14</f>
        <v>15.641230000000002</v>
      </c>
      <c r="P280" s="11">
        <f>Table11[[#This Row],[Muslim]]*0.06+Table11[[#This Row],[Left]]*0.44+Table11[[#This Row],[Progressives]]*0.26</f>
        <v>5.4408200000000004</v>
      </c>
      <c r="Q280" s="59"/>
      <c r="R280" s="57">
        <f>Table11[[#This Row],[Muslim]]*0.3+Table11[[#This Row],[Left]]*0.21+Table11[[#This Row],[Reforms]]*0.2</f>
        <v>8.1783900000000003</v>
      </c>
      <c r="T280" s="7">
        <v>61.6</v>
      </c>
      <c r="U280" s="8">
        <v>9.1999999999999993</v>
      </c>
      <c r="V280" s="10">
        <v>18.5</v>
      </c>
      <c r="W280" s="9">
        <v>4.2</v>
      </c>
      <c r="X280" s="11">
        <v>5.4</v>
      </c>
      <c r="Y280" s="13">
        <v>1.1000000000000001</v>
      </c>
      <c r="Z280" s="12">
        <v>0</v>
      </c>
      <c r="AA280" s="14">
        <v>0</v>
      </c>
      <c r="AB280">
        <f t="shared" ca="1" si="4"/>
        <v>0.57636170898371841</v>
      </c>
      <c r="AC280">
        <v>38116</v>
      </c>
      <c r="AD280" s="17">
        <v>32.366459999999996</v>
      </c>
      <c r="AE280" s="18">
        <v>9.4344800000000006</v>
      </c>
      <c r="AF280" s="19">
        <v>36.44652</v>
      </c>
      <c r="AG280" s="20">
        <v>4.96854</v>
      </c>
      <c r="AH280" s="21">
        <v>16.693000000000001</v>
      </c>
      <c r="AI280" s="22">
        <v>9.09999999999999E-2</v>
      </c>
      <c r="AJ280" s="23">
        <v>0</v>
      </c>
      <c r="AK280" s="24">
        <v>0</v>
      </c>
      <c r="AL280" s="4" t="s">
        <v>853</v>
      </c>
      <c r="AM280" s="17">
        <f>Table11[[#This Row],[Column3]]-Table11[[#This Row],[Labour]]</f>
        <v>-29.233540000000005</v>
      </c>
      <c r="AN280" s="18">
        <f>Table11[[#This Row],[Column4]]-Table11[[#This Row],[Conservative]]</f>
        <v>0.23448000000000135</v>
      </c>
      <c r="AO280" s="19">
        <f>Table11[[#This Row],[Column5]]-Table11[[#This Row],[Reform]]</f>
        <v>17.94652</v>
      </c>
      <c r="AP280" s="20">
        <f>Table11[[#This Row],[Column6]]-Table11[[#This Row],[LibDem]]</f>
        <v>0.76853999999999978</v>
      </c>
      <c r="AQ280" s="21">
        <f>Table11[[#This Row],[Column7]]-Table11[[#This Row],[Green]]</f>
        <v>11.293000000000001</v>
      </c>
      <c r="AR280" s="22">
        <f>Table11[[#This Row],[Column8]]-Table11[[#This Row],[Oth]]</f>
        <v>-1.0090000000000001</v>
      </c>
      <c r="AS280" s="23">
        <f>Table11[[#This Row],[Column9]]-Table11[[#This Row],[SNP]]</f>
        <v>0</v>
      </c>
      <c r="AT280" s="24">
        <f>Table11[[#This Row],[Column10]]-Table11[[#This Row],[PD]]</f>
        <v>0</v>
      </c>
      <c r="AU280" s="24">
        <f>MAX(Table11[[#This Row],[Column3]:[Column10]])-LARGE(Table11[[#This Row],[Column3]:[Column10]],2)</f>
        <v>4.0800600000000031</v>
      </c>
      <c r="AV280">
        <f>Table11[[#This Row],[Column3]]*Table11[[#This Row],[Column2]]</f>
        <v>1233679.9893599998</v>
      </c>
      <c r="AW280" s="25">
        <f>TRUNC(Table11[[#This Row],[Column3]]*Table11[[#This Row],[Column28]]/100)</f>
        <v>12336</v>
      </c>
      <c r="AX280" s="26">
        <f>TRUNC(Table11[[#This Row],[Column4]]*Table11[[#This Row],[Column29]]/100)</f>
        <v>3596</v>
      </c>
      <c r="AY280" s="27">
        <f>TRUNC(Table11[[#This Row],[Column5]]*Table11[[#This Row],[Column30]]/100)</f>
        <v>13891</v>
      </c>
      <c r="AZ280" s="28">
        <f>TRUNC(Table11[[#This Row],[Column6]]*Table11[[#This Row],[Column31]]/100)</f>
        <v>1893</v>
      </c>
      <c r="BA280" s="29">
        <f>TRUNC(Table11[[#This Row],[Column7]]*Table11[[#This Row],[Column312]]/100)</f>
        <v>6362</v>
      </c>
      <c r="BB280" s="30">
        <f>TRUNC(Table11[[#This Row],[Column8]]*Table11[[#This Row],[Column313]]/100)</f>
        <v>34</v>
      </c>
      <c r="BC280" s="31">
        <f>TRUNC(Table11[[#This Row],[Column9]]*Table11[[#This Row],[Column314]]/100)</f>
        <v>0</v>
      </c>
      <c r="BD280" s="32">
        <f>TRUNC(Table11[[#This Row],[Column10]]*Table11[[#This Row],[Column30]]/100)</f>
        <v>0</v>
      </c>
      <c r="BE280">
        <f>Table11[[#This Row],[Column2]]</f>
        <v>38116</v>
      </c>
      <c r="BF280">
        <f>Table11[[#This Row],[Column28]]</f>
        <v>38116</v>
      </c>
      <c r="BG280">
        <f>Table11[[#This Row],[Column29]]</f>
        <v>38116</v>
      </c>
      <c r="BH280">
        <f>Table11[[#This Row],[Column30]]</f>
        <v>38116</v>
      </c>
      <c r="BI280">
        <f>Table11[[#This Row],[Column31]]</f>
        <v>38116</v>
      </c>
      <c r="BJ280">
        <f>Table11[[#This Row],[Column312]]</f>
        <v>38116</v>
      </c>
      <c r="BK280">
        <f>Table11[[#This Row],[Column313]]</f>
        <v>38116</v>
      </c>
      <c r="BL280">
        <f>Table11[[#This Row],[Column314]]</f>
        <v>38116</v>
      </c>
      <c r="BM280">
        <f>Table11[[#This Row],[Column315]]</f>
        <v>38116</v>
      </c>
      <c r="BN280">
        <f>Table11[[#This Row],[Column31]]</f>
        <v>38116</v>
      </c>
      <c r="BO280">
        <f>Table11[[#This Row],[Column312]]</f>
        <v>38116</v>
      </c>
    </row>
    <row r="281" spans="1:67" ht="28.8" customHeight="1">
      <c r="A281" s="2" t="s">
        <v>854</v>
      </c>
      <c r="B281" s="3" t="s">
        <v>133</v>
      </c>
      <c r="C281" s="3" t="s">
        <v>134</v>
      </c>
      <c r="D281" s="50" t="s">
        <v>1207</v>
      </c>
      <c r="E281">
        <v>0</v>
      </c>
      <c r="F281">
        <v>1.4870000000000001</v>
      </c>
      <c r="G281">
        <v>8.952</v>
      </c>
      <c r="H281">
        <v>7.4969999999999999</v>
      </c>
      <c r="I281">
        <v>34.826000000000001</v>
      </c>
      <c r="J281">
        <v>15.787000000000001</v>
      </c>
      <c r="K281">
        <v>1.546</v>
      </c>
      <c r="L281">
        <v>29.905000000000001</v>
      </c>
      <c r="M281" s="7">
        <f>Table11[[#This Row],[Progressives]]*0.67+Table11[[#This Row],[Muslim]]*0.64+Table11[[#This Row],[Left]]*0.35+Table11[[#This Row],[Average]]*0.52+Table11[[#This Row],[Reforms]]*0.2</f>
        <v>33.198390000000003</v>
      </c>
      <c r="N281" s="58">
        <f>Table11[[#This Row],[Average]]*0.34+Table11[[#This Row],[Liberal]]*0.45+Table11[[#This Row],[Blues]]+Table11[[#This Row],[Reforms]]*0.6</f>
        <v>38.433990000000009</v>
      </c>
      <c r="O281" s="9">
        <f>Table11[[#This Row],[Liberal]]*0.55+Table11[[#This Row],[Progressives]]*0.07+Table11[[#This Row],[Average]]*0.14</f>
        <v>14.083280000000002</v>
      </c>
      <c r="P281" s="11">
        <f>Table11[[#This Row],[Muslim]]*0.06+Table11[[#This Row],[Left]]*0.44+Table11[[#This Row],[Progressives]]*0.26</f>
        <v>5.9773200000000006</v>
      </c>
      <c r="Q281" s="59"/>
      <c r="R281" s="57">
        <f>Table11[[#This Row],[Muslim]]*0.3+Table11[[#This Row],[Left]]*0.21+Table11[[#This Row],[Reforms]]*0.2</f>
        <v>8.3070200000000014</v>
      </c>
      <c r="T281" s="7">
        <v>47.4</v>
      </c>
      <c r="U281" s="8">
        <v>10.5</v>
      </c>
      <c r="V281" s="10">
        <v>24.1</v>
      </c>
      <c r="W281" s="9">
        <v>4.0999999999999996</v>
      </c>
      <c r="X281" s="11">
        <v>4</v>
      </c>
      <c r="Y281" s="13">
        <v>9.8000000000000007</v>
      </c>
      <c r="Z281" s="12">
        <v>0</v>
      </c>
      <c r="AA281" s="14">
        <v>0</v>
      </c>
      <c r="AB281">
        <f t="shared" ca="1" si="4"/>
        <v>0.23277645361316146</v>
      </c>
      <c r="AC281">
        <v>40899</v>
      </c>
      <c r="AD281" s="17">
        <v>35.411259999999999</v>
      </c>
      <c r="AE281" s="18">
        <v>7.6014400000000002</v>
      </c>
      <c r="AF281" s="19">
        <v>36.736559999999997</v>
      </c>
      <c r="AG281" s="20">
        <v>4.7984400000000003</v>
      </c>
      <c r="AH281" s="21">
        <v>14.454000000000001</v>
      </c>
      <c r="AI281" s="22">
        <v>0.89829999999999899</v>
      </c>
      <c r="AJ281" s="23">
        <v>0</v>
      </c>
      <c r="AK281" s="24">
        <v>0</v>
      </c>
      <c r="AL281" s="2" t="s">
        <v>854</v>
      </c>
      <c r="AM281" s="17">
        <f>Table11[[#This Row],[Column3]]-Table11[[#This Row],[Labour]]</f>
        <v>-11.98874</v>
      </c>
      <c r="AN281" s="18">
        <f>Table11[[#This Row],[Column4]]-Table11[[#This Row],[Conservative]]</f>
        <v>-2.8985599999999998</v>
      </c>
      <c r="AO281" s="19">
        <f>Table11[[#This Row],[Column5]]-Table11[[#This Row],[Reform]]</f>
        <v>12.636559999999996</v>
      </c>
      <c r="AP281" s="20">
        <f>Table11[[#This Row],[Column6]]-Table11[[#This Row],[LibDem]]</f>
        <v>0.69844000000000062</v>
      </c>
      <c r="AQ281" s="21">
        <f>Table11[[#This Row],[Column7]]-Table11[[#This Row],[Green]]</f>
        <v>10.454000000000001</v>
      </c>
      <c r="AR281" s="22">
        <f>Table11[[#This Row],[Column8]]-Table11[[#This Row],[Oth]]</f>
        <v>-8.9017000000000017</v>
      </c>
      <c r="AS281" s="23">
        <f>Table11[[#This Row],[Column9]]-Table11[[#This Row],[SNP]]</f>
        <v>0</v>
      </c>
      <c r="AT281" s="24">
        <f>Table11[[#This Row],[Column10]]-Table11[[#This Row],[PD]]</f>
        <v>0</v>
      </c>
      <c r="AU281" s="24">
        <f>MAX(Table11[[#This Row],[Column3]:[Column10]])-LARGE(Table11[[#This Row],[Column3]:[Column10]],2)</f>
        <v>1.3252999999999986</v>
      </c>
      <c r="AV281">
        <f>Table11[[#This Row],[Column3]]*Table11[[#This Row],[Column2]]</f>
        <v>1448285.12274</v>
      </c>
      <c r="AW281" s="25">
        <f>TRUNC(Table11[[#This Row],[Column3]]*Table11[[#This Row],[Column28]]/100)</f>
        <v>14482</v>
      </c>
      <c r="AX281" s="26">
        <f>TRUNC(Table11[[#This Row],[Column4]]*Table11[[#This Row],[Column29]]/100)</f>
        <v>3108</v>
      </c>
      <c r="AY281" s="27">
        <f>TRUNC(Table11[[#This Row],[Column5]]*Table11[[#This Row],[Column30]]/100)</f>
        <v>15024</v>
      </c>
      <c r="AZ281" s="28">
        <f>TRUNC(Table11[[#This Row],[Column6]]*Table11[[#This Row],[Column31]]/100)</f>
        <v>1962</v>
      </c>
      <c r="BA281" s="29">
        <f>TRUNC(Table11[[#This Row],[Column7]]*Table11[[#This Row],[Column312]]/100)</f>
        <v>5911</v>
      </c>
      <c r="BB281" s="30">
        <f>TRUNC(Table11[[#This Row],[Column8]]*Table11[[#This Row],[Column313]]/100)</f>
        <v>367</v>
      </c>
      <c r="BC281" s="31">
        <f>TRUNC(Table11[[#This Row],[Column9]]*Table11[[#This Row],[Column314]]/100)</f>
        <v>0</v>
      </c>
      <c r="BD281" s="32">
        <f>TRUNC(Table11[[#This Row],[Column10]]*Table11[[#This Row],[Column30]]/100)</f>
        <v>0</v>
      </c>
      <c r="BE281">
        <f>Table11[[#This Row],[Column2]]</f>
        <v>40899</v>
      </c>
      <c r="BF281">
        <f>Table11[[#This Row],[Column28]]</f>
        <v>40899</v>
      </c>
      <c r="BG281">
        <f>Table11[[#This Row],[Column29]]</f>
        <v>40899</v>
      </c>
      <c r="BH281">
        <f>Table11[[#This Row],[Column30]]</f>
        <v>40899</v>
      </c>
      <c r="BI281">
        <f>Table11[[#This Row],[Column31]]</f>
        <v>40899</v>
      </c>
      <c r="BJ281">
        <f>Table11[[#This Row],[Column312]]</f>
        <v>40899</v>
      </c>
      <c r="BK281">
        <f>Table11[[#This Row],[Column313]]</f>
        <v>40899</v>
      </c>
      <c r="BL281">
        <f>Table11[[#This Row],[Column314]]</f>
        <v>40899</v>
      </c>
      <c r="BM281">
        <f>Table11[[#This Row],[Column315]]</f>
        <v>40899</v>
      </c>
      <c r="BN281">
        <f>Table11[[#This Row],[Column31]]</f>
        <v>40899</v>
      </c>
      <c r="BO281">
        <f>Table11[[#This Row],[Column312]]</f>
        <v>40899</v>
      </c>
    </row>
    <row r="282" spans="1:67" ht="28.8" customHeight="1">
      <c r="A282" s="2" t="s">
        <v>855</v>
      </c>
      <c r="B282" s="3" t="s">
        <v>474</v>
      </c>
      <c r="C282" s="3" t="s">
        <v>134</v>
      </c>
      <c r="D282" s="50" t="s">
        <v>1208</v>
      </c>
      <c r="E282" s="16">
        <v>0</v>
      </c>
      <c r="F282">
        <v>0.46400000000000002</v>
      </c>
      <c r="G282">
        <v>6.8540000000000001</v>
      </c>
      <c r="H282">
        <v>5.9089999999999998</v>
      </c>
      <c r="I282">
        <v>44.606000000000002</v>
      </c>
      <c r="J282">
        <v>22.385000000000002</v>
      </c>
      <c r="K282">
        <v>0.86199999999999999</v>
      </c>
      <c r="L282">
        <v>18.920000000000002</v>
      </c>
      <c r="M282" s="7">
        <f>Table11[[#This Row],[Progressives]]*0.67+Table11[[#This Row],[Muslim]]*0.64+Table11[[#This Row],[Left]]*0.35+Table11[[#This Row],[Average]]*0.52+Table11[[#This Row],[Reforms]]*0.2</f>
        <v>33.634010000000004</v>
      </c>
      <c r="N282" s="58">
        <f>Table11[[#This Row],[Average]]*0.34+Table11[[#This Row],[Liberal]]*0.45+Table11[[#This Row],[Blues]]+Table11[[#This Row],[Reforms]]*0.6</f>
        <v>37.453290000000003</v>
      </c>
      <c r="O282" s="9">
        <f>Table11[[#This Row],[Liberal]]*0.55+Table11[[#This Row],[Progressives]]*0.07+Table11[[#This Row],[Average]]*0.14</f>
        <v>18.970220000000001</v>
      </c>
      <c r="P282" s="11">
        <f>Table11[[#This Row],[Muslim]]*0.06+Table11[[#This Row],[Left]]*0.44+Table11[[#This Row],[Progressives]]*0.26</f>
        <v>4.5799400000000006</v>
      </c>
      <c r="Q282" s="59"/>
      <c r="R282" s="57">
        <f>Table11[[#This Row],[Muslim]]*0.3+Table11[[#This Row],[Left]]*0.21+Table11[[#This Row],[Reforms]]*0.2</f>
        <v>5.362540000000001</v>
      </c>
      <c r="T282" s="7">
        <v>46.4</v>
      </c>
      <c r="U282" s="8">
        <v>26.3</v>
      </c>
      <c r="V282" s="10">
        <v>12.9</v>
      </c>
      <c r="W282" s="9">
        <v>6.1</v>
      </c>
      <c r="X282" s="11">
        <v>8.3000000000000007</v>
      </c>
      <c r="Y282" s="13">
        <v>0</v>
      </c>
      <c r="Z282" s="12">
        <v>0</v>
      </c>
      <c r="AA282" s="14">
        <v>0</v>
      </c>
      <c r="AB282">
        <f t="shared" ca="1" si="4"/>
        <v>0.99370224131666363</v>
      </c>
      <c r="AC282">
        <v>49951</v>
      </c>
      <c r="AD282" s="17">
        <v>26.757999999999999</v>
      </c>
      <c r="AE282" s="18">
        <v>23.56982</v>
      </c>
      <c r="AF282" s="19">
        <v>25.940999999999999</v>
      </c>
      <c r="AG282" s="20">
        <v>5.9761800000000003</v>
      </c>
      <c r="AH282" s="21">
        <v>17.742000000000001</v>
      </c>
      <c r="AI282" s="22">
        <v>1.2999999999999901E-2</v>
      </c>
      <c r="AJ282" s="23">
        <v>0</v>
      </c>
      <c r="AK282" s="24">
        <v>0</v>
      </c>
      <c r="AL282" s="2" t="s">
        <v>855</v>
      </c>
      <c r="AM282" s="17">
        <f>Table11[[#This Row],[Column3]]-Table11[[#This Row],[Labour]]</f>
        <v>-19.641999999999999</v>
      </c>
      <c r="AN282" s="18">
        <f>Table11[[#This Row],[Column4]]-Table11[[#This Row],[Conservative]]</f>
        <v>-2.7301800000000007</v>
      </c>
      <c r="AO282" s="19">
        <f>Table11[[#This Row],[Column5]]-Table11[[#This Row],[Reform]]</f>
        <v>13.040999999999999</v>
      </c>
      <c r="AP282" s="20">
        <f>Table11[[#This Row],[Column6]]-Table11[[#This Row],[LibDem]]</f>
        <v>-0.12381999999999938</v>
      </c>
      <c r="AQ282" s="21">
        <f>Table11[[#This Row],[Column7]]-Table11[[#This Row],[Green]]</f>
        <v>9.4420000000000002</v>
      </c>
      <c r="AR282" s="22">
        <f>Table11[[#This Row],[Column8]]-Table11[[#This Row],[Oth]]</f>
        <v>1.2999999999999901E-2</v>
      </c>
      <c r="AS282" s="23">
        <f>Table11[[#This Row],[Column9]]-Table11[[#This Row],[SNP]]</f>
        <v>0</v>
      </c>
      <c r="AT282" s="24">
        <f>Table11[[#This Row],[Column10]]-Table11[[#This Row],[PD]]</f>
        <v>0</v>
      </c>
      <c r="AU282" s="24">
        <f>MAX(Table11[[#This Row],[Column3]:[Column10]])-LARGE(Table11[[#This Row],[Column3]:[Column10]],2)</f>
        <v>0.81700000000000017</v>
      </c>
      <c r="AV282">
        <f>Table11[[#This Row],[Column3]]*Table11[[#This Row],[Column2]]</f>
        <v>1336588.858</v>
      </c>
      <c r="AW282" s="25">
        <f>TRUNC(Table11[[#This Row],[Column3]]*Table11[[#This Row],[Column28]]/100)</f>
        <v>13365</v>
      </c>
      <c r="AX282" s="26">
        <f>TRUNC(Table11[[#This Row],[Column4]]*Table11[[#This Row],[Column29]]/100)</f>
        <v>11773</v>
      </c>
      <c r="AY282" s="27">
        <f>TRUNC(Table11[[#This Row],[Column5]]*Table11[[#This Row],[Column30]]/100)</f>
        <v>12957</v>
      </c>
      <c r="AZ282" s="28">
        <f>TRUNC(Table11[[#This Row],[Column6]]*Table11[[#This Row],[Column31]]/100)</f>
        <v>2985</v>
      </c>
      <c r="BA282" s="29">
        <f>TRUNC(Table11[[#This Row],[Column7]]*Table11[[#This Row],[Column312]]/100)</f>
        <v>8862</v>
      </c>
      <c r="BB282" s="30">
        <f>TRUNC(Table11[[#This Row],[Column8]]*Table11[[#This Row],[Column313]]/100)</f>
        <v>6</v>
      </c>
      <c r="BC282" s="31">
        <f>TRUNC(Table11[[#This Row],[Column9]]*Table11[[#This Row],[Column314]]/100)</f>
        <v>0</v>
      </c>
      <c r="BD282" s="32">
        <f>TRUNC(Table11[[#This Row],[Column10]]*Table11[[#This Row],[Column30]]/100)</f>
        <v>0</v>
      </c>
      <c r="BE282">
        <f>Table11[[#This Row],[Column2]]</f>
        <v>49951</v>
      </c>
      <c r="BF282">
        <f>Table11[[#This Row],[Column28]]</f>
        <v>49951</v>
      </c>
      <c r="BG282">
        <f>Table11[[#This Row],[Column29]]</f>
        <v>49951</v>
      </c>
      <c r="BH282">
        <f>Table11[[#This Row],[Column30]]</f>
        <v>49951</v>
      </c>
      <c r="BI282">
        <f>Table11[[#This Row],[Column31]]</f>
        <v>49951</v>
      </c>
      <c r="BJ282">
        <f>Table11[[#This Row],[Column312]]</f>
        <v>49951</v>
      </c>
      <c r="BK282">
        <f>Table11[[#This Row],[Column313]]</f>
        <v>49951</v>
      </c>
      <c r="BL282">
        <f>Table11[[#This Row],[Column314]]</f>
        <v>49951</v>
      </c>
      <c r="BM282">
        <f>Table11[[#This Row],[Column315]]</f>
        <v>49951</v>
      </c>
      <c r="BN282">
        <f>Table11[[#This Row],[Column31]]</f>
        <v>49951</v>
      </c>
      <c r="BO282">
        <f>Table11[[#This Row],[Column312]]</f>
        <v>49951</v>
      </c>
    </row>
    <row r="283" spans="1:67" ht="28.8">
      <c r="A283" s="4" t="s">
        <v>861</v>
      </c>
      <c r="B283" s="5" t="s">
        <v>133</v>
      </c>
      <c r="C283" s="5" t="s">
        <v>134</v>
      </c>
      <c r="D283" s="56" t="s">
        <v>1209</v>
      </c>
      <c r="E283" s="16">
        <v>0</v>
      </c>
      <c r="F283">
        <v>3.6960000000000002</v>
      </c>
      <c r="G283">
        <v>9.3800000000000008</v>
      </c>
      <c r="H283">
        <v>10.553000000000001</v>
      </c>
      <c r="I283">
        <v>29.794</v>
      </c>
      <c r="J283">
        <v>22.800999999999998</v>
      </c>
      <c r="K283">
        <v>0.99399999999999999</v>
      </c>
      <c r="L283">
        <v>22.782</v>
      </c>
      <c r="M283" s="7">
        <f>Table11[[#This Row],[Progressives]]*0.67+Table11[[#This Row],[Muslim]]*0.64+Table11[[#This Row],[Left]]*0.35+Table11[[#This Row],[Average]]*0.52+Table11[[#This Row],[Reforms]]*0.2</f>
        <v>32.768230000000003</v>
      </c>
      <c r="N283" s="58">
        <f>Table11[[#This Row],[Average]]*0.34+Table11[[#This Row],[Liberal]]*0.45+Table11[[#This Row],[Blues]]+Table11[[#This Row],[Reforms]]*0.6</f>
        <v>35.053609999999999</v>
      </c>
      <c r="O283" s="9">
        <f>Table11[[#This Row],[Liberal]]*0.55+Table11[[#This Row],[Progressives]]*0.07+Table11[[#This Row],[Average]]*0.14</f>
        <v>17.450420000000001</v>
      </c>
      <c r="P283" s="11">
        <f>Table11[[#This Row],[Muslim]]*0.06+Table11[[#This Row],[Left]]*0.44+Table11[[#This Row],[Progressives]]*0.26</f>
        <v>7.09274</v>
      </c>
      <c r="Q283" s="59"/>
      <c r="R283" s="57">
        <f>Table11[[#This Row],[Muslim]]*0.3+Table11[[#This Row],[Left]]*0.21+Table11[[#This Row],[Reforms]]*0.2</f>
        <v>7.6349999999999998</v>
      </c>
      <c r="T283" s="7">
        <v>47.7</v>
      </c>
      <c r="U283" s="8">
        <v>16</v>
      </c>
      <c r="V283" s="10">
        <v>21.6</v>
      </c>
      <c r="W283" s="9">
        <v>4.4000000000000004</v>
      </c>
      <c r="X283" s="11">
        <v>7.7</v>
      </c>
      <c r="Y283" s="13">
        <v>2.7</v>
      </c>
      <c r="Z283" s="12">
        <v>0</v>
      </c>
      <c r="AA283" s="14">
        <v>0</v>
      </c>
      <c r="AB283">
        <f t="shared" ca="1" si="4"/>
        <v>0.78366770311843925</v>
      </c>
      <c r="AC283">
        <v>42543</v>
      </c>
      <c r="AD283" s="17">
        <v>31.048189999999899</v>
      </c>
      <c r="AE283" s="18">
        <v>14.0940799999999</v>
      </c>
      <c r="AF283" s="19">
        <v>32.481919999999903</v>
      </c>
      <c r="AG283" s="20">
        <v>4.9418100000000003</v>
      </c>
      <c r="AH283" s="21">
        <v>17.056999999999999</v>
      </c>
      <c r="AI283" s="22">
        <v>0.376999999999999</v>
      </c>
      <c r="AJ283" s="23">
        <v>0</v>
      </c>
      <c r="AK283" s="24">
        <v>0</v>
      </c>
      <c r="AL283" s="4" t="s">
        <v>861</v>
      </c>
      <c r="AM283" s="17">
        <f>Table11[[#This Row],[Column3]]-Table11[[#This Row],[Labour]]</f>
        <v>-16.651810000000104</v>
      </c>
      <c r="AN283" s="18">
        <f>Table11[[#This Row],[Column4]]-Table11[[#This Row],[Conservative]]</f>
        <v>-1.9059200000000995</v>
      </c>
      <c r="AO283" s="19">
        <f>Table11[[#This Row],[Column5]]-Table11[[#This Row],[Reform]]</f>
        <v>10.881919999999901</v>
      </c>
      <c r="AP283" s="20">
        <f>Table11[[#This Row],[Column6]]-Table11[[#This Row],[LibDem]]</f>
        <v>0.5418099999999999</v>
      </c>
      <c r="AQ283" s="21">
        <f>Table11[[#This Row],[Column7]]-Table11[[#This Row],[Green]]</f>
        <v>9.3569999999999993</v>
      </c>
      <c r="AR283" s="22">
        <f>Table11[[#This Row],[Column8]]-Table11[[#This Row],[Oth]]</f>
        <v>-2.3230000000000013</v>
      </c>
      <c r="AS283" s="23">
        <f>Table11[[#This Row],[Column9]]-Table11[[#This Row],[SNP]]</f>
        <v>0</v>
      </c>
      <c r="AT283" s="24">
        <f>Table11[[#This Row],[Column10]]-Table11[[#This Row],[PD]]</f>
        <v>0</v>
      </c>
      <c r="AU283" s="24">
        <f>MAX(Table11[[#This Row],[Column3]:[Column10]])-LARGE(Table11[[#This Row],[Column3]:[Column10]],2)</f>
        <v>1.4337300000000042</v>
      </c>
      <c r="AV283">
        <f>Table11[[#This Row],[Column3]]*Table11[[#This Row],[Column2]]</f>
        <v>1320883.1471699956</v>
      </c>
      <c r="AW283" s="25">
        <f>TRUNC(Table11[[#This Row],[Column3]]*Table11[[#This Row],[Column28]]/100)</f>
        <v>13208</v>
      </c>
      <c r="AX283" s="26">
        <f>TRUNC(Table11[[#This Row],[Column4]]*Table11[[#This Row],[Column29]]/100)</f>
        <v>5996</v>
      </c>
      <c r="AY283" s="27">
        <f>TRUNC(Table11[[#This Row],[Column5]]*Table11[[#This Row],[Column30]]/100)</f>
        <v>13818</v>
      </c>
      <c r="AZ283" s="28">
        <f>TRUNC(Table11[[#This Row],[Column6]]*Table11[[#This Row],[Column31]]/100)</f>
        <v>2102</v>
      </c>
      <c r="BA283" s="29">
        <f>TRUNC(Table11[[#This Row],[Column7]]*Table11[[#This Row],[Column312]]/100)</f>
        <v>7256</v>
      </c>
      <c r="BB283" s="30">
        <f>TRUNC(Table11[[#This Row],[Column8]]*Table11[[#This Row],[Column313]]/100)</f>
        <v>160</v>
      </c>
      <c r="BC283" s="31">
        <f>TRUNC(Table11[[#This Row],[Column9]]*Table11[[#This Row],[Column314]]/100)</f>
        <v>0</v>
      </c>
      <c r="BD283" s="32">
        <f>TRUNC(Table11[[#This Row],[Column10]]*Table11[[#This Row],[Column30]]/100)</f>
        <v>0</v>
      </c>
      <c r="BE283">
        <f>Table11[[#This Row],[Column2]]</f>
        <v>42543</v>
      </c>
      <c r="BF283">
        <f>Table11[[#This Row],[Column28]]</f>
        <v>42543</v>
      </c>
      <c r="BG283">
        <f>Table11[[#This Row],[Column29]]</f>
        <v>42543</v>
      </c>
      <c r="BH283">
        <f>Table11[[#This Row],[Column30]]</f>
        <v>42543</v>
      </c>
      <c r="BI283">
        <f>Table11[[#This Row],[Column31]]</f>
        <v>42543</v>
      </c>
      <c r="BJ283">
        <f>Table11[[#This Row],[Column312]]</f>
        <v>42543</v>
      </c>
      <c r="BK283">
        <f>Table11[[#This Row],[Column313]]</f>
        <v>42543</v>
      </c>
      <c r="BL283">
        <f>Table11[[#This Row],[Column314]]</f>
        <v>42543</v>
      </c>
      <c r="BM283">
        <f>Table11[[#This Row],[Column315]]</f>
        <v>42543</v>
      </c>
      <c r="BN283">
        <f>Table11[[#This Row],[Column31]]</f>
        <v>42543</v>
      </c>
      <c r="BO283">
        <f>Table11[[#This Row],[Column312]]</f>
        <v>42543</v>
      </c>
    </row>
    <row r="284" spans="1:67" ht="28.8">
      <c r="A284" s="2" t="s">
        <v>434</v>
      </c>
      <c r="B284" s="3" t="s">
        <v>133</v>
      </c>
      <c r="C284" s="3" t="s">
        <v>134</v>
      </c>
      <c r="D284" s="50" t="s">
        <v>1210</v>
      </c>
      <c r="E284" s="16">
        <v>0</v>
      </c>
      <c r="F284">
        <v>5.3369999999999997</v>
      </c>
      <c r="G284">
        <v>9.5269999999999992</v>
      </c>
      <c r="H284">
        <v>14.121</v>
      </c>
      <c r="I284">
        <v>28.501999999999999</v>
      </c>
      <c r="J284">
        <v>19.379000000000001</v>
      </c>
      <c r="K284">
        <v>2.4089999999999998</v>
      </c>
      <c r="L284">
        <v>20.725000000000001</v>
      </c>
      <c r="M284" s="7">
        <f>Table11[[#This Row],[Progressives]]*0.67+Table11[[#This Row],[Muslim]]*0.64+Table11[[#This Row],[Left]]*0.35+Table11[[#This Row],[Average]]*0.52+Table11[[#This Row],[Reforms]]*0.2</f>
        <v>35.177240000000005</v>
      </c>
      <c r="N284" s="58">
        <f>Table11[[#This Row],[Average]]*0.34+Table11[[#This Row],[Liberal]]*0.45+Table11[[#This Row],[Blues]]+Table11[[#This Row],[Reforms]]*0.6</f>
        <v>33.255230000000005</v>
      </c>
      <c r="O284" s="9">
        <f>Table11[[#This Row],[Liberal]]*0.55+Table11[[#This Row],[Progressives]]*0.07+Table11[[#This Row],[Average]]*0.14</f>
        <v>15.637200000000002</v>
      </c>
      <c r="P284" s="11">
        <f>Table11[[#This Row],[Muslim]]*0.06+Table11[[#This Row],[Left]]*0.44+Table11[[#This Row],[Progressives]]*0.26</f>
        <v>8.1835599999999999</v>
      </c>
      <c r="Q284" s="59"/>
      <c r="R284" s="57">
        <f>Table11[[#This Row],[Muslim]]*0.3+Table11[[#This Row],[Left]]*0.21+Table11[[#This Row],[Reforms]]*0.2</f>
        <v>7.7467700000000006</v>
      </c>
      <c r="T284" s="7">
        <v>52.6</v>
      </c>
      <c r="U284" s="8">
        <v>13.8</v>
      </c>
      <c r="V284" s="10">
        <v>15.3</v>
      </c>
      <c r="W284" s="9">
        <v>5.0999999999999996</v>
      </c>
      <c r="X284" s="11">
        <v>10.6</v>
      </c>
      <c r="Y284" s="13">
        <v>2.7</v>
      </c>
      <c r="Z284" s="12">
        <v>0</v>
      </c>
      <c r="AA284" s="14">
        <v>0</v>
      </c>
      <c r="AB284">
        <f t="shared" ca="1" si="4"/>
        <v>0.59924294415068324</v>
      </c>
      <c r="AC284">
        <v>39132</v>
      </c>
      <c r="AD284" s="17">
        <v>34.039519999999897</v>
      </c>
      <c r="AE284" s="18">
        <v>9.4423999999999992</v>
      </c>
      <c r="AF284" s="19">
        <v>29.3276</v>
      </c>
      <c r="AG284" s="20">
        <v>6.2758799999999999</v>
      </c>
      <c r="AH284" s="21">
        <v>20.495999999999999</v>
      </c>
      <c r="AI284" s="22">
        <v>0.41860000000000003</v>
      </c>
      <c r="AJ284" s="23">
        <v>0</v>
      </c>
      <c r="AK284" s="24">
        <v>0</v>
      </c>
      <c r="AL284" s="2" t="s">
        <v>434</v>
      </c>
      <c r="AM284" s="17">
        <f>Table11[[#This Row],[Column3]]-Table11[[#This Row],[Labour]]</f>
        <v>-18.560480000000105</v>
      </c>
      <c r="AN284" s="18">
        <f>Table11[[#This Row],[Column4]]-Table11[[#This Row],[Conservative]]</f>
        <v>-4.3576000000000015</v>
      </c>
      <c r="AO284" s="19">
        <f>Table11[[#This Row],[Column5]]-Table11[[#This Row],[Reform]]</f>
        <v>14.0276</v>
      </c>
      <c r="AP284" s="20">
        <f>Table11[[#This Row],[Column6]]-Table11[[#This Row],[LibDem]]</f>
        <v>1.1758800000000003</v>
      </c>
      <c r="AQ284" s="21">
        <f>Table11[[#This Row],[Column7]]-Table11[[#This Row],[Green]]</f>
        <v>9.895999999999999</v>
      </c>
      <c r="AR284" s="22">
        <f>Table11[[#This Row],[Column8]]-Table11[[#This Row],[Oth]]</f>
        <v>-2.2814000000000001</v>
      </c>
      <c r="AS284" s="23">
        <f>Table11[[#This Row],[Column9]]-Table11[[#This Row],[SNP]]</f>
        <v>0</v>
      </c>
      <c r="AT284" s="24">
        <f>Table11[[#This Row],[Column10]]-Table11[[#This Row],[PD]]</f>
        <v>0</v>
      </c>
      <c r="AU284" s="24">
        <f>MAX(Table11[[#This Row],[Column3]:[Column10]])-LARGE(Table11[[#This Row],[Column3]:[Column10]],2)</f>
        <v>4.7119199999998962</v>
      </c>
      <c r="AV284">
        <f>Table11[[#This Row],[Column3]]*Table11[[#This Row],[Column2]]</f>
        <v>1332034.4966399958</v>
      </c>
      <c r="AW284" s="25">
        <f>TRUNC(Table11[[#This Row],[Column3]]*Table11[[#This Row],[Column28]]/100)</f>
        <v>13320</v>
      </c>
      <c r="AX284" s="26">
        <f>TRUNC(Table11[[#This Row],[Column4]]*Table11[[#This Row],[Column29]]/100)</f>
        <v>3694</v>
      </c>
      <c r="AY284" s="27">
        <f>TRUNC(Table11[[#This Row],[Column5]]*Table11[[#This Row],[Column30]]/100)</f>
        <v>11476</v>
      </c>
      <c r="AZ284" s="28">
        <f>TRUNC(Table11[[#This Row],[Column6]]*Table11[[#This Row],[Column31]]/100)</f>
        <v>2455</v>
      </c>
      <c r="BA284" s="29">
        <f>TRUNC(Table11[[#This Row],[Column7]]*Table11[[#This Row],[Column312]]/100)</f>
        <v>8020</v>
      </c>
      <c r="BB284" s="30">
        <f>TRUNC(Table11[[#This Row],[Column8]]*Table11[[#This Row],[Column313]]/100)</f>
        <v>163</v>
      </c>
      <c r="BC284" s="31">
        <f>TRUNC(Table11[[#This Row],[Column9]]*Table11[[#This Row],[Column314]]/100)</f>
        <v>0</v>
      </c>
      <c r="BD284" s="32">
        <f>TRUNC(Table11[[#This Row],[Column10]]*Table11[[#This Row],[Column30]]/100)</f>
        <v>0</v>
      </c>
      <c r="BE284">
        <f>Table11[[#This Row],[Column2]]</f>
        <v>39132</v>
      </c>
      <c r="BF284">
        <f>Table11[[#This Row],[Column28]]</f>
        <v>39132</v>
      </c>
      <c r="BG284">
        <f>Table11[[#This Row],[Column29]]</f>
        <v>39132</v>
      </c>
      <c r="BH284">
        <f>Table11[[#This Row],[Column30]]</f>
        <v>39132</v>
      </c>
      <c r="BI284">
        <f>Table11[[#This Row],[Column31]]</f>
        <v>39132</v>
      </c>
      <c r="BJ284">
        <f>Table11[[#This Row],[Column312]]</f>
        <v>39132</v>
      </c>
      <c r="BK284">
        <f>Table11[[#This Row],[Column313]]</f>
        <v>39132</v>
      </c>
      <c r="BL284">
        <f>Table11[[#This Row],[Column314]]</f>
        <v>39132</v>
      </c>
      <c r="BM284">
        <f>Table11[[#This Row],[Column315]]</f>
        <v>39132</v>
      </c>
      <c r="BN284">
        <f>Table11[[#This Row],[Column31]]</f>
        <v>39132</v>
      </c>
      <c r="BO284">
        <f>Table11[[#This Row],[Column312]]</f>
        <v>39132</v>
      </c>
    </row>
    <row r="285" spans="1:67" ht="28.8">
      <c r="A285" s="4" t="s">
        <v>181</v>
      </c>
      <c r="B285" s="5" t="s">
        <v>130</v>
      </c>
      <c r="C285" s="5" t="s">
        <v>131</v>
      </c>
      <c r="D285" s="56" t="s">
        <v>1211</v>
      </c>
      <c r="E285">
        <v>1</v>
      </c>
      <c r="F285">
        <v>2.8889999999999998</v>
      </c>
      <c r="G285">
        <v>10.775</v>
      </c>
      <c r="H285">
        <v>10.023999999999999</v>
      </c>
      <c r="I285">
        <v>34.658000000000001</v>
      </c>
      <c r="J285">
        <v>16.317</v>
      </c>
      <c r="K285">
        <v>2.4180000000000001</v>
      </c>
      <c r="L285">
        <v>22.92</v>
      </c>
      <c r="M285" s="7">
        <f>Table11[[#This Row],[Progressives]]*0.67+Table11[[#This Row],[Muslim]]*0.64+Table11[[#This Row],[Left]]*0.35+Table11[[#This Row],[Average]]*0.52+Table11[[#This Row],[Reforms]]*0.2</f>
        <v>34.942450000000001</v>
      </c>
      <c r="N285" s="58">
        <f>Table11[[#This Row],[Average]]*0.34+Table11[[#This Row],[Liberal]]*0.45+Table11[[#This Row],[Blues]]+Table11[[#This Row],[Reforms]]*0.6</f>
        <v>35.296370000000003</v>
      </c>
      <c r="O285" s="9">
        <f>Table11[[#This Row],[Liberal]]*0.55+Table11[[#This Row],[Progressives]]*0.07+Table11[[#This Row],[Average]]*0.14</f>
        <v>14.52815</v>
      </c>
      <c r="P285" s="11">
        <f>Table11[[#This Row],[Muslim]]*0.06+Table11[[#This Row],[Left]]*0.44+Table11[[#This Row],[Progressives]]*0.26</f>
        <v>7.5205799999999998</v>
      </c>
      <c r="Q285" s="59"/>
      <c r="R285" s="57">
        <f>Table11[[#This Row],[Muslim]]*0.3+Table11[[#This Row],[Left]]*0.21+Table11[[#This Row],[Reforms]]*0.2</f>
        <v>7.7134499999999999</v>
      </c>
      <c r="T285" s="7">
        <v>30.3</v>
      </c>
      <c r="U285" s="8">
        <v>14</v>
      </c>
      <c r="V285" s="10">
        <v>9</v>
      </c>
      <c r="W285" s="9">
        <v>6.1</v>
      </c>
      <c r="X285" s="11">
        <v>3</v>
      </c>
      <c r="Y285" s="13">
        <v>3</v>
      </c>
      <c r="Z285" s="12">
        <v>34.6</v>
      </c>
      <c r="AA285" s="14">
        <v>0</v>
      </c>
      <c r="AB285">
        <f t="shared" ca="1" si="4"/>
        <v>0.3253653221062508</v>
      </c>
      <c r="AC285">
        <v>42114</v>
      </c>
      <c r="AD285" s="17">
        <v>11.413119999999999</v>
      </c>
      <c r="AE285" s="18">
        <v>9.2039200000000001</v>
      </c>
      <c r="AF285" s="19">
        <v>28.914959999999901</v>
      </c>
      <c r="AG285" s="20">
        <v>7.2640000000000002</v>
      </c>
      <c r="AH285" s="21">
        <v>8.79312</v>
      </c>
      <c r="AI285" s="22">
        <v>0</v>
      </c>
      <c r="AJ285" s="23">
        <v>34.410879999999999</v>
      </c>
      <c r="AK285" s="24">
        <v>0</v>
      </c>
      <c r="AL285" s="2" t="s">
        <v>181</v>
      </c>
      <c r="AM285" s="17">
        <f>Table11[[#This Row],[Column3]]-Table11[[#This Row],[Labour]]</f>
        <v>-18.886880000000001</v>
      </c>
      <c r="AN285" s="18">
        <f>Table11[[#This Row],[Column4]]-Table11[[#This Row],[Conservative]]</f>
        <v>-4.7960799999999999</v>
      </c>
      <c r="AO285" s="19">
        <f>Table11[[#This Row],[Column5]]-Table11[[#This Row],[Reform]]</f>
        <v>19.914959999999901</v>
      </c>
      <c r="AP285" s="20">
        <f>Table11[[#This Row],[Column6]]-Table11[[#This Row],[LibDem]]</f>
        <v>1.1640000000000006</v>
      </c>
      <c r="AQ285" s="21">
        <f>Table11[[#This Row],[Column7]]-Table11[[#This Row],[Green]]</f>
        <v>5.79312</v>
      </c>
      <c r="AR285" s="22">
        <f>Table11[[#This Row],[Column8]]-Table11[[#This Row],[Oth]]</f>
        <v>-3</v>
      </c>
      <c r="AS285" s="23">
        <f>Table11[[#This Row],[Column9]]-Table11[[#This Row],[SNP]]</f>
        <v>-0.18912000000000262</v>
      </c>
      <c r="AT285" s="24">
        <f>Table11[[#This Row],[Column10]]-Table11[[#This Row],[PD]]</f>
        <v>0</v>
      </c>
      <c r="AU285" s="24">
        <f>MAX(Table11[[#This Row],[Column3]:[Column10]])-LARGE(Table11[[#This Row],[Column3]:[Column10]],2)</f>
        <v>5.4959200000000976</v>
      </c>
      <c r="AV285">
        <f>Table11[[#This Row],[Column3]]*Table11[[#This Row],[Column2]]</f>
        <v>480652.13567999995</v>
      </c>
      <c r="AW285" s="25">
        <f>TRUNC(Table11[[#This Row],[Column3]]*Table11[[#This Row],[Column28]]/100)</f>
        <v>4806</v>
      </c>
      <c r="AX285" s="26">
        <f>TRUNC(Table11[[#This Row],[Column4]]*Table11[[#This Row],[Column29]]/100)</f>
        <v>3876</v>
      </c>
      <c r="AY285" s="27">
        <f>TRUNC(Table11[[#This Row],[Column5]]*Table11[[#This Row],[Column30]]/100)</f>
        <v>12177</v>
      </c>
      <c r="AZ285" s="28">
        <f>TRUNC(Table11[[#This Row],[Column6]]*Table11[[#This Row],[Column31]]/100)</f>
        <v>3059</v>
      </c>
      <c r="BA285" s="29">
        <f>TRUNC(Table11[[#This Row],[Column7]]*Table11[[#This Row],[Column312]]/100)</f>
        <v>3703</v>
      </c>
      <c r="BB285" s="30">
        <f>TRUNC(Table11[[#This Row],[Column8]]*Table11[[#This Row],[Column313]]/100)</f>
        <v>0</v>
      </c>
      <c r="BC285" s="31">
        <f>TRUNC(Table11[[#This Row],[Column9]]*Table11[[#This Row],[Column314]]/100)</f>
        <v>14491</v>
      </c>
      <c r="BD285" s="32">
        <f>TRUNC(Table11[[#This Row],[Column10]]*Table11[[#This Row],[Column30]]/100)</f>
        <v>0</v>
      </c>
      <c r="BE285">
        <f>Table11[[#This Row],[Column2]]</f>
        <v>42114</v>
      </c>
      <c r="BF285">
        <f>Table11[[#This Row],[Column28]]</f>
        <v>42114</v>
      </c>
      <c r="BG285">
        <f>Table11[[#This Row],[Column29]]</f>
        <v>42114</v>
      </c>
      <c r="BH285">
        <f>Table11[[#This Row],[Column30]]</f>
        <v>42114</v>
      </c>
      <c r="BI285">
        <f>Table11[[#This Row],[Column31]]</f>
        <v>42114</v>
      </c>
      <c r="BJ285">
        <f>Table11[[#This Row],[Column312]]</f>
        <v>42114</v>
      </c>
      <c r="BK285">
        <f>Table11[[#This Row],[Column313]]</f>
        <v>42114</v>
      </c>
      <c r="BL285">
        <f>Table11[[#This Row],[Column314]]</f>
        <v>42114</v>
      </c>
      <c r="BM285">
        <f>Table11[[#This Row],[Column315]]</f>
        <v>42114</v>
      </c>
      <c r="BN285">
        <f>Table11[[#This Row],[Column31]]</f>
        <v>42114</v>
      </c>
      <c r="BO285">
        <f>Table11[[#This Row],[Column312]]</f>
        <v>42114</v>
      </c>
    </row>
    <row r="286" spans="1:67" ht="28.8">
      <c r="A286" s="2" t="s">
        <v>129</v>
      </c>
      <c r="B286" s="3" t="s">
        <v>130</v>
      </c>
      <c r="C286" s="3" t="s">
        <v>131</v>
      </c>
      <c r="D286" s="50" t="s">
        <v>1212</v>
      </c>
      <c r="E286">
        <v>1</v>
      </c>
      <c r="F286">
        <v>2.88</v>
      </c>
      <c r="G286">
        <v>14.068</v>
      </c>
      <c r="H286">
        <v>17.594000000000001</v>
      </c>
      <c r="I286">
        <v>23.276</v>
      </c>
      <c r="J286">
        <v>22.673999999999999</v>
      </c>
      <c r="K286">
        <v>3.3980000000000001</v>
      </c>
      <c r="L286">
        <v>16.11</v>
      </c>
      <c r="M286" s="7">
        <f>Table11[[#This Row],[Progressives]]*0.67+Table11[[#This Row],[Muslim]]*0.64+Table11[[#This Row],[Left]]*0.35+Table11[[#This Row],[Average]]*0.52+Table11[[#This Row],[Reforms]]*0.2</f>
        <v>33.880499999999998</v>
      </c>
      <c r="N286" s="58">
        <f>Table11[[#This Row],[Average]]*0.34+Table11[[#This Row],[Liberal]]*0.45+Table11[[#This Row],[Blues]]+Table11[[#This Row],[Reforms]]*0.6</f>
        <v>31.181139999999999</v>
      </c>
      <c r="O286" s="9">
        <f>Table11[[#This Row],[Liberal]]*0.55+Table11[[#This Row],[Progressives]]*0.07+Table11[[#This Row],[Average]]*0.14</f>
        <v>16.960920000000002</v>
      </c>
      <c r="P286" s="11">
        <f>Table11[[#This Row],[Muslim]]*0.06+Table11[[#This Row],[Left]]*0.44+Table11[[#This Row],[Progressives]]*0.26</f>
        <v>10.937159999999999</v>
      </c>
      <c r="Q286" s="59"/>
      <c r="R286" s="57">
        <f>Table11[[#This Row],[Muslim]]*0.3+Table11[[#This Row],[Left]]*0.21+Table11[[#This Row],[Reforms]]*0.2</f>
        <v>7.0402799999999992</v>
      </c>
      <c r="T286" s="7">
        <v>24.7</v>
      </c>
      <c r="U286" s="8">
        <v>24.4</v>
      </c>
      <c r="V286" s="10">
        <v>6.9</v>
      </c>
      <c r="W286" s="9">
        <v>6.3</v>
      </c>
      <c r="X286" s="11">
        <v>3.5</v>
      </c>
      <c r="Y286" s="13">
        <v>1.4</v>
      </c>
      <c r="Z286" s="12">
        <v>32.799999999999997</v>
      </c>
      <c r="AA286" s="14">
        <v>0</v>
      </c>
      <c r="AB286">
        <f t="shared" ca="1" si="4"/>
        <v>0.94890770290963533</v>
      </c>
      <c r="AC286">
        <v>46345</v>
      </c>
      <c r="AD286" s="17">
        <v>9.8496000000000006</v>
      </c>
      <c r="AE286" s="18">
        <v>26.46752</v>
      </c>
      <c r="AF286" s="19">
        <v>13.519439999999999</v>
      </c>
      <c r="AG286" s="20">
        <v>6.0944399999999996</v>
      </c>
      <c r="AH286" s="21">
        <v>12.3311999999999</v>
      </c>
      <c r="AI286" s="22">
        <v>3.6400000000000002E-2</v>
      </c>
      <c r="AJ286" s="23">
        <v>31.7014</v>
      </c>
      <c r="AK286" s="24">
        <v>0</v>
      </c>
      <c r="AL286" s="2" t="s">
        <v>129</v>
      </c>
      <c r="AM286" s="17">
        <f>Table11[[#This Row],[Column3]]-Table11[[#This Row],[Labour]]</f>
        <v>-14.850399999999999</v>
      </c>
      <c r="AN286" s="18">
        <f>Table11[[#This Row],[Column4]]-Table11[[#This Row],[Conservative]]</f>
        <v>2.0675200000000018</v>
      </c>
      <c r="AO286" s="19">
        <f>Table11[[#This Row],[Column5]]-Table11[[#This Row],[Reform]]</f>
        <v>6.6194399999999991</v>
      </c>
      <c r="AP286" s="20">
        <f>Table11[[#This Row],[Column6]]-Table11[[#This Row],[LibDem]]</f>
        <v>-0.20556000000000019</v>
      </c>
      <c r="AQ286" s="21">
        <f>Table11[[#This Row],[Column7]]-Table11[[#This Row],[Green]]</f>
        <v>8.8311999999998996</v>
      </c>
      <c r="AR286" s="22">
        <f>Table11[[#This Row],[Column8]]-Table11[[#This Row],[Oth]]</f>
        <v>-1.3635999999999999</v>
      </c>
      <c r="AS286" s="23">
        <f>Table11[[#This Row],[Column9]]-Table11[[#This Row],[SNP]]</f>
        <v>-1.0985999999999976</v>
      </c>
      <c r="AT286" s="24">
        <f>Table11[[#This Row],[Column10]]-Table11[[#This Row],[PD]]</f>
        <v>0</v>
      </c>
      <c r="AU286" s="24">
        <f>MAX(Table11[[#This Row],[Column3]:[Column10]])-LARGE(Table11[[#This Row],[Column3]:[Column10]],2)</f>
        <v>5.2338799999999992</v>
      </c>
      <c r="AV286">
        <f>Table11[[#This Row],[Column3]]*Table11[[#This Row],[Column2]]</f>
        <v>456479.712</v>
      </c>
      <c r="AW286" s="25">
        <f>TRUNC(Table11[[#This Row],[Column3]]*Table11[[#This Row],[Column28]]/100)</f>
        <v>4564</v>
      </c>
      <c r="AX286" s="26">
        <f>TRUNC(Table11[[#This Row],[Column4]]*Table11[[#This Row],[Column29]]/100)</f>
        <v>12266</v>
      </c>
      <c r="AY286" s="27">
        <f>TRUNC(Table11[[#This Row],[Column5]]*Table11[[#This Row],[Column30]]/100)</f>
        <v>6265</v>
      </c>
      <c r="AZ286" s="28">
        <f>TRUNC(Table11[[#This Row],[Column6]]*Table11[[#This Row],[Column31]]/100)</f>
        <v>2824</v>
      </c>
      <c r="BA286" s="29">
        <f>TRUNC(Table11[[#This Row],[Column7]]*Table11[[#This Row],[Column312]]/100)</f>
        <v>5714</v>
      </c>
      <c r="BB286" s="30">
        <f>TRUNC(Table11[[#This Row],[Column8]]*Table11[[#This Row],[Column313]]/100)</f>
        <v>16</v>
      </c>
      <c r="BC286" s="31">
        <f>TRUNC(Table11[[#This Row],[Column9]]*Table11[[#This Row],[Column314]]/100)</f>
        <v>14692</v>
      </c>
      <c r="BD286" s="32">
        <f>TRUNC(Table11[[#This Row],[Column10]]*Table11[[#This Row],[Column30]]/100)</f>
        <v>0</v>
      </c>
      <c r="BE286">
        <f>Table11[[#This Row],[Column2]]</f>
        <v>46345</v>
      </c>
      <c r="BF286">
        <f>Table11[[#This Row],[Column28]]</f>
        <v>46345</v>
      </c>
      <c r="BG286">
        <f>Table11[[#This Row],[Column29]]</f>
        <v>46345</v>
      </c>
      <c r="BH286">
        <f>Table11[[#This Row],[Column30]]</f>
        <v>46345</v>
      </c>
      <c r="BI286">
        <f>Table11[[#This Row],[Column31]]</f>
        <v>46345</v>
      </c>
      <c r="BJ286">
        <f>Table11[[#This Row],[Column312]]</f>
        <v>46345</v>
      </c>
      <c r="BK286">
        <f>Table11[[#This Row],[Column313]]</f>
        <v>46345</v>
      </c>
      <c r="BL286">
        <f>Table11[[#This Row],[Column314]]</f>
        <v>46345</v>
      </c>
      <c r="BM286">
        <f>Table11[[#This Row],[Column315]]</f>
        <v>46345</v>
      </c>
      <c r="BN286">
        <f>Table11[[#This Row],[Column31]]</f>
        <v>46345</v>
      </c>
      <c r="BO286">
        <f>Table11[[#This Row],[Column312]]</f>
        <v>46345</v>
      </c>
    </row>
    <row r="287" spans="1:67" ht="28.8" customHeight="1">
      <c r="A287" s="2" t="s">
        <v>439</v>
      </c>
      <c r="B287" s="3" t="s">
        <v>440</v>
      </c>
      <c r="C287" s="3" t="s">
        <v>131</v>
      </c>
      <c r="D287" s="50" t="s">
        <v>1213</v>
      </c>
      <c r="E287">
        <v>1</v>
      </c>
      <c r="F287">
        <v>0.22700000000000001</v>
      </c>
      <c r="G287">
        <v>8.1859999999999999</v>
      </c>
      <c r="H287">
        <v>3.101</v>
      </c>
      <c r="I287">
        <v>35.813000000000002</v>
      </c>
      <c r="J287">
        <v>17.465</v>
      </c>
      <c r="K287">
        <v>0.112</v>
      </c>
      <c r="L287">
        <v>35.094999999999999</v>
      </c>
      <c r="M287" s="7">
        <f>Table11[[#This Row],[Progressives]]*0.67+Table11[[#This Row],[Muslim]]*0.64+Table11[[#This Row],[Left]]*0.35+Table11[[#This Row],[Average]]*0.52+Table11[[#This Row],[Reforms]]*0.2</f>
        <v>30.729810000000001</v>
      </c>
      <c r="N287" s="58">
        <f>Table11[[#This Row],[Average]]*0.34+Table11[[#This Row],[Liberal]]*0.45+Table11[[#This Row],[Blues]]+Table11[[#This Row],[Reforms]]*0.6</f>
        <v>41.20467</v>
      </c>
      <c r="O287" s="9">
        <f>Table11[[#This Row],[Liberal]]*0.55+Table11[[#This Row],[Progressives]]*0.07+Table11[[#This Row],[Average]]*0.14</f>
        <v>14.836640000000001</v>
      </c>
      <c r="P287" s="11">
        <f>Table11[[#This Row],[Muslim]]*0.06+Table11[[#This Row],[Left]]*0.44+Table11[[#This Row],[Progressives]]*0.26</f>
        <v>4.4217200000000005</v>
      </c>
      <c r="Q287" s="59"/>
      <c r="R287" s="57">
        <f>Table11[[#This Row],[Muslim]]*0.3+Table11[[#This Row],[Left]]*0.21+Table11[[#This Row],[Reforms]]*0.2</f>
        <v>8.8061600000000002</v>
      </c>
      <c r="T287" s="7">
        <v>10.1</v>
      </c>
      <c r="U287" s="8">
        <v>32.799999999999997</v>
      </c>
      <c r="V287" s="10">
        <v>14.6</v>
      </c>
      <c r="W287" s="9">
        <v>7.3</v>
      </c>
      <c r="X287" s="11">
        <v>0</v>
      </c>
      <c r="Y287" s="13">
        <v>0</v>
      </c>
      <c r="Z287" s="12">
        <v>35.200000000000003</v>
      </c>
      <c r="AA287" s="14">
        <v>0</v>
      </c>
      <c r="AB287">
        <f t="shared" ca="1" si="4"/>
        <v>0.8490306718159365</v>
      </c>
      <c r="AC287">
        <v>38188</v>
      </c>
      <c r="AD287" s="17">
        <v>4.0070399999999999</v>
      </c>
      <c r="AE287" s="18">
        <v>24.81795</v>
      </c>
      <c r="AF287" s="19">
        <v>28.876000000000001</v>
      </c>
      <c r="AG287" s="20">
        <v>6.1730099999999997</v>
      </c>
      <c r="AH287" s="21">
        <v>4.7434799999999999</v>
      </c>
      <c r="AI287" s="22">
        <v>0</v>
      </c>
      <c r="AJ287" s="23">
        <v>31.38252</v>
      </c>
      <c r="AK287" s="24">
        <v>0</v>
      </c>
      <c r="AL287" s="2" t="s">
        <v>439</v>
      </c>
      <c r="AM287" s="17">
        <f>Table11[[#This Row],[Column3]]-Table11[[#This Row],[Labour]]</f>
        <v>-6.0929599999999997</v>
      </c>
      <c r="AN287" s="18">
        <f>Table11[[#This Row],[Column4]]-Table11[[#This Row],[Conservative]]</f>
        <v>-7.9820499999999974</v>
      </c>
      <c r="AO287" s="19">
        <f>Table11[[#This Row],[Column5]]-Table11[[#This Row],[Reform]]</f>
        <v>14.276000000000002</v>
      </c>
      <c r="AP287" s="20">
        <f>Table11[[#This Row],[Column6]]-Table11[[#This Row],[LibDem]]</f>
        <v>-1.1269900000000002</v>
      </c>
      <c r="AQ287" s="21">
        <f>Table11[[#This Row],[Column7]]-Table11[[#This Row],[Green]]</f>
        <v>4.7434799999999999</v>
      </c>
      <c r="AR287" s="22">
        <f>Table11[[#This Row],[Column8]]-Table11[[#This Row],[Oth]]</f>
        <v>0</v>
      </c>
      <c r="AS287" s="23">
        <f>Table11[[#This Row],[Column9]]-Table11[[#This Row],[SNP]]</f>
        <v>-3.8174800000000033</v>
      </c>
      <c r="AT287" s="24">
        <f>Table11[[#This Row],[Column10]]-Table11[[#This Row],[PD]]</f>
        <v>0</v>
      </c>
      <c r="AU287" s="24">
        <f>MAX(Table11[[#This Row],[Column3]:[Column10]])-LARGE(Table11[[#This Row],[Column3]:[Column10]],2)</f>
        <v>2.5065199999999983</v>
      </c>
      <c r="AV287">
        <f>Table11[[#This Row],[Column3]]*Table11[[#This Row],[Column2]]</f>
        <v>153020.84351999999</v>
      </c>
      <c r="AW287" s="25">
        <f>TRUNC(Table11[[#This Row],[Column3]]*Table11[[#This Row],[Column28]]/100)</f>
        <v>1530</v>
      </c>
      <c r="AX287" s="26">
        <f>TRUNC(Table11[[#This Row],[Column4]]*Table11[[#This Row],[Column29]]/100)</f>
        <v>9477</v>
      </c>
      <c r="AY287" s="27">
        <f>TRUNC(Table11[[#This Row],[Column5]]*Table11[[#This Row],[Column30]]/100)</f>
        <v>11027</v>
      </c>
      <c r="AZ287" s="28">
        <f>TRUNC(Table11[[#This Row],[Column6]]*Table11[[#This Row],[Column31]]/100)</f>
        <v>2357</v>
      </c>
      <c r="BA287" s="29">
        <f>TRUNC(Table11[[#This Row],[Column7]]*Table11[[#This Row],[Column312]]/100)</f>
        <v>1811</v>
      </c>
      <c r="BB287" s="30">
        <f>TRUNC(Table11[[#This Row],[Column8]]*Table11[[#This Row],[Column313]]/100)</f>
        <v>0</v>
      </c>
      <c r="BC287" s="31">
        <f>TRUNC(Table11[[#This Row],[Column9]]*Table11[[#This Row],[Column314]]/100)</f>
        <v>11984</v>
      </c>
      <c r="BD287" s="32">
        <f>TRUNC(Table11[[#This Row],[Column10]]*Table11[[#This Row],[Column30]]/100)</f>
        <v>0</v>
      </c>
      <c r="BE287">
        <f>Table11[[#This Row],[Column2]]</f>
        <v>38188</v>
      </c>
      <c r="BF287">
        <f>Table11[[#This Row],[Column28]]</f>
        <v>38188</v>
      </c>
      <c r="BG287">
        <f>Table11[[#This Row],[Column29]]</f>
        <v>38188</v>
      </c>
      <c r="BH287">
        <f>Table11[[#This Row],[Column30]]</f>
        <v>38188</v>
      </c>
      <c r="BI287">
        <f>Table11[[#This Row],[Column31]]</f>
        <v>38188</v>
      </c>
      <c r="BJ287">
        <f>Table11[[#This Row],[Column312]]</f>
        <v>38188</v>
      </c>
      <c r="BK287">
        <f>Table11[[#This Row],[Column313]]</f>
        <v>38188</v>
      </c>
      <c r="BL287">
        <f>Table11[[#This Row],[Column314]]</f>
        <v>38188</v>
      </c>
      <c r="BM287">
        <f>Table11[[#This Row],[Column315]]</f>
        <v>38188</v>
      </c>
      <c r="BN287">
        <f>Table11[[#This Row],[Column31]]</f>
        <v>38188</v>
      </c>
      <c r="BO287">
        <f>Table11[[#This Row],[Column312]]</f>
        <v>38188</v>
      </c>
    </row>
    <row r="288" spans="1:67" ht="28.8">
      <c r="A288" s="2" t="s">
        <v>441</v>
      </c>
      <c r="B288" s="3" t="s">
        <v>442</v>
      </c>
      <c r="C288" s="3" t="s">
        <v>131</v>
      </c>
      <c r="D288" s="50" t="s">
        <v>1214</v>
      </c>
      <c r="E288">
        <v>1</v>
      </c>
      <c r="F288">
        <v>1.5760000000000001</v>
      </c>
      <c r="G288">
        <v>9.8320000000000007</v>
      </c>
      <c r="H288">
        <v>3.8239999999999998</v>
      </c>
      <c r="I288">
        <v>34.005000000000003</v>
      </c>
      <c r="J288">
        <v>18.898</v>
      </c>
      <c r="K288">
        <v>0.13</v>
      </c>
      <c r="L288">
        <v>31.734999999999999</v>
      </c>
      <c r="M288" s="7">
        <f>Table11[[#This Row],[Progressives]]*0.67+Table11[[#This Row],[Muslim]]*0.64+Table11[[#This Row],[Left]]*0.35+Table11[[#This Row],[Average]]*0.52+Table11[[#This Row],[Reforms]]*0.2</f>
        <v>31.041520000000002</v>
      </c>
      <c r="N288" s="58">
        <f>Table11[[#This Row],[Average]]*0.34+Table11[[#This Row],[Liberal]]*0.45+Table11[[#This Row],[Blues]]+Table11[[#This Row],[Reforms]]*0.6</f>
        <v>39.236800000000002</v>
      </c>
      <c r="O288" s="9">
        <f>Table11[[#This Row],[Liberal]]*0.55+Table11[[#This Row],[Progressives]]*0.07+Table11[[#This Row],[Average]]*0.14</f>
        <v>15.422280000000001</v>
      </c>
      <c r="P288" s="11">
        <f>Table11[[#This Row],[Muslim]]*0.06+Table11[[#This Row],[Left]]*0.44+Table11[[#This Row],[Progressives]]*0.26</f>
        <v>5.4148800000000001</v>
      </c>
      <c r="Q288" s="59"/>
      <c r="R288" s="57">
        <f>Table11[[#This Row],[Muslim]]*0.3+Table11[[#This Row],[Left]]*0.21+Table11[[#This Row],[Reforms]]*0.2</f>
        <v>8.8845200000000002</v>
      </c>
      <c r="T288" s="7">
        <v>51.5</v>
      </c>
      <c r="U288" s="8">
        <v>4.5999999999999996</v>
      </c>
      <c r="V288" s="10">
        <v>8.1</v>
      </c>
      <c r="W288" s="9">
        <v>2</v>
      </c>
      <c r="X288" s="11">
        <v>0</v>
      </c>
      <c r="Y288" s="13">
        <v>2.9</v>
      </c>
      <c r="Z288" s="12">
        <v>30.9</v>
      </c>
      <c r="AA288" s="14">
        <v>0</v>
      </c>
      <c r="AB288">
        <f t="shared" ca="1" si="4"/>
        <v>0.50341128176599004</v>
      </c>
      <c r="AC288">
        <v>36666</v>
      </c>
      <c r="AD288" s="17">
        <v>26.483000000000001</v>
      </c>
      <c r="AE288" s="18">
        <v>5.1436000000000002</v>
      </c>
      <c r="AF288" s="19">
        <v>22.7424</v>
      </c>
      <c r="AG288" s="20">
        <v>2.9159999999999999</v>
      </c>
      <c r="AH288" s="21">
        <v>6.5637600000000003</v>
      </c>
      <c r="AI288" s="22">
        <v>0</v>
      </c>
      <c r="AJ288" s="23">
        <v>36.151240000000001</v>
      </c>
      <c r="AK288" s="24">
        <v>0</v>
      </c>
      <c r="AL288" s="2" t="s">
        <v>441</v>
      </c>
      <c r="AM288" s="17">
        <f>Table11[[#This Row],[Column3]]-Table11[[#This Row],[Labour]]</f>
        <v>-25.016999999999999</v>
      </c>
      <c r="AN288" s="18">
        <f>Table11[[#This Row],[Column4]]-Table11[[#This Row],[Conservative]]</f>
        <v>0.54360000000000053</v>
      </c>
      <c r="AO288" s="19">
        <f>Table11[[#This Row],[Column5]]-Table11[[#This Row],[Reform]]</f>
        <v>14.6424</v>
      </c>
      <c r="AP288" s="20">
        <f>Table11[[#This Row],[Column6]]-Table11[[#This Row],[LibDem]]</f>
        <v>0.91599999999999993</v>
      </c>
      <c r="AQ288" s="21">
        <f>Table11[[#This Row],[Column7]]-Table11[[#This Row],[Green]]</f>
        <v>6.5637600000000003</v>
      </c>
      <c r="AR288" s="22">
        <f>Table11[[#This Row],[Column8]]-Table11[[#This Row],[Oth]]</f>
        <v>-2.9</v>
      </c>
      <c r="AS288" s="23">
        <f>Table11[[#This Row],[Column9]]-Table11[[#This Row],[SNP]]</f>
        <v>5.2512400000000028</v>
      </c>
      <c r="AT288" s="24">
        <f>Table11[[#This Row],[Column10]]-Table11[[#This Row],[PD]]</f>
        <v>0</v>
      </c>
      <c r="AU288" s="24">
        <f>MAX(Table11[[#This Row],[Column3]:[Column10]])-LARGE(Table11[[#This Row],[Column3]:[Column10]],2)</f>
        <v>9.6682400000000008</v>
      </c>
      <c r="AV288">
        <f>Table11[[#This Row],[Column3]]*Table11[[#This Row],[Column2]]</f>
        <v>971025.67800000007</v>
      </c>
      <c r="AW288" s="25">
        <f>TRUNC(Table11[[#This Row],[Column3]]*Table11[[#This Row],[Column28]]/100)</f>
        <v>9710</v>
      </c>
      <c r="AX288" s="26">
        <f>TRUNC(Table11[[#This Row],[Column4]]*Table11[[#This Row],[Column29]]/100)</f>
        <v>1885</v>
      </c>
      <c r="AY288" s="27">
        <f>TRUNC(Table11[[#This Row],[Column5]]*Table11[[#This Row],[Column30]]/100)</f>
        <v>8338</v>
      </c>
      <c r="AZ288" s="28">
        <f>TRUNC(Table11[[#This Row],[Column6]]*Table11[[#This Row],[Column31]]/100)</f>
        <v>1069</v>
      </c>
      <c r="BA288" s="29">
        <f>TRUNC(Table11[[#This Row],[Column7]]*Table11[[#This Row],[Column312]]/100)</f>
        <v>2406</v>
      </c>
      <c r="BB288" s="30">
        <f>TRUNC(Table11[[#This Row],[Column8]]*Table11[[#This Row],[Column313]]/100)</f>
        <v>0</v>
      </c>
      <c r="BC288" s="31">
        <f>TRUNC(Table11[[#This Row],[Column9]]*Table11[[#This Row],[Column314]]/100)</f>
        <v>13255</v>
      </c>
      <c r="BD288" s="32">
        <f>TRUNC(Table11[[#This Row],[Column10]]*Table11[[#This Row],[Column30]]/100)</f>
        <v>0</v>
      </c>
      <c r="BE288">
        <f>Table11[[#This Row],[Column2]]</f>
        <v>36666</v>
      </c>
      <c r="BF288">
        <f>Table11[[#This Row],[Column28]]</f>
        <v>36666</v>
      </c>
      <c r="BG288">
        <f>Table11[[#This Row],[Column29]]</f>
        <v>36666</v>
      </c>
      <c r="BH288">
        <f>Table11[[#This Row],[Column30]]</f>
        <v>36666</v>
      </c>
      <c r="BI288">
        <f>Table11[[#This Row],[Column31]]</f>
        <v>36666</v>
      </c>
      <c r="BJ288">
        <f>Table11[[#This Row],[Column312]]</f>
        <v>36666</v>
      </c>
      <c r="BK288">
        <f>Table11[[#This Row],[Column313]]</f>
        <v>36666</v>
      </c>
      <c r="BL288">
        <f>Table11[[#This Row],[Column314]]</f>
        <v>36666</v>
      </c>
      <c r="BM288">
        <f>Table11[[#This Row],[Column315]]</f>
        <v>36666</v>
      </c>
      <c r="BN288">
        <f>Table11[[#This Row],[Column31]]</f>
        <v>36666</v>
      </c>
      <c r="BO288">
        <f>Table11[[#This Row],[Column312]]</f>
        <v>36666</v>
      </c>
    </row>
    <row r="289" spans="1:67" ht="28.8" customHeight="1">
      <c r="A289" s="2" t="s">
        <v>444</v>
      </c>
      <c r="B289" s="3" t="s">
        <v>445</v>
      </c>
      <c r="C289" s="3" t="s">
        <v>131</v>
      </c>
      <c r="D289" s="50" t="s">
        <v>1215</v>
      </c>
      <c r="E289">
        <v>1</v>
      </c>
      <c r="F289">
        <v>1.1970000000000001</v>
      </c>
      <c r="G289">
        <v>8.64</v>
      </c>
      <c r="H289">
        <v>4.0609999999999999</v>
      </c>
      <c r="I289">
        <v>38.206000000000003</v>
      </c>
      <c r="J289">
        <v>16.838999999999999</v>
      </c>
      <c r="K289">
        <v>0.182</v>
      </c>
      <c r="L289">
        <v>30.873999999999999</v>
      </c>
      <c r="M289" s="7">
        <f>Table11[[#This Row],[Progressives]]*0.67+Table11[[#This Row],[Muslim]]*0.64+Table11[[#This Row],[Left]]*0.35+Table11[[#This Row],[Average]]*0.52+Table11[[#This Row],[Reforms]]*0.2</f>
        <v>32.552870000000006</v>
      </c>
      <c r="N289" s="58">
        <f>Table11[[#This Row],[Average]]*0.34+Table11[[#This Row],[Liberal]]*0.45+Table11[[#This Row],[Blues]]+Table11[[#This Row],[Reforms]]*0.6</f>
        <v>39.273989999999998</v>
      </c>
      <c r="O289" s="9">
        <f>Table11[[#This Row],[Liberal]]*0.55+Table11[[#This Row],[Progressives]]*0.07+Table11[[#This Row],[Average]]*0.14</f>
        <v>14.89456</v>
      </c>
      <c r="P289" s="11">
        <f>Table11[[#This Row],[Muslim]]*0.06+Table11[[#This Row],[Left]]*0.44+Table11[[#This Row],[Progressives]]*0.26</f>
        <v>4.9292800000000003</v>
      </c>
      <c r="Q289" s="59"/>
      <c r="R289" s="57">
        <f>Table11[[#This Row],[Muslim]]*0.3+Table11[[#This Row],[Left]]*0.21+Table11[[#This Row],[Reforms]]*0.2</f>
        <v>8.3483000000000001</v>
      </c>
      <c r="T289" s="7">
        <v>43.8</v>
      </c>
      <c r="U289" s="8">
        <v>7.6</v>
      </c>
      <c r="V289" s="10">
        <v>9.1999999999999993</v>
      </c>
      <c r="W289" s="9">
        <v>2.8</v>
      </c>
      <c r="X289" s="11">
        <v>3.4</v>
      </c>
      <c r="Y289" s="13">
        <v>4.2</v>
      </c>
      <c r="Z289" s="12">
        <v>28.9</v>
      </c>
      <c r="AA289" s="14">
        <v>0</v>
      </c>
      <c r="AB289">
        <f t="shared" ca="1" si="4"/>
        <v>0.80927034206089399</v>
      </c>
      <c r="AC289">
        <v>41201</v>
      </c>
      <c r="AD289" s="17">
        <v>23.24006</v>
      </c>
      <c r="AE289" s="18">
        <v>7.7035199999999904</v>
      </c>
      <c r="AF289" s="19">
        <v>24.400480000000002</v>
      </c>
      <c r="AG289" s="20">
        <v>3.4619399999999998</v>
      </c>
      <c r="AH289" s="21">
        <v>6.7031999999999998</v>
      </c>
      <c r="AI289" s="22">
        <v>0</v>
      </c>
      <c r="AJ289" s="23">
        <v>34.390799999999999</v>
      </c>
      <c r="AK289" s="24">
        <v>0</v>
      </c>
      <c r="AL289" s="2" t="s">
        <v>444</v>
      </c>
      <c r="AM289" s="17">
        <f>Table11[[#This Row],[Column3]]-Table11[[#This Row],[Labour]]</f>
        <v>-20.559939999999997</v>
      </c>
      <c r="AN289" s="18">
        <f>Table11[[#This Row],[Column4]]-Table11[[#This Row],[Conservative]]</f>
        <v>0.10351999999999073</v>
      </c>
      <c r="AO289" s="19">
        <f>Table11[[#This Row],[Column5]]-Table11[[#This Row],[Reform]]</f>
        <v>15.200480000000002</v>
      </c>
      <c r="AP289" s="20">
        <f>Table11[[#This Row],[Column6]]-Table11[[#This Row],[LibDem]]</f>
        <v>0.66193999999999997</v>
      </c>
      <c r="AQ289" s="21">
        <f>Table11[[#This Row],[Column7]]-Table11[[#This Row],[Green]]</f>
        <v>3.3031999999999999</v>
      </c>
      <c r="AR289" s="22">
        <f>Table11[[#This Row],[Column8]]-Table11[[#This Row],[Oth]]</f>
        <v>-4.2</v>
      </c>
      <c r="AS289" s="23">
        <f>Table11[[#This Row],[Column9]]-Table11[[#This Row],[SNP]]</f>
        <v>5.4908000000000001</v>
      </c>
      <c r="AT289" s="24">
        <f>Table11[[#This Row],[Column10]]-Table11[[#This Row],[PD]]</f>
        <v>0</v>
      </c>
      <c r="AU289" s="24">
        <f>MAX(Table11[[#This Row],[Column3]:[Column10]])-LARGE(Table11[[#This Row],[Column3]:[Column10]],2)</f>
        <v>9.990319999999997</v>
      </c>
      <c r="AV289">
        <f>Table11[[#This Row],[Column3]]*Table11[[#This Row],[Column2]]</f>
        <v>957513.71205999993</v>
      </c>
      <c r="AW289" s="25">
        <f>TRUNC(Table11[[#This Row],[Column3]]*Table11[[#This Row],[Column28]]/100)</f>
        <v>9575</v>
      </c>
      <c r="AX289" s="26">
        <f>TRUNC(Table11[[#This Row],[Column4]]*Table11[[#This Row],[Column29]]/100)</f>
        <v>3173</v>
      </c>
      <c r="AY289" s="27">
        <f>TRUNC(Table11[[#This Row],[Column5]]*Table11[[#This Row],[Column30]]/100)</f>
        <v>10053</v>
      </c>
      <c r="AZ289" s="28">
        <f>TRUNC(Table11[[#This Row],[Column6]]*Table11[[#This Row],[Column31]]/100)</f>
        <v>1426</v>
      </c>
      <c r="BA289" s="29">
        <f>TRUNC(Table11[[#This Row],[Column7]]*Table11[[#This Row],[Column312]]/100)</f>
        <v>2761</v>
      </c>
      <c r="BB289" s="30">
        <f>TRUNC(Table11[[#This Row],[Column8]]*Table11[[#This Row],[Column313]]/100)</f>
        <v>0</v>
      </c>
      <c r="BC289" s="31">
        <f>TRUNC(Table11[[#This Row],[Column9]]*Table11[[#This Row],[Column314]]/100)</f>
        <v>14169</v>
      </c>
      <c r="BD289" s="32">
        <f>TRUNC(Table11[[#This Row],[Column10]]*Table11[[#This Row],[Column30]]/100)</f>
        <v>0</v>
      </c>
      <c r="BE289">
        <f>Table11[[#This Row],[Column2]]</f>
        <v>41201</v>
      </c>
      <c r="BF289">
        <f>Table11[[#This Row],[Column28]]</f>
        <v>41201</v>
      </c>
      <c r="BG289">
        <f>Table11[[#This Row],[Column29]]</f>
        <v>41201</v>
      </c>
      <c r="BH289">
        <f>Table11[[#This Row],[Column30]]</f>
        <v>41201</v>
      </c>
      <c r="BI289">
        <f>Table11[[#This Row],[Column31]]</f>
        <v>41201</v>
      </c>
      <c r="BJ289">
        <f>Table11[[#This Row],[Column312]]</f>
        <v>41201</v>
      </c>
      <c r="BK289">
        <f>Table11[[#This Row],[Column313]]</f>
        <v>41201</v>
      </c>
      <c r="BL289">
        <f>Table11[[#This Row],[Column314]]</f>
        <v>41201</v>
      </c>
      <c r="BM289">
        <f>Table11[[#This Row],[Column315]]</f>
        <v>41201</v>
      </c>
      <c r="BN289">
        <f>Table11[[#This Row],[Column31]]</f>
        <v>41201</v>
      </c>
      <c r="BO289">
        <f>Table11[[#This Row],[Column312]]</f>
        <v>41201</v>
      </c>
    </row>
    <row r="290" spans="1:67" ht="28.8">
      <c r="A290" s="2" t="s">
        <v>449</v>
      </c>
      <c r="B290" s="3" t="s">
        <v>450</v>
      </c>
      <c r="C290" s="3" t="s">
        <v>131</v>
      </c>
      <c r="D290" s="50" t="s">
        <v>1216</v>
      </c>
      <c r="E290">
        <v>1</v>
      </c>
      <c r="F290">
        <v>0.39800000000000002</v>
      </c>
      <c r="G290">
        <v>7.3049999999999997</v>
      </c>
      <c r="H290">
        <v>5.9240000000000004</v>
      </c>
      <c r="I290">
        <v>35.723999999999997</v>
      </c>
      <c r="J290">
        <v>22.364999999999998</v>
      </c>
      <c r="K290">
        <v>0.11799999999999999</v>
      </c>
      <c r="L290">
        <v>28.166</v>
      </c>
      <c r="M290" s="7">
        <f>Table11[[#This Row],[Progressives]]*0.67+Table11[[#This Row],[Muslim]]*0.64+Table11[[#This Row],[Left]]*0.35+Table11[[#This Row],[Average]]*0.52+Table11[[#This Row],[Reforms]]*0.2</f>
        <v>30.990230000000004</v>
      </c>
      <c r="N290" s="58">
        <f>Table11[[#This Row],[Average]]*0.34+Table11[[#This Row],[Liberal]]*0.45+Table11[[#This Row],[Blues]]+Table11[[#This Row],[Reforms]]*0.6</f>
        <v>39.228009999999998</v>
      </c>
      <c r="O290" s="9">
        <f>Table11[[#This Row],[Liberal]]*0.55+Table11[[#This Row],[Progressives]]*0.07+Table11[[#This Row],[Average]]*0.14</f>
        <v>17.716790000000003</v>
      </c>
      <c r="P290" s="11">
        <f>Table11[[#This Row],[Muslim]]*0.06+Table11[[#This Row],[Left]]*0.44+Table11[[#This Row],[Progressives]]*0.26</f>
        <v>4.7783199999999999</v>
      </c>
      <c r="Q290" s="59"/>
      <c r="R290" s="57">
        <f>Table11[[#This Row],[Muslim]]*0.3+Table11[[#This Row],[Left]]*0.21+Table11[[#This Row],[Reforms]]*0.2</f>
        <v>7.2866499999999998</v>
      </c>
      <c r="T290" s="7">
        <v>14.4</v>
      </c>
      <c r="U290" s="8">
        <v>30.1</v>
      </c>
      <c r="V290" s="10">
        <v>6.9</v>
      </c>
      <c r="W290" s="9">
        <v>6.7</v>
      </c>
      <c r="X290" s="11">
        <v>0</v>
      </c>
      <c r="Y290" s="13">
        <v>1.5</v>
      </c>
      <c r="Z290" s="12">
        <v>40.4</v>
      </c>
      <c r="AA290" s="14">
        <v>0</v>
      </c>
      <c r="AB290">
        <f t="shared" ca="1" si="4"/>
        <v>0.59419859582198464</v>
      </c>
      <c r="AC290">
        <v>47348</v>
      </c>
      <c r="AD290" s="17">
        <v>5.4310400000000003</v>
      </c>
      <c r="AE290" s="18">
        <v>16.551919999999999</v>
      </c>
      <c r="AF290" s="19">
        <v>26.239039999999999</v>
      </c>
      <c r="AG290" s="20">
        <v>7.6639999999999997</v>
      </c>
      <c r="AH290" s="21">
        <v>5.1878399999999996</v>
      </c>
      <c r="AI290" s="22">
        <v>3.8999999999999903E-2</v>
      </c>
      <c r="AJ290" s="23">
        <v>38.887160000000002</v>
      </c>
      <c r="AK290" s="24">
        <v>0</v>
      </c>
      <c r="AL290" s="2" t="s">
        <v>449</v>
      </c>
      <c r="AM290" s="17">
        <f>Table11[[#This Row],[Column3]]-Table11[[#This Row],[Labour]]</f>
        <v>-8.9689599999999992</v>
      </c>
      <c r="AN290" s="18">
        <f>Table11[[#This Row],[Column4]]-Table11[[#This Row],[Conservative]]</f>
        <v>-13.548080000000002</v>
      </c>
      <c r="AO290" s="19">
        <f>Table11[[#This Row],[Column5]]-Table11[[#This Row],[Reform]]</f>
        <v>19.339039999999997</v>
      </c>
      <c r="AP290" s="20">
        <f>Table11[[#This Row],[Column6]]-Table11[[#This Row],[LibDem]]</f>
        <v>0.96399999999999952</v>
      </c>
      <c r="AQ290" s="21">
        <f>Table11[[#This Row],[Column7]]-Table11[[#This Row],[Green]]</f>
        <v>5.1878399999999996</v>
      </c>
      <c r="AR290" s="22">
        <f>Table11[[#This Row],[Column8]]-Table11[[#This Row],[Oth]]</f>
        <v>-1.4610000000000001</v>
      </c>
      <c r="AS290" s="23">
        <f>Table11[[#This Row],[Column9]]-Table11[[#This Row],[SNP]]</f>
        <v>-1.5128399999999971</v>
      </c>
      <c r="AT290" s="24">
        <f>Table11[[#This Row],[Column10]]-Table11[[#This Row],[PD]]</f>
        <v>0</v>
      </c>
      <c r="AU290" s="24">
        <f>MAX(Table11[[#This Row],[Column3]:[Column10]])-LARGE(Table11[[#This Row],[Column3]:[Column10]],2)</f>
        <v>12.648120000000002</v>
      </c>
      <c r="AV290">
        <f>Table11[[#This Row],[Column3]]*Table11[[#This Row],[Column2]]</f>
        <v>257148.88192000001</v>
      </c>
      <c r="AW290" s="25">
        <f>TRUNC(Table11[[#This Row],[Column3]]*Table11[[#This Row],[Column28]]/100)</f>
        <v>2571</v>
      </c>
      <c r="AX290" s="26">
        <f>TRUNC(Table11[[#This Row],[Column4]]*Table11[[#This Row],[Column29]]/100)</f>
        <v>7837</v>
      </c>
      <c r="AY290" s="27">
        <f>TRUNC(Table11[[#This Row],[Column5]]*Table11[[#This Row],[Column30]]/100)</f>
        <v>12423</v>
      </c>
      <c r="AZ290" s="28">
        <f>TRUNC(Table11[[#This Row],[Column6]]*Table11[[#This Row],[Column31]]/100)</f>
        <v>3628</v>
      </c>
      <c r="BA290" s="29">
        <f>TRUNC(Table11[[#This Row],[Column7]]*Table11[[#This Row],[Column312]]/100)</f>
        <v>2456</v>
      </c>
      <c r="BB290" s="30">
        <f>TRUNC(Table11[[#This Row],[Column8]]*Table11[[#This Row],[Column313]]/100)</f>
        <v>18</v>
      </c>
      <c r="BC290" s="31">
        <f>TRUNC(Table11[[#This Row],[Column9]]*Table11[[#This Row],[Column314]]/100)</f>
        <v>18412</v>
      </c>
      <c r="BD290" s="32">
        <f>TRUNC(Table11[[#This Row],[Column10]]*Table11[[#This Row],[Column30]]/100)</f>
        <v>0</v>
      </c>
      <c r="BE290">
        <f>Table11[[#This Row],[Column2]]</f>
        <v>47348</v>
      </c>
      <c r="BF290">
        <f>Table11[[#This Row],[Column28]]</f>
        <v>47348</v>
      </c>
      <c r="BG290">
        <f>Table11[[#This Row],[Column29]]</f>
        <v>47348</v>
      </c>
      <c r="BH290">
        <f>Table11[[#This Row],[Column30]]</f>
        <v>47348</v>
      </c>
      <c r="BI290">
        <f>Table11[[#This Row],[Column31]]</f>
        <v>47348</v>
      </c>
      <c r="BJ290">
        <f>Table11[[#This Row],[Column312]]</f>
        <v>47348</v>
      </c>
      <c r="BK290">
        <f>Table11[[#This Row],[Column313]]</f>
        <v>47348</v>
      </c>
      <c r="BL290">
        <f>Table11[[#This Row],[Column314]]</f>
        <v>47348</v>
      </c>
      <c r="BM290">
        <f>Table11[[#This Row],[Column315]]</f>
        <v>47348</v>
      </c>
      <c r="BN290">
        <f>Table11[[#This Row],[Column31]]</f>
        <v>47348</v>
      </c>
      <c r="BO290">
        <f>Table11[[#This Row],[Column312]]</f>
        <v>47348</v>
      </c>
    </row>
    <row r="291" spans="1:67" ht="28.8" customHeight="1">
      <c r="A291" s="2" t="s">
        <v>451</v>
      </c>
      <c r="B291" s="3" t="s">
        <v>452</v>
      </c>
      <c r="C291" s="3" t="s">
        <v>131</v>
      </c>
      <c r="D291" s="50" t="s">
        <v>1217</v>
      </c>
      <c r="E291">
        <v>1</v>
      </c>
      <c r="F291">
        <v>1.0920000000000001</v>
      </c>
      <c r="G291">
        <v>8.3699999999999992</v>
      </c>
      <c r="H291">
        <v>5.1269999999999998</v>
      </c>
      <c r="I291">
        <v>35.582000000000001</v>
      </c>
      <c r="J291">
        <v>22.515000000000001</v>
      </c>
      <c r="K291">
        <v>0.186</v>
      </c>
      <c r="L291">
        <v>27.128</v>
      </c>
      <c r="M291" s="7">
        <f>Table11[[#This Row],[Progressives]]*0.67+Table11[[#This Row],[Muslim]]*0.64+Table11[[#This Row],[Left]]*0.35+Table11[[#This Row],[Average]]*0.52+Table11[[#This Row],[Reforms]]*0.2</f>
        <v>30.991710000000001</v>
      </c>
      <c r="N291" s="58">
        <f>Table11[[#This Row],[Average]]*0.34+Table11[[#This Row],[Liberal]]*0.45+Table11[[#This Row],[Blues]]+Table11[[#This Row],[Reforms]]*0.6</f>
        <v>38.692430000000002</v>
      </c>
      <c r="O291" s="9">
        <f>Table11[[#This Row],[Liberal]]*0.55+Table11[[#This Row],[Progressives]]*0.07+Table11[[#This Row],[Average]]*0.14</f>
        <v>17.723620000000004</v>
      </c>
      <c r="P291" s="11">
        <f>Table11[[#This Row],[Muslim]]*0.06+Table11[[#This Row],[Left]]*0.44+Table11[[#This Row],[Progressives]]*0.26</f>
        <v>5.08134</v>
      </c>
      <c r="Q291" s="59"/>
      <c r="R291" s="57">
        <f>Table11[[#This Row],[Muslim]]*0.3+Table11[[#This Row],[Left]]*0.21+Table11[[#This Row],[Reforms]]*0.2</f>
        <v>7.5108999999999995</v>
      </c>
      <c r="T291" s="7">
        <v>33.4</v>
      </c>
      <c r="U291" s="8">
        <v>15.5</v>
      </c>
      <c r="V291" s="10">
        <v>8.6</v>
      </c>
      <c r="W291" s="9">
        <v>5.0999999999999996</v>
      </c>
      <c r="X291" s="11">
        <v>0</v>
      </c>
      <c r="Y291" s="13">
        <v>2.1</v>
      </c>
      <c r="Z291" s="12">
        <v>35.299999999999997</v>
      </c>
      <c r="AA291" s="14">
        <v>0</v>
      </c>
      <c r="AB291">
        <f t="shared" ca="1" si="4"/>
        <v>0.42910693058382199</v>
      </c>
      <c r="AC291">
        <v>44117</v>
      </c>
      <c r="AD291" s="17">
        <v>11.28</v>
      </c>
      <c r="AE291" s="18">
        <v>11.696960000000001</v>
      </c>
      <c r="AF291" s="19">
        <v>28.439039999999999</v>
      </c>
      <c r="AG291" s="20">
        <v>6.2919999999999998</v>
      </c>
      <c r="AH291" s="21">
        <v>6.1840799999999998</v>
      </c>
      <c r="AI291" s="22">
        <v>0</v>
      </c>
      <c r="AJ291" s="23">
        <v>36.10792</v>
      </c>
      <c r="AK291" s="24">
        <v>0</v>
      </c>
      <c r="AL291" s="2" t="s">
        <v>451</v>
      </c>
      <c r="AM291" s="17">
        <f>Table11[[#This Row],[Column3]]-Table11[[#This Row],[Labour]]</f>
        <v>-22.119999999999997</v>
      </c>
      <c r="AN291" s="18">
        <f>Table11[[#This Row],[Column4]]-Table11[[#This Row],[Conservative]]</f>
        <v>-3.8030399999999993</v>
      </c>
      <c r="AO291" s="19">
        <f>Table11[[#This Row],[Column5]]-Table11[[#This Row],[Reform]]</f>
        <v>19.839039999999997</v>
      </c>
      <c r="AP291" s="20">
        <f>Table11[[#This Row],[Column6]]-Table11[[#This Row],[LibDem]]</f>
        <v>1.1920000000000002</v>
      </c>
      <c r="AQ291" s="21">
        <f>Table11[[#This Row],[Column7]]-Table11[[#This Row],[Green]]</f>
        <v>6.1840799999999998</v>
      </c>
      <c r="AR291" s="22">
        <f>Table11[[#This Row],[Column8]]-Table11[[#This Row],[Oth]]</f>
        <v>-2.1</v>
      </c>
      <c r="AS291" s="23">
        <f>Table11[[#This Row],[Column9]]-Table11[[#This Row],[SNP]]</f>
        <v>0.80792000000000286</v>
      </c>
      <c r="AT291" s="24">
        <f>Table11[[#This Row],[Column10]]-Table11[[#This Row],[PD]]</f>
        <v>0</v>
      </c>
      <c r="AU291" s="24">
        <f>MAX(Table11[[#This Row],[Column3]:[Column10]])-LARGE(Table11[[#This Row],[Column3]:[Column10]],2)</f>
        <v>7.6688800000000015</v>
      </c>
      <c r="AV291">
        <f>Table11[[#This Row],[Column3]]*Table11[[#This Row],[Column2]]</f>
        <v>497639.75999999995</v>
      </c>
      <c r="AW291" s="25">
        <f>TRUNC(Table11[[#This Row],[Column3]]*Table11[[#This Row],[Column28]]/100)</f>
        <v>4976</v>
      </c>
      <c r="AX291" s="26">
        <f>TRUNC(Table11[[#This Row],[Column4]]*Table11[[#This Row],[Column29]]/100)</f>
        <v>5160</v>
      </c>
      <c r="AY291" s="27">
        <f>TRUNC(Table11[[#This Row],[Column5]]*Table11[[#This Row],[Column30]]/100)</f>
        <v>12546</v>
      </c>
      <c r="AZ291" s="28">
        <f>TRUNC(Table11[[#This Row],[Column6]]*Table11[[#This Row],[Column31]]/100)</f>
        <v>2775</v>
      </c>
      <c r="BA291" s="29">
        <f>TRUNC(Table11[[#This Row],[Column7]]*Table11[[#This Row],[Column312]]/100)</f>
        <v>2728</v>
      </c>
      <c r="BB291" s="30">
        <f>TRUNC(Table11[[#This Row],[Column8]]*Table11[[#This Row],[Column313]]/100)</f>
        <v>0</v>
      </c>
      <c r="BC291" s="31">
        <f>TRUNC(Table11[[#This Row],[Column9]]*Table11[[#This Row],[Column314]]/100)</f>
        <v>15929</v>
      </c>
      <c r="BD291" s="32">
        <f>TRUNC(Table11[[#This Row],[Column10]]*Table11[[#This Row],[Column30]]/100)</f>
        <v>0</v>
      </c>
      <c r="BE291">
        <f>Table11[[#This Row],[Column2]]</f>
        <v>44117</v>
      </c>
      <c r="BF291">
        <f>Table11[[#This Row],[Column28]]</f>
        <v>44117</v>
      </c>
      <c r="BG291">
        <f>Table11[[#This Row],[Column29]]</f>
        <v>44117</v>
      </c>
      <c r="BH291">
        <f>Table11[[#This Row],[Column30]]</f>
        <v>44117</v>
      </c>
      <c r="BI291">
        <f>Table11[[#This Row],[Column31]]</f>
        <v>44117</v>
      </c>
      <c r="BJ291">
        <f>Table11[[#This Row],[Column312]]</f>
        <v>44117</v>
      </c>
      <c r="BK291">
        <f>Table11[[#This Row],[Column313]]</f>
        <v>44117</v>
      </c>
      <c r="BL291">
        <f>Table11[[#This Row],[Column314]]</f>
        <v>44117</v>
      </c>
      <c r="BM291">
        <f>Table11[[#This Row],[Column315]]</f>
        <v>44117</v>
      </c>
      <c r="BN291">
        <f>Table11[[#This Row],[Column31]]</f>
        <v>44117</v>
      </c>
      <c r="BO291">
        <f>Table11[[#This Row],[Column312]]</f>
        <v>44117</v>
      </c>
    </row>
    <row r="292" spans="1:67" ht="28.8">
      <c r="A292" s="4" t="s">
        <v>453</v>
      </c>
      <c r="B292" s="5" t="s">
        <v>454</v>
      </c>
      <c r="C292" s="5" t="s">
        <v>131</v>
      </c>
      <c r="D292" s="56" t="s">
        <v>1218</v>
      </c>
      <c r="E292">
        <v>1</v>
      </c>
      <c r="F292">
        <v>0.377</v>
      </c>
      <c r="G292">
        <v>7.4210000000000003</v>
      </c>
      <c r="H292">
        <v>5.4980000000000002</v>
      </c>
      <c r="I292">
        <v>39.012</v>
      </c>
      <c r="J292">
        <v>21.419</v>
      </c>
      <c r="K292">
        <v>0.17799999999999999</v>
      </c>
      <c r="L292">
        <v>26.094999999999999</v>
      </c>
      <c r="M292" s="7">
        <f>Table11[[#This Row],[Progressives]]*0.67+Table11[[#This Row],[Muslim]]*0.64+Table11[[#This Row],[Left]]*0.35+Table11[[#This Row],[Average]]*0.52+Table11[[#This Row],[Reforms]]*0.2</f>
        <v>32.027529999999999</v>
      </c>
      <c r="N292" s="58">
        <f>Table11[[#This Row],[Average]]*0.34+Table11[[#This Row],[Liberal]]*0.45+Table11[[#This Row],[Blues]]+Table11[[#This Row],[Reforms]]*0.6</f>
        <v>38.737630000000003</v>
      </c>
      <c r="O292" s="9">
        <f>Table11[[#This Row],[Liberal]]*0.55+Table11[[#This Row],[Progressives]]*0.07+Table11[[#This Row],[Average]]*0.14</f>
        <v>17.626990000000003</v>
      </c>
      <c r="P292" s="11">
        <f>Table11[[#This Row],[Muslim]]*0.06+Table11[[#This Row],[Left]]*0.44+Table11[[#This Row],[Progressives]]*0.26</f>
        <v>4.7173400000000001</v>
      </c>
      <c r="Q292" s="59"/>
      <c r="R292" s="57">
        <f>Table11[[#This Row],[Muslim]]*0.3+Table11[[#This Row],[Left]]*0.21+Table11[[#This Row],[Reforms]]*0.2</f>
        <v>6.8905100000000008</v>
      </c>
      <c r="T292" s="7">
        <v>19.100000000000001</v>
      </c>
      <c r="U292" s="8">
        <v>20.8</v>
      </c>
      <c r="V292" s="10">
        <v>6.8</v>
      </c>
      <c r="W292" s="9">
        <v>16.399999999999999</v>
      </c>
      <c r="X292" s="11">
        <v>0</v>
      </c>
      <c r="Y292" s="13">
        <v>2.1</v>
      </c>
      <c r="Z292" s="12">
        <v>34.700000000000003</v>
      </c>
      <c r="AA292" s="14">
        <v>0</v>
      </c>
      <c r="AB292">
        <f t="shared" ca="1" si="4"/>
        <v>0.77029980946248588</v>
      </c>
      <c r="AC292">
        <v>44862</v>
      </c>
      <c r="AD292" s="17">
        <v>7.3740800000000002</v>
      </c>
      <c r="AE292" s="18">
        <v>12.97472</v>
      </c>
      <c r="AF292" s="19">
        <v>25.688199999999998</v>
      </c>
      <c r="AG292" s="20">
        <v>16.314</v>
      </c>
      <c r="AH292" s="21">
        <v>5.8875599999999997</v>
      </c>
      <c r="AI292" s="22">
        <v>0</v>
      </c>
      <c r="AJ292" s="23">
        <v>31.661439999999999</v>
      </c>
      <c r="AK292" s="24">
        <v>0</v>
      </c>
      <c r="AL292" s="2" t="s">
        <v>453</v>
      </c>
      <c r="AM292" s="17">
        <f>Table11[[#This Row],[Column3]]-Table11[[#This Row],[Labour]]</f>
        <v>-11.725920000000002</v>
      </c>
      <c r="AN292" s="18">
        <f>Table11[[#This Row],[Column4]]-Table11[[#This Row],[Conservative]]</f>
        <v>-7.8252800000000011</v>
      </c>
      <c r="AO292" s="19">
        <f>Table11[[#This Row],[Column5]]-Table11[[#This Row],[Reform]]</f>
        <v>18.888199999999998</v>
      </c>
      <c r="AP292" s="20">
        <f>Table11[[#This Row],[Column6]]-Table11[[#This Row],[LibDem]]</f>
        <v>-8.5999999999998522E-2</v>
      </c>
      <c r="AQ292" s="21">
        <f>Table11[[#This Row],[Column7]]-Table11[[#This Row],[Green]]</f>
        <v>5.8875599999999997</v>
      </c>
      <c r="AR292" s="22">
        <f>Table11[[#This Row],[Column8]]-Table11[[#This Row],[Oth]]</f>
        <v>-2.1</v>
      </c>
      <c r="AS292" s="23">
        <f>Table11[[#This Row],[Column9]]-Table11[[#This Row],[SNP]]</f>
        <v>-3.0385600000000039</v>
      </c>
      <c r="AT292" s="24">
        <f>Table11[[#This Row],[Column10]]-Table11[[#This Row],[PD]]</f>
        <v>0</v>
      </c>
      <c r="AU292" s="24">
        <f>MAX(Table11[[#This Row],[Column3]:[Column10]])-LARGE(Table11[[#This Row],[Column3]:[Column10]],2)</f>
        <v>5.9732400000000005</v>
      </c>
      <c r="AV292">
        <f>Table11[[#This Row],[Column3]]*Table11[[#This Row],[Column2]]</f>
        <v>330815.97696</v>
      </c>
      <c r="AW292" s="25">
        <f>TRUNC(Table11[[#This Row],[Column3]]*Table11[[#This Row],[Column28]]/100)</f>
        <v>3308</v>
      </c>
      <c r="AX292" s="26">
        <f>TRUNC(Table11[[#This Row],[Column4]]*Table11[[#This Row],[Column29]]/100)</f>
        <v>5820</v>
      </c>
      <c r="AY292" s="27">
        <f>TRUNC(Table11[[#This Row],[Column5]]*Table11[[#This Row],[Column30]]/100)</f>
        <v>11524</v>
      </c>
      <c r="AZ292" s="28">
        <f>TRUNC(Table11[[#This Row],[Column6]]*Table11[[#This Row],[Column31]]/100)</f>
        <v>7318</v>
      </c>
      <c r="BA292" s="29">
        <f>TRUNC(Table11[[#This Row],[Column7]]*Table11[[#This Row],[Column312]]/100)</f>
        <v>2641</v>
      </c>
      <c r="BB292" s="30">
        <f>TRUNC(Table11[[#This Row],[Column8]]*Table11[[#This Row],[Column313]]/100)</f>
        <v>0</v>
      </c>
      <c r="BC292" s="31">
        <f>TRUNC(Table11[[#This Row],[Column9]]*Table11[[#This Row],[Column314]]/100)</f>
        <v>14203</v>
      </c>
      <c r="BD292" s="32">
        <f>TRUNC(Table11[[#This Row],[Column10]]*Table11[[#This Row],[Column30]]/100)</f>
        <v>0</v>
      </c>
      <c r="BE292">
        <f>Table11[[#This Row],[Column2]]</f>
        <v>44862</v>
      </c>
      <c r="BF292">
        <f>Table11[[#This Row],[Column28]]</f>
        <v>44862</v>
      </c>
      <c r="BG292">
        <f>Table11[[#This Row],[Column29]]</f>
        <v>44862</v>
      </c>
      <c r="BH292">
        <f>Table11[[#This Row],[Column30]]</f>
        <v>44862</v>
      </c>
      <c r="BI292">
        <f>Table11[[#This Row],[Column31]]</f>
        <v>44862</v>
      </c>
      <c r="BJ292">
        <f>Table11[[#This Row],[Column312]]</f>
        <v>44862</v>
      </c>
      <c r="BK292">
        <f>Table11[[#This Row],[Column313]]</f>
        <v>44862</v>
      </c>
      <c r="BL292">
        <f>Table11[[#This Row],[Column314]]</f>
        <v>44862</v>
      </c>
      <c r="BM292">
        <f>Table11[[#This Row],[Column315]]</f>
        <v>44862</v>
      </c>
      <c r="BN292">
        <f>Table11[[#This Row],[Column31]]</f>
        <v>44862</v>
      </c>
      <c r="BO292">
        <f>Table11[[#This Row],[Column312]]</f>
        <v>44862</v>
      </c>
    </row>
    <row r="293" spans="1:67" ht="28.8">
      <c r="A293" s="4" t="s">
        <v>457</v>
      </c>
      <c r="B293" s="5" t="s">
        <v>458</v>
      </c>
      <c r="C293" s="5" t="s">
        <v>131</v>
      </c>
      <c r="D293" s="56" t="s">
        <v>1219</v>
      </c>
      <c r="E293">
        <v>1</v>
      </c>
      <c r="F293">
        <v>0.42299999999999999</v>
      </c>
      <c r="G293">
        <v>8.4450000000000003</v>
      </c>
      <c r="H293">
        <v>4.657</v>
      </c>
      <c r="I293">
        <v>38.948999999999998</v>
      </c>
      <c r="J293">
        <v>16.721</v>
      </c>
      <c r="K293">
        <v>0.218</v>
      </c>
      <c r="L293">
        <v>30.587</v>
      </c>
      <c r="M293" s="7">
        <f>Table11[[#This Row],[Progressives]]*0.67+Table11[[#This Row],[Muslim]]*0.64+Table11[[#This Row],[Left]]*0.35+Table11[[#This Row],[Average]]*0.52+Table11[[#This Row],[Reforms]]*0.2</f>
        <v>32.71754</v>
      </c>
      <c r="N293" s="58">
        <f>Table11[[#This Row],[Average]]*0.34+Table11[[#This Row],[Liberal]]*0.45+Table11[[#This Row],[Blues]]+Table11[[#This Row],[Reforms]]*0.6</f>
        <v>39.337310000000002</v>
      </c>
      <c r="O293" s="9">
        <f>Table11[[#This Row],[Liberal]]*0.55+Table11[[#This Row],[Progressives]]*0.07+Table11[[#This Row],[Average]]*0.14</f>
        <v>14.9754</v>
      </c>
      <c r="P293" s="11">
        <f>Table11[[#This Row],[Muslim]]*0.06+Table11[[#This Row],[Left]]*0.44+Table11[[#This Row],[Progressives]]*0.26</f>
        <v>4.952</v>
      </c>
      <c r="Q293" s="59"/>
      <c r="R293" s="57">
        <f>Table11[[#This Row],[Muslim]]*0.3+Table11[[#This Row],[Left]]*0.21+Table11[[#This Row],[Reforms]]*0.2</f>
        <v>8.0177499999999995</v>
      </c>
      <c r="T293" s="7">
        <v>36.5</v>
      </c>
      <c r="U293" s="8">
        <v>22.6</v>
      </c>
      <c r="V293" s="10">
        <v>8.6999999999999993</v>
      </c>
      <c r="W293" s="9">
        <v>2.6</v>
      </c>
      <c r="X293" s="11">
        <v>2.2000000000000002</v>
      </c>
      <c r="Y293" s="13">
        <v>1.2</v>
      </c>
      <c r="Z293" s="12">
        <v>26.3</v>
      </c>
      <c r="AA293" s="14">
        <v>0</v>
      </c>
      <c r="AB293">
        <f t="shared" ca="1" si="4"/>
        <v>0.2023110764548377</v>
      </c>
      <c r="AC293">
        <v>40936</v>
      </c>
      <c r="AD293" s="17">
        <v>20.023610000000001</v>
      </c>
      <c r="AE293" s="18">
        <v>12.442319999999899</v>
      </c>
      <c r="AF293" s="19">
        <v>26.259679999999999</v>
      </c>
      <c r="AG293" s="20">
        <v>3.2553899999999998</v>
      </c>
      <c r="AH293" s="21">
        <v>6.1664399999999997</v>
      </c>
      <c r="AI293" s="22">
        <v>0</v>
      </c>
      <c r="AJ293" s="23">
        <v>31.85256</v>
      </c>
      <c r="AK293" s="24">
        <v>0</v>
      </c>
      <c r="AL293" s="2" t="s">
        <v>457</v>
      </c>
      <c r="AM293" s="17">
        <f>Table11[[#This Row],[Column3]]-Table11[[#This Row],[Labour]]</f>
        <v>-16.476389999999999</v>
      </c>
      <c r="AN293" s="18">
        <f>Table11[[#This Row],[Column4]]-Table11[[#This Row],[Conservative]]</f>
        <v>-10.157680000000102</v>
      </c>
      <c r="AO293" s="19">
        <f>Table11[[#This Row],[Column5]]-Table11[[#This Row],[Reform]]</f>
        <v>17.55968</v>
      </c>
      <c r="AP293" s="20">
        <f>Table11[[#This Row],[Column6]]-Table11[[#This Row],[LibDem]]</f>
        <v>0.6553899999999997</v>
      </c>
      <c r="AQ293" s="21">
        <f>Table11[[#This Row],[Column7]]-Table11[[#This Row],[Green]]</f>
        <v>3.9664399999999995</v>
      </c>
      <c r="AR293" s="22">
        <f>Table11[[#This Row],[Column8]]-Table11[[#This Row],[Oth]]</f>
        <v>-1.2</v>
      </c>
      <c r="AS293" s="23">
        <f>Table11[[#This Row],[Column9]]-Table11[[#This Row],[SNP]]</f>
        <v>5.5525599999999997</v>
      </c>
      <c r="AT293" s="24">
        <f>Table11[[#This Row],[Column10]]-Table11[[#This Row],[PD]]</f>
        <v>0</v>
      </c>
      <c r="AU293" s="24">
        <f>MAX(Table11[[#This Row],[Column3]:[Column10]])-LARGE(Table11[[#This Row],[Column3]:[Column10]],2)</f>
        <v>5.592880000000001</v>
      </c>
      <c r="AV293">
        <f>Table11[[#This Row],[Column3]]*Table11[[#This Row],[Column2]]</f>
        <v>819686.49896000011</v>
      </c>
      <c r="AW293" s="25">
        <f>TRUNC(Table11[[#This Row],[Column3]]*Table11[[#This Row],[Column28]]/100)</f>
        <v>8196</v>
      </c>
      <c r="AX293" s="26">
        <f>TRUNC(Table11[[#This Row],[Column4]]*Table11[[#This Row],[Column29]]/100)</f>
        <v>5093</v>
      </c>
      <c r="AY293" s="27">
        <f>TRUNC(Table11[[#This Row],[Column5]]*Table11[[#This Row],[Column30]]/100)</f>
        <v>10749</v>
      </c>
      <c r="AZ293" s="28">
        <f>TRUNC(Table11[[#This Row],[Column6]]*Table11[[#This Row],[Column31]]/100)</f>
        <v>1332</v>
      </c>
      <c r="BA293" s="29">
        <f>TRUNC(Table11[[#This Row],[Column7]]*Table11[[#This Row],[Column312]]/100)</f>
        <v>2524</v>
      </c>
      <c r="BB293" s="30">
        <f>TRUNC(Table11[[#This Row],[Column8]]*Table11[[#This Row],[Column313]]/100)</f>
        <v>0</v>
      </c>
      <c r="BC293" s="31">
        <f>TRUNC(Table11[[#This Row],[Column9]]*Table11[[#This Row],[Column314]]/100)</f>
        <v>13039</v>
      </c>
      <c r="BD293" s="32">
        <f>TRUNC(Table11[[#This Row],[Column10]]*Table11[[#This Row],[Column30]]/100)</f>
        <v>0</v>
      </c>
      <c r="BE293">
        <f>Table11[[#This Row],[Column2]]</f>
        <v>40936</v>
      </c>
      <c r="BF293">
        <f>Table11[[#This Row],[Column28]]</f>
        <v>40936</v>
      </c>
      <c r="BG293">
        <f>Table11[[#This Row],[Column29]]</f>
        <v>40936</v>
      </c>
      <c r="BH293">
        <f>Table11[[#This Row],[Column30]]</f>
        <v>40936</v>
      </c>
      <c r="BI293">
        <f>Table11[[#This Row],[Column31]]</f>
        <v>40936</v>
      </c>
      <c r="BJ293">
        <f>Table11[[#This Row],[Column312]]</f>
        <v>40936</v>
      </c>
      <c r="BK293">
        <f>Table11[[#This Row],[Column313]]</f>
        <v>40936</v>
      </c>
      <c r="BL293">
        <f>Table11[[#This Row],[Column314]]</f>
        <v>40936</v>
      </c>
      <c r="BM293">
        <f>Table11[[#This Row],[Column315]]</f>
        <v>40936</v>
      </c>
      <c r="BN293">
        <f>Table11[[#This Row],[Column31]]</f>
        <v>40936</v>
      </c>
      <c r="BO293">
        <f>Table11[[#This Row],[Column312]]</f>
        <v>40936</v>
      </c>
    </row>
    <row r="294" spans="1:67" ht="28.8">
      <c r="A294" s="2" t="s">
        <v>466</v>
      </c>
      <c r="B294" s="3" t="s">
        <v>467</v>
      </c>
      <c r="C294" s="3" t="s">
        <v>131</v>
      </c>
      <c r="D294" s="50" t="s">
        <v>1220</v>
      </c>
      <c r="E294">
        <v>1</v>
      </c>
      <c r="F294">
        <v>0.86799999999999999</v>
      </c>
      <c r="G294">
        <v>8.4860000000000007</v>
      </c>
      <c r="H294">
        <v>4.8970000000000002</v>
      </c>
      <c r="I294">
        <v>33.25</v>
      </c>
      <c r="J294">
        <v>24.901</v>
      </c>
      <c r="K294">
        <v>0.29499999999999998</v>
      </c>
      <c r="L294">
        <v>27.302</v>
      </c>
      <c r="M294" s="7">
        <f>Table11[[#This Row],[Progressives]]*0.67+Table11[[#This Row],[Muslim]]*0.64+Table11[[#This Row],[Left]]*0.35+Table11[[#This Row],[Average]]*0.52+Table11[[#This Row],[Reforms]]*0.2</f>
        <v>29.557009999999998</v>
      </c>
      <c r="N294" s="58">
        <f>Table11[[#This Row],[Average]]*0.34+Table11[[#This Row],[Liberal]]*0.45+Table11[[#This Row],[Blues]]+Table11[[#This Row],[Reforms]]*0.6</f>
        <v>39.18665</v>
      </c>
      <c r="O294" s="9">
        <f>Table11[[#This Row],[Liberal]]*0.55+Table11[[#This Row],[Progressives]]*0.07+Table11[[#This Row],[Average]]*0.14</f>
        <v>18.693340000000003</v>
      </c>
      <c r="P294" s="11">
        <f>Table11[[#This Row],[Muslim]]*0.06+Table11[[#This Row],[Left]]*0.44+Table11[[#This Row],[Progressives]]*0.26</f>
        <v>5.0591400000000002</v>
      </c>
      <c r="Q294" s="59"/>
      <c r="R294" s="57">
        <f>Table11[[#This Row],[Muslim]]*0.3+Table11[[#This Row],[Left]]*0.21+Table11[[#This Row],[Reforms]]*0.2</f>
        <v>7.5028600000000001</v>
      </c>
      <c r="T294" s="7">
        <v>47</v>
      </c>
      <c r="U294" s="8">
        <v>7.5</v>
      </c>
      <c r="V294" s="10">
        <v>8.4</v>
      </c>
      <c r="W294" s="9">
        <v>5.2</v>
      </c>
      <c r="X294" s="11">
        <v>3.3</v>
      </c>
      <c r="Y294" s="13">
        <v>1.5</v>
      </c>
      <c r="Z294" s="12">
        <v>27.2</v>
      </c>
      <c r="AA294" s="14">
        <v>0</v>
      </c>
      <c r="AB294">
        <f t="shared" ca="1" si="4"/>
        <v>0.20281089705319377</v>
      </c>
      <c r="AC294">
        <v>42065</v>
      </c>
      <c r="AD294" s="17">
        <v>25.072959999999998</v>
      </c>
      <c r="AE294" s="18">
        <v>7.8548799999999996</v>
      </c>
      <c r="AF294" s="19">
        <v>17.462</v>
      </c>
      <c r="AG294" s="20">
        <v>5.2941599999999998</v>
      </c>
      <c r="AH294" s="21">
        <v>7.63476</v>
      </c>
      <c r="AI294" s="22">
        <v>9.7500000000000003E-2</v>
      </c>
      <c r="AJ294" s="23">
        <v>36.583739999999999</v>
      </c>
      <c r="AK294" s="24">
        <v>0</v>
      </c>
      <c r="AL294" s="2" t="s">
        <v>466</v>
      </c>
      <c r="AM294" s="17">
        <f>Table11[[#This Row],[Column3]]-Table11[[#This Row],[Labour]]</f>
        <v>-21.927040000000002</v>
      </c>
      <c r="AN294" s="18">
        <f>Table11[[#This Row],[Column4]]-Table11[[#This Row],[Conservative]]</f>
        <v>0.35487999999999964</v>
      </c>
      <c r="AO294" s="19">
        <f>Table11[[#This Row],[Column5]]-Table11[[#This Row],[Reform]]</f>
        <v>9.0619999999999994</v>
      </c>
      <c r="AP294" s="20">
        <f>Table11[[#This Row],[Column6]]-Table11[[#This Row],[LibDem]]</f>
        <v>9.4159999999999577E-2</v>
      </c>
      <c r="AQ294" s="21">
        <f>Table11[[#This Row],[Column7]]-Table11[[#This Row],[Green]]</f>
        <v>4.3347600000000002</v>
      </c>
      <c r="AR294" s="22">
        <f>Table11[[#This Row],[Column8]]-Table11[[#This Row],[Oth]]</f>
        <v>-1.4025000000000001</v>
      </c>
      <c r="AS294" s="23">
        <f>Table11[[#This Row],[Column9]]-Table11[[#This Row],[SNP]]</f>
        <v>9.3837399999999995</v>
      </c>
      <c r="AT294" s="24">
        <f>Table11[[#This Row],[Column10]]-Table11[[#This Row],[PD]]</f>
        <v>0</v>
      </c>
      <c r="AU294" s="24">
        <f>MAX(Table11[[#This Row],[Column3]:[Column10]])-LARGE(Table11[[#This Row],[Column3]:[Column10]],2)</f>
        <v>11.51078</v>
      </c>
      <c r="AV294">
        <f>Table11[[#This Row],[Column3]]*Table11[[#This Row],[Column2]]</f>
        <v>1054694.0623999999</v>
      </c>
      <c r="AW294" s="25">
        <f>TRUNC(Table11[[#This Row],[Column3]]*Table11[[#This Row],[Column28]]/100)</f>
        <v>10546</v>
      </c>
      <c r="AX294" s="26">
        <f>TRUNC(Table11[[#This Row],[Column4]]*Table11[[#This Row],[Column29]]/100)</f>
        <v>3304</v>
      </c>
      <c r="AY294" s="27">
        <f>TRUNC(Table11[[#This Row],[Column5]]*Table11[[#This Row],[Column30]]/100)</f>
        <v>7345</v>
      </c>
      <c r="AZ294" s="28">
        <f>TRUNC(Table11[[#This Row],[Column6]]*Table11[[#This Row],[Column31]]/100)</f>
        <v>2226</v>
      </c>
      <c r="BA294" s="29">
        <f>TRUNC(Table11[[#This Row],[Column7]]*Table11[[#This Row],[Column312]]/100)</f>
        <v>3211</v>
      </c>
      <c r="BB294" s="30">
        <f>TRUNC(Table11[[#This Row],[Column8]]*Table11[[#This Row],[Column313]]/100)</f>
        <v>41</v>
      </c>
      <c r="BC294" s="31">
        <f>TRUNC(Table11[[#This Row],[Column9]]*Table11[[#This Row],[Column314]]/100)</f>
        <v>15388</v>
      </c>
      <c r="BD294" s="32">
        <f>TRUNC(Table11[[#This Row],[Column10]]*Table11[[#This Row],[Column30]]/100)</f>
        <v>0</v>
      </c>
      <c r="BE294">
        <f>Table11[[#This Row],[Column2]]</f>
        <v>42065</v>
      </c>
      <c r="BF294">
        <f>Table11[[#This Row],[Column28]]</f>
        <v>42065</v>
      </c>
      <c r="BG294">
        <f>Table11[[#This Row],[Column29]]</f>
        <v>42065</v>
      </c>
      <c r="BH294">
        <f>Table11[[#This Row],[Column30]]</f>
        <v>42065</v>
      </c>
      <c r="BI294">
        <f>Table11[[#This Row],[Column31]]</f>
        <v>42065</v>
      </c>
      <c r="BJ294">
        <f>Table11[[#This Row],[Column312]]</f>
        <v>42065</v>
      </c>
      <c r="BK294">
        <f>Table11[[#This Row],[Column313]]</f>
        <v>42065</v>
      </c>
      <c r="BL294">
        <f>Table11[[#This Row],[Column314]]</f>
        <v>42065</v>
      </c>
      <c r="BM294">
        <f>Table11[[#This Row],[Column315]]</f>
        <v>42065</v>
      </c>
      <c r="BN294">
        <f>Table11[[#This Row],[Column31]]</f>
        <v>42065</v>
      </c>
      <c r="BO294">
        <f>Table11[[#This Row],[Column312]]</f>
        <v>42065</v>
      </c>
    </row>
    <row r="295" spans="1:67" ht="28.8">
      <c r="A295" s="2" t="s">
        <v>469</v>
      </c>
      <c r="B295" s="3" t="s">
        <v>470</v>
      </c>
      <c r="C295" s="3" t="s">
        <v>131</v>
      </c>
      <c r="D295" s="50" t="s">
        <v>1221</v>
      </c>
      <c r="E295">
        <v>1</v>
      </c>
      <c r="F295">
        <v>0.32700000000000001</v>
      </c>
      <c r="G295">
        <v>7.641</v>
      </c>
      <c r="H295">
        <v>6.3540000000000001</v>
      </c>
      <c r="I295">
        <v>38.450000000000003</v>
      </c>
      <c r="J295">
        <v>18.347999999999999</v>
      </c>
      <c r="K295">
        <v>0.153</v>
      </c>
      <c r="L295">
        <v>28.725999999999999</v>
      </c>
      <c r="M295" s="7">
        <f>Table11[[#This Row],[Progressives]]*0.67+Table11[[#This Row],[Muslim]]*0.64+Table11[[#This Row],[Left]]*0.35+Table11[[#This Row],[Average]]*0.52+Table11[[#This Row],[Reforms]]*0.2</f>
        <v>32.880009999999999</v>
      </c>
      <c r="N295" s="58">
        <f>Table11[[#This Row],[Average]]*0.34+Table11[[#This Row],[Liberal]]*0.45+Table11[[#This Row],[Blues]]+Table11[[#This Row],[Reforms]]*0.6</f>
        <v>38.718199999999996</v>
      </c>
      <c r="O295" s="9">
        <f>Table11[[#This Row],[Liberal]]*0.55+Table11[[#This Row],[Progressives]]*0.07+Table11[[#This Row],[Average]]*0.14</f>
        <v>15.919180000000001</v>
      </c>
      <c r="P295" s="11">
        <f>Table11[[#This Row],[Muslim]]*0.06+Table11[[#This Row],[Left]]*0.44+Table11[[#This Row],[Progressives]]*0.26</f>
        <v>5.0337000000000005</v>
      </c>
      <c r="Q295" s="59"/>
      <c r="R295" s="57">
        <f>Table11[[#This Row],[Muslim]]*0.3+Table11[[#This Row],[Left]]*0.21+Table11[[#This Row],[Reforms]]*0.2</f>
        <v>7.4479100000000003</v>
      </c>
      <c r="T295" s="7">
        <v>13.6</v>
      </c>
      <c r="U295" s="8">
        <v>40.5</v>
      </c>
      <c r="V295" s="10">
        <v>7.2</v>
      </c>
      <c r="W295" s="9">
        <v>7.9</v>
      </c>
      <c r="X295" s="11">
        <v>3.3</v>
      </c>
      <c r="Y295" s="13">
        <v>1.2</v>
      </c>
      <c r="Z295" s="12">
        <v>26.4</v>
      </c>
      <c r="AA295" s="14">
        <v>0</v>
      </c>
      <c r="AB295">
        <f t="shared" ca="1" si="4"/>
        <v>0.55973892232833666</v>
      </c>
      <c r="AC295">
        <v>46558</v>
      </c>
      <c r="AD295" s="17">
        <v>5.5603199999999999</v>
      </c>
      <c r="AE295" s="18">
        <v>30.810639999999999</v>
      </c>
      <c r="AF295" s="19">
        <v>23.454999999999998</v>
      </c>
      <c r="AG295" s="20">
        <v>6.7100400000000002</v>
      </c>
      <c r="AH295" s="21">
        <v>8.1698400000000007</v>
      </c>
      <c r="AI295" s="22">
        <v>2.86E-2</v>
      </c>
      <c r="AJ295" s="23">
        <v>25.265560000000001</v>
      </c>
      <c r="AK295" s="24">
        <v>0</v>
      </c>
      <c r="AL295" s="2" t="s">
        <v>469</v>
      </c>
      <c r="AM295" s="17">
        <f>Table11[[#This Row],[Column3]]-Table11[[#This Row],[Labour]]</f>
        <v>-8.0396800000000006</v>
      </c>
      <c r="AN295" s="18">
        <f>Table11[[#This Row],[Column4]]-Table11[[#This Row],[Conservative]]</f>
        <v>-9.6893600000000006</v>
      </c>
      <c r="AO295" s="19">
        <f>Table11[[#This Row],[Column5]]-Table11[[#This Row],[Reform]]</f>
        <v>16.254999999999999</v>
      </c>
      <c r="AP295" s="20">
        <f>Table11[[#This Row],[Column6]]-Table11[[#This Row],[LibDem]]</f>
        <v>-1.1899600000000001</v>
      </c>
      <c r="AQ295" s="21">
        <f>Table11[[#This Row],[Column7]]-Table11[[#This Row],[Green]]</f>
        <v>4.8698400000000008</v>
      </c>
      <c r="AR295" s="22">
        <f>Table11[[#This Row],[Column8]]-Table11[[#This Row],[Oth]]</f>
        <v>-1.1714</v>
      </c>
      <c r="AS295" s="23">
        <f>Table11[[#This Row],[Column9]]-Table11[[#This Row],[SNP]]</f>
        <v>-1.1344399999999979</v>
      </c>
      <c r="AT295" s="24">
        <f>Table11[[#This Row],[Column10]]-Table11[[#This Row],[PD]]</f>
        <v>0</v>
      </c>
      <c r="AU295" s="24">
        <f>MAX(Table11[[#This Row],[Column3]:[Column10]])-LARGE(Table11[[#This Row],[Column3]:[Column10]],2)</f>
        <v>5.5450799999999987</v>
      </c>
      <c r="AV295">
        <f>Table11[[#This Row],[Column3]]*Table11[[#This Row],[Column2]]</f>
        <v>258877.37855999998</v>
      </c>
      <c r="AW295" s="25">
        <f>TRUNC(Table11[[#This Row],[Column3]]*Table11[[#This Row],[Column28]]/100)</f>
        <v>2588</v>
      </c>
      <c r="AX295" s="26">
        <f>TRUNC(Table11[[#This Row],[Column4]]*Table11[[#This Row],[Column29]]/100)</f>
        <v>14344</v>
      </c>
      <c r="AY295" s="27">
        <f>TRUNC(Table11[[#This Row],[Column5]]*Table11[[#This Row],[Column30]]/100)</f>
        <v>10920</v>
      </c>
      <c r="AZ295" s="28">
        <f>TRUNC(Table11[[#This Row],[Column6]]*Table11[[#This Row],[Column31]]/100)</f>
        <v>3124</v>
      </c>
      <c r="BA295" s="29">
        <f>TRUNC(Table11[[#This Row],[Column7]]*Table11[[#This Row],[Column312]]/100)</f>
        <v>3803</v>
      </c>
      <c r="BB295" s="30">
        <f>TRUNC(Table11[[#This Row],[Column8]]*Table11[[#This Row],[Column313]]/100)</f>
        <v>13</v>
      </c>
      <c r="BC295" s="31">
        <f>TRUNC(Table11[[#This Row],[Column9]]*Table11[[#This Row],[Column314]]/100)</f>
        <v>11763</v>
      </c>
      <c r="BD295" s="32">
        <f>TRUNC(Table11[[#This Row],[Column10]]*Table11[[#This Row],[Column30]]/100)</f>
        <v>0</v>
      </c>
      <c r="BE295">
        <f>Table11[[#This Row],[Column2]]</f>
        <v>46558</v>
      </c>
      <c r="BF295">
        <f>Table11[[#This Row],[Column28]]</f>
        <v>46558</v>
      </c>
      <c r="BG295">
        <f>Table11[[#This Row],[Column29]]</f>
        <v>46558</v>
      </c>
      <c r="BH295">
        <f>Table11[[#This Row],[Column30]]</f>
        <v>46558</v>
      </c>
      <c r="BI295">
        <f>Table11[[#This Row],[Column31]]</f>
        <v>46558</v>
      </c>
      <c r="BJ295">
        <f>Table11[[#This Row],[Column312]]</f>
        <v>46558</v>
      </c>
      <c r="BK295">
        <f>Table11[[#This Row],[Column313]]</f>
        <v>46558</v>
      </c>
      <c r="BL295">
        <f>Table11[[#This Row],[Column314]]</f>
        <v>46558</v>
      </c>
      <c r="BM295">
        <f>Table11[[#This Row],[Column315]]</f>
        <v>46558</v>
      </c>
      <c r="BN295">
        <f>Table11[[#This Row],[Column31]]</f>
        <v>46558</v>
      </c>
      <c r="BO295">
        <f>Table11[[#This Row],[Column312]]</f>
        <v>46558</v>
      </c>
    </row>
    <row r="296" spans="1:67" ht="28.8">
      <c r="A296" s="2" t="s">
        <v>527</v>
      </c>
      <c r="B296" s="3" t="s">
        <v>528</v>
      </c>
      <c r="C296" s="3" t="s">
        <v>131</v>
      </c>
      <c r="D296" s="50" t="s">
        <v>1222</v>
      </c>
      <c r="E296">
        <v>1</v>
      </c>
      <c r="F296">
        <v>0.36199999999999999</v>
      </c>
      <c r="G296">
        <v>6.9930000000000003</v>
      </c>
      <c r="H296">
        <v>3.9460000000000002</v>
      </c>
      <c r="I296">
        <v>37.911999999999999</v>
      </c>
      <c r="J296">
        <v>20.762</v>
      </c>
      <c r="K296">
        <v>0.13800000000000001</v>
      </c>
      <c r="L296">
        <v>29.888000000000002</v>
      </c>
      <c r="M296" s="7">
        <f>Table11[[#This Row],[Progressives]]*0.67+Table11[[#This Row],[Muslim]]*0.64+Table11[[#This Row],[Left]]*0.35+Table11[[#This Row],[Average]]*0.52+Table11[[#This Row],[Reforms]]*0.2</f>
        <v>31.014890000000001</v>
      </c>
      <c r="N296" s="58">
        <f>Table11[[#This Row],[Average]]*0.34+Table11[[#This Row],[Liberal]]*0.45+Table11[[#This Row],[Blues]]+Table11[[#This Row],[Reforms]]*0.6</f>
        <v>40.303780000000003</v>
      </c>
      <c r="O296" s="9">
        <f>Table11[[#This Row],[Liberal]]*0.55+Table11[[#This Row],[Progressives]]*0.07+Table11[[#This Row],[Average]]*0.14</f>
        <v>17.003000000000004</v>
      </c>
      <c r="P296" s="11">
        <f>Table11[[#This Row],[Muslim]]*0.06+Table11[[#This Row],[Left]]*0.44+Table11[[#This Row],[Progressives]]*0.26</f>
        <v>4.1246000000000009</v>
      </c>
      <c r="Q296" s="59"/>
      <c r="R296" s="57">
        <f>Table11[[#This Row],[Muslim]]*0.3+Table11[[#This Row],[Left]]*0.21+Table11[[#This Row],[Reforms]]*0.2</f>
        <v>7.5547300000000011</v>
      </c>
      <c r="T296" s="7">
        <v>7.4</v>
      </c>
      <c r="U296" s="8">
        <v>4</v>
      </c>
      <c r="V296" s="10">
        <v>7.3</v>
      </c>
      <c r="W296" s="9">
        <v>49.4</v>
      </c>
      <c r="X296" s="11">
        <v>3.6</v>
      </c>
      <c r="Y296" s="13">
        <v>1.7</v>
      </c>
      <c r="Z296" s="12">
        <v>26.6</v>
      </c>
      <c r="AA296" s="14">
        <v>0</v>
      </c>
      <c r="AB296">
        <f t="shared" ca="1" si="4"/>
        <v>0.70064070803965528</v>
      </c>
      <c r="AC296">
        <v>46048</v>
      </c>
      <c r="AD296" s="17">
        <v>3.0783999999999998</v>
      </c>
      <c r="AE296" s="18">
        <v>3.6652</v>
      </c>
      <c r="AF296" s="19">
        <v>21.9148</v>
      </c>
      <c r="AG296" s="20">
        <v>48.33728</v>
      </c>
      <c r="AH296" s="21">
        <v>7.3273200000000003</v>
      </c>
      <c r="AI296" s="22">
        <v>0</v>
      </c>
      <c r="AJ296" s="23">
        <v>15.677</v>
      </c>
      <c r="AK296" s="24">
        <v>0</v>
      </c>
      <c r="AL296" s="2" t="s">
        <v>527</v>
      </c>
      <c r="AM296" s="17">
        <f>Table11[[#This Row],[Column3]]-Table11[[#This Row],[Labour]]</f>
        <v>-4.3216000000000001</v>
      </c>
      <c r="AN296" s="18">
        <f>Table11[[#This Row],[Column4]]-Table11[[#This Row],[Conservative]]</f>
        <v>-0.33479999999999999</v>
      </c>
      <c r="AO296" s="19">
        <f>Table11[[#This Row],[Column5]]-Table11[[#This Row],[Reform]]</f>
        <v>14.614799999999999</v>
      </c>
      <c r="AP296" s="20">
        <f>Table11[[#This Row],[Column6]]-Table11[[#This Row],[LibDem]]</f>
        <v>-1.0627199999999988</v>
      </c>
      <c r="AQ296" s="21">
        <f>Table11[[#This Row],[Column7]]-Table11[[#This Row],[Green]]</f>
        <v>3.7273200000000002</v>
      </c>
      <c r="AR296" s="22">
        <f>Table11[[#This Row],[Column8]]-Table11[[#This Row],[Oth]]</f>
        <v>-1.7</v>
      </c>
      <c r="AS296" s="23">
        <f>Table11[[#This Row],[Column9]]-Table11[[#This Row],[SNP]]</f>
        <v>-10.923000000000002</v>
      </c>
      <c r="AT296" s="24">
        <f>Table11[[#This Row],[Column10]]-Table11[[#This Row],[PD]]</f>
        <v>0</v>
      </c>
      <c r="AU296" s="24">
        <f>MAX(Table11[[#This Row],[Column3]:[Column10]])-LARGE(Table11[[#This Row],[Column3]:[Column10]],2)</f>
        <v>26.42248</v>
      </c>
      <c r="AV296">
        <f>Table11[[#This Row],[Column3]]*Table11[[#This Row],[Column2]]</f>
        <v>141754.16319999998</v>
      </c>
      <c r="AW296" s="25">
        <f>TRUNC(Table11[[#This Row],[Column3]]*Table11[[#This Row],[Column28]]/100)</f>
        <v>1417</v>
      </c>
      <c r="AX296" s="26">
        <f>TRUNC(Table11[[#This Row],[Column4]]*Table11[[#This Row],[Column29]]/100)</f>
        <v>1687</v>
      </c>
      <c r="AY296" s="27">
        <f>TRUNC(Table11[[#This Row],[Column5]]*Table11[[#This Row],[Column30]]/100)</f>
        <v>10091</v>
      </c>
      <c r="AZ296" s="28">
        <f>TRUNC(Table11[[#This Row],[Column6]]*Table11[[#This Row],[Column31]]/100)</f>
        <v>22258</v>
      </c>
      <c r="BA296" s="29">
        <f>TRUNC(Table11[[#This Row],[Column7]]*Table11[[#This Row],[Column312]]/100)</f>
        <v>3374</v>
      </c>
      <c r="BB296" s="30">
        <f>TRUNC(Table11[[#This Row],[Column8]]*Table11[[#This Row],[Column313]]/100)</f>
        <v>0</v>
      </c>
      <c r="BC296" s="31">
        <f>TRUNC(Table11[[#This Row],[Column9]]*Table11[[#This Row],[Column314]]/100)</f>
        <v>7218</v>
      </c>
      <c r="BD296" s="32">
        <f>TRUNC(Table11[[#This Row],[Column10]]*Table11[[#This Row],[Column30]]/100)</f>
        <v>0</v>
      </c>
      <c r="BE296">
        <f>Table11[[#This Row],[Column2]]</f>
        <v>46048</v>
      </c>
      <c r="BF296">
        <f>Table11[[#This Row],[Column28]]</f>
        <v>46048</v>
      </c>
      <c r="BG296">
        <f>Table11[[#This Row],[Column29]]</f>
        <v>46048</v>
      </c>
      <c r="BH296">
        <f>Table11[[#This Row],[Column30]]</f>
        <v>46048</v>
      </c>
      <c r="BI296">
        <f>Table11[[#This Row],[Column31]]</f>
        <v>46048</v>
      </c>
      <c r="BJ296">
        <f>Table11[[#This Row],[Column312]]</f>
        <v>46048</v>
      </c>
      <c r="BK296">
        <f>Table11[[#This Row],[Column313]]</f>
        <v>46048</v>
      </c>
      <c r="BL296">
        <f>Table11[[#This Row],[Column314]]</f>
        <v>46048</v>
      </c>
      <c r="BM296">
        <f>Table11[[#This Row],[Column315]]</f>
        <v>46048</v>
      </c>
      <c r="BN296">
        <f>Table11[[#This Row],[Column31]]</f>
        <v>46048</v>
      </c>
      <c r="BO296">
        <f>Table11[[#This Row],[Column312]]</f>
        <v>46048</v>
      </c>
    </row>
    <row r="297" spans="1:67" ht="28.8">
      <c r="A297" s="2" t="s">
        <v>541</v>
      </c>
      <c r="B297" s="3" t="s">
        <v>542</v>
      </c>
      <c r="C297" s="3" t="s">
        <v>131</v>
      </c>
      <c r="D297" s="50" t="s">
        <v>1223</v>
      </c>
      <c r="E297">
        <v>1</v>
      </c>
      <c r="F297">
        <v>0.41699999999999998</v>
      </c>
      <c r="G297">
        <v>7.8680000000000003</v>
      </c>
      <c r="H297">
        <v>4.75</v>
      </c>
      <c r="I297">
        <v>35.768000000000001</v>
      </c>
      <c r="J297">
        <v>21.471</v>
      </c>
      <c r="K297">
        <v>0.19</v>
      </c>
      <c r="L297">
        <v>29.536000000000001</v>
      </c>
      <c r="M297" s="7">
        <f>Table11[[#This Row],[Progressives]]*0.67+Table11[[#This Row],[Muslim]]*0.64+Table11[[#This Row],[Left]]*0.35+Table11[[#This Row],[Average]]*0.52+Table11[[#This Row],[Reforms]]*0.2</f>
        <v>30.70974</v>
      </c>
      <c r="N297" s="58">
        <f>Table11[[#This Row],[Average]]*0.34+Table11[[#This Row],[Liberal]]*0.45+Table11[[#This Row],[Blues]]+Table11[[#This Row],[Reforms]]*0.6</f>
        <v>39.734670000000001</v>
      </c>
      <c r="O297" s="9">
        <f>Table11[[#This Row],[Liberal]]*0.55+Table11[[#This Row],[Progressives]]*0.07+Table11[[#This Row],[Average]]*0.14</f>
        <v>17.149070000000002</v>
      </c>
      <c r="P297" s="11">
        <f>Table11[[#This Row],[Muslim]]*0.06+Table11[[#This Row],[Left]]*0.44+Table11[[#This Row],[Progressives]]*0.26</f>
        <v>4.72194</v>
      </c>
      <c r="Q297" s="59"/>
      <c r="R297" s="57">
        <f>Table11[[#This Row],[Muslim]]*0.3+Table11[[#This Row],[Left]]*0.21+Table11[[#This Row],[Reforms]]*0.2</f>
        <v>7.6845800000000004</v>
      </c>
      <c r="T297" s="7">
        <v>43.7</v>
      </c>
      <c r="U297" s="8">
        <v>14.8</v>
      </c>
      <c r="V297" s="10">
        <v>8.3000000000000007</v>
      </c>
      <c r="W297" s="9">
        <v>2.4</v>
      </c>
      <c r="X297" s="11">
        <v>2.5</v>
      </c>
      <c r="Y297" s="13">
        <v>1.2</v>
      </c>
      <c r="Z297" s="12">
        <v>27.1</v>
      </c>
      <c r="AA297" s="14">
        <v>0</v>
      </c>
      <c r="AB297">
        <f t="shared" ca="1" si="4"/>
        <v>0.33151384731459643</v>
      </c>
      <c r="AC297">
        <v>41419</v>
      </c>
      <c r="AD297" s="17">
        <v>23.015649999999901</v>
      </c>
      <c r="AE297" s="18">
        <v>10.172800000000001</v>
      </c>
      <c r="AF297" s="19">
        <v>23.1432</v>
      </c>
      <c r="AG297" s="20">
        <v>3.2683499999999999</v>
      </c>
      <c r="AH297" s="21">
        <v>5.7497999999999996</v>
      </c>
      <c r="AI297" s="22">
        <v>5.8499999999999899E-2</v>
      </c>
      <c r="AJ297" s="23">
        <v>34.591699999999904</v>
      </c>
      <c r="AK297" s="24">
        <v>0</v>
      </c>
      <c r="AL297" s="2" t="s">
        <v>541</v>
      </c>
      <c r="AM297" s="17">
        <f>Table11[[#This Row],[Column3]]-Table11[[#This Row],[Labour]]</f>
        <v>-20.684350000000101</v>
      </c>
      <c r="AN297" s="18">
        <f>Table11[[#This Row],[Column4]]-Table11[[#This Row],[Conservative]]</f>
        <v>-4.6272000000000002</v>
      </c>
      <c r="AO297" s="19">
        <f>Table11[[#This Row],[Column5]]-Table11[[#This Row],[Reform]]</f>
        <v>14.8432</v>
      </c>
      <c r="AP297" s="20">
        <f>Table11[[#This Row],[Column6]]-Table11[[#This Row],[LibDem]]</f>
        <v>0.86834999999999996</v>
      </c>
      <c r="AQ297" s="21">
        <f>Table11[[#This Row],[Column7]]-Table11[[#This Row],[Green]]</f>
        <v>3.2497999999999996</v>
      </c>
      <c r="AR297" s="22">
        <f>Table11[[#This Row],[Column8]]-Table11[[#This Row],[Oth]]</f>
        <v>-1.1415</v>
      </c>
      <c r="AS297" s="23">
        <f>Table11[[#This Row],[Column9]]-Table11[[#This Row],[SNP]]</f>
        <v>7.4916999999999021</v>
      </c>
      <c r="AT297" s="24">
        <f>Table11[[#This Row],[Column10]]-Table11[[#This Row],[PD]]</f>
        <v>0</v>
      </c>
      <c r="AU297" s="24">
        <f>MAX(Table11[[#This Row],[Column3]:[Column10]])-LARGE(Table11[[#This Row],[Column3]:[Column10]],2)</f>
        <v>11.448499999999903</v>
      </c>
      <c r="AV297">
        <f>Table11[[#This Row],[Column3]]*Table11[[#This Row],[Column2]]</f>
        <v>953285.20734999597</v>
      </c>
      <c r="AW297" s="25">
        <f>TRUNC(Table11[[#This Row],[Column3]]*Table11[[#This Row],[Column28]]/100)</f>
        <v>9532</v>
      </c>
      <c r="AX297" s="26">
        <f>TRUNC(Table11[[#This Row],[Column4]]*Table11[[#This Row],[Column29]]/100)</f>
        <v>4213</v>
      </c>
      <c r="AY297" s="27">
        <f>TRUNC(Table11[[#This Row],[Column5]]*Table11[[#This Row],[Column30]]/100)</f>
        <v>9585</v>
      </c>
      <c r="AZ297" s="28">
        <f>TRUNC(Table11[[#This Row],[Column6]]*Table11[[#This Row],[Column31]]/100)</f>
        <v>1353</v>
      </c>
      <c r="BA297" s="29">
        <f>TRUNC(Table11[[#This Row],[Column7]]*Table11[[#This Row],[Column312]]/100)</f>
        <v>2381</v>
      </c>
      <c r="BB297" s="30">
        <f>TRUNC(Table11[[#This Row],[Column8]]*Table11[[#This Row],[Column313]]/100)</f>
        <v>24</v>
      </c>
      <c r="BC297" s="31">
        <f>TRUNC(Table11[[#This Row],[Column9]]*Table11[[#This Row],[Column314]]/100)</f>
        <v>14327</v>
      </c>
      <c r="BD297" s="32">
        <f>TRUNC(Table11[[#This Row],[Column10]]*Table11[[#This Row],[Column30]]/100)</f>
        <v>0</v>
      </c>
      <c r="BE297">
        <f>Table11[[#This Row],[Column2]]</f>
        <v>41419</v>
      </c>
      <c r="BF297">
        <f>Table11[[#This Row],[Column28]]</f>
        <v>41419</v>
      </c>
      <c r="BG297">
        <f>Table11[[#This Row],[Column29]]</f>
        <v>41419</v>
      </c>
      <c r="BH297">
        <f>Table11[[#This Row],[Column30]]</f>
        <v>41419</v>
      </c>
      <c r="BI297">
        <f>Table11[[#This Row],[Column31]]</f>
        <v>41419</v>
      </c>
      <c r="BJ297">
        <f>Table11[[#This Row],[Column312]]</f>
        <v>41419</v>
      </c>
      <c r="BK297">
        <f>Table11[[#This Row],[Column313]]</f>
        <v>41419</v>
      </c>
      <c r="BL297">
        <f>Table11[[#This Row],[Column314]]</f>
        <v>41419</v>
      </c>
      <c r="BM297">
        <f>Table11[[#This Row],[Column315]]</f>
        <v>41419</v>
      </c>
      <c r="BN297">
        <f>Table11[[#This Row],[Column31]]</f>
        <v>41419</v>
      </c>
      <c r="BO297">
        <f>Table11[[#This Row],[Column312]]</f>
        <v>41419</v>
      </c>
    </row>
    <row r="298" spans="1:67" ht="28.8" customHeight="1">
      <c r="A298" s="2" t="s">
        <v>555</v>
      </c>
      <c r="B298" s="3" t="s">
        <v>442</v>
      </c>
      <c r="C298" s="3" t="s">
        <v>131</v>
      </c>
      <c r="D298" s="50" t="s">
        <v>1224</v>
      </c>
      <c r="E298">
        <v>1</v>
      </c>
      <c r="F298">
        <v>1.3540000000000001</v>
      </c>
      <c r="G298">
        <v>10.111000000000001</v>
      </c>
      <c r="H298">
        <v>3.9990000000000001</v>
      </c>
      <c r="I298">
        <v>32.225000000000001</v>
      </c>
      <c r="J298">
        <v>20.271000000000001</v>
      </c>
      <c r="K298">
        <v>0.106</v>
      </c>
      <c r="L298">
        <v>31.933</v>
      </c>
      <c r="M298" s="7">
        <f>Table11[[#This Row],[Progressives]]*0.67+Table11[[#This Row],[Muslim]]*0.64+Table11[[#This Row],[Left]]*0.35+Table11[[#This Row],[Average]]*0.52+Table11[[#This Row],[Reforms]]*0.2</f>
        <v>30.228340000000003</v>
      </c>
      <c r="N298" s="58">
        <f>Table11[[#This Row],[Average]]*0.34+Table11[[#This Row],[Liberal]]*0.45+Table11[[#This Row],[Blues]]+Table11[[#This Row],[Reforms]]*0.6</f>
        <v>39.344250000000002</v>
      </c>
      <c r="O298" s="9">
        <f>Table11[[#This Row],[Liberal]]*0.55+Table11[[#This Row],[Progressives]]*0.07+Table11[[#This Row],[Average]]*0.14</f>
        <v>15.940480000000001</v>
      </c>
      <c r="P298" s="11">
        <f>Table11[[#This Row],[Muslim]]*0.06+Table11[[#This Row],[Left]]*0.44+Table11[[#This Row],[Progressives]]*0.26</f>
        <v>5.5698200000000009</v>
      </c>
      <c r="Q298" s="59"/>
      <c r="R298" s="57">
        <f>Table11[[#This Row],[Muslim]]*0.3+Table11[[#This Row],[Left]]*0.21+Table11[[#This Row],[Reforms]]*0.2</f>
        <v>8.9161099999999998</v>
      </c>
      <c r="T298" s="7">
        <v>49.8</v>
      </c>
      <c r="U298" s="8">
        <v>3.6</v>
      </c>
      <c r="V298" s="10">
        <v>6.7</v>
      </c>
      <c r="W298" s="9">
        <v>1.7</v>
      </c>
      <c r="X298" s="11">
        <v>3.2</v>
      </c>
      <c r="Y298" s="13">
        <v>1.6</v>
      </c>
      <c r="Z298" s="12">
        <v>33.4</v>
      </c>
      <c r="AA298" s="14">
        <v>0</v>
      </c>
      <c r="AB298">
        <f t="shared" ca="1" si="4"/>
        <v>0.26187126409163075</v>
      </c>
      <c r="AC298">
        <v>38731</v>
      </c>
      <c r="AD298" s="17">
        <v>25.969669999999901</v>
      </c>
      <c r="AE298" s="18">
        <v>4.3709600000000002</v>
      </c>
      <c r="AF298" s="19">
        <v>21.021999999999998</v>
      </c>
      <c r="AG298" s="20">
        <v>2.7353699999999899</v>
      </c>
      <c r="AH298" s="21">
        <v>7.4491199999999997</v>
      </c>
      <c r="AI298" s="22">
        <v>4.5499999999999902E-2</v>
      </c>
      <c r="AJ298" s="23">
        <v>38.407379999999897</v>
      </c>
      <c r="AK298" s="24">
        <v>0</v>
      </c>
      <c r="AL298" s="2" t="s">
        <v>555</v>
      </c>
      <c r="AM298" s="17">
        <f>Table11[[#This Row],[Column3]]-Table11[[#This Row],[Labour]]</f>
        <v>-23.830330000000096</v>
      </c>
      <c r="AN298" s="18">
        <f>Table11[[#This Row],[Column4]]-Table11[[#This Row],[Conservative]]</f>
        <v>0.77096000000000009</v>
      </c>
      <c r="AO298" s="19">
        <f>Table11[[#This Row],[Column5]]-Table11[[#This Row],[Reform]]</f>
        <v>14.321999999999999</v>
      </c>
      <c r="AP298" s="20">
        <f>Table11[[#This Row],[Column6]]-Table11[[#This Row],[LibDem]]</f>
        <v>1.0353699999999899</v>
      </c>
      <c r="AQ298" s="21">
        <f>Table11[[#This Row],[Column7]]-Table11[[#This Row],[Green]]</f>
        <v>4.2491199999999996</v>
      </c>
      <c r="AR298" s="22">
        <f>Table11[[#This Row],[Column8]]-Table11[[#This Row],[Oth]]</f>
        <v>-1.5545000000000002</v>
      </c>
      <c r="AS298" s="23">
        <f>Table11[[#This Row],[Column9]]-Table11[[#This Row],[SNP]]</f>
        <v>5.0073799999998982</v>
      </c>
      <c r="AT298" s="24">
        <f>Table11[[#This Row],[Column10]]-Table11[[#This Row],[PD]]</f>
        <v>0</v>
      </c>
      <c r="AU298" s="24">
        <f>MAX(Table11[[#This Row],[Column3]:[Column10]])-LARGE(Table11[[#This Row],[Column3]:[Column10]],2)</f>
        <v>12.437709999999996</v>
      </c>
      <c r="AV298">
        <f>Table11[[#This Row],[Column3]]*Table11[[#This Row],[Column2]]</f>
        <v>1005831.2887699961</v>
      </c>
      <c r="AW298" s="25">
        <f>TRUNC(Table11[[#This Row],[Column3]]*Table11[[#This Row],[Column28]]/100)</f>
        <v>10058</v>
      </c>
      <c r="AX298" s="26">
        <f>TRUNC(Table11[[#This Row],[Column4]]*Table11[[#This Row],[Column29]]/100)</f>
        <v>1692</v>
      </c>
      <c r="AY298" s="27">
        <f>TRUNC(Table11[[#This Row],[Column5]]*Table11[[#This Row],[Column30]]/100)</f>
        <v>8142</v>
      </c>
      <c r="AZ298" s="28">
        <f>TRUNC(Table11[[#This Row],[Column6]]*Table11[[#This Row],[Column31]]/100)</f>
        <v>1059</v>
      </c>
      <c r="BA298" s="29">
        <f>TRUNC(Table11[[#This Row],[Column7]]*Table11[[#This Row],[Column312]]/100)</f>
        <v>2885</v>
      </c>
      <c r="BB298" s="30">
        <f>TRUNC(Table11[[#This Row],[Column8]]*Table11[[#This Row],[Column313]]/100)</f>
        <v>17</v>
      </c>
      <c r="BC298" s="31">
        <f>TRUNC(Table11[[#This Row],[Column9]]*Table11[[#This Row],[Column314]]/100)</f>
        <v>14875</v>
      </c>
      <c r="BD298" s="32">
        <f>TRUNC(Table11[[#This Row],[Column10]]*Table11[[#This Row],[Column30]]/100)</f>
        <v>0</v>
      </c>
      <c r="BE298">
        <f>Table11[[#This Row],[Column2]]</f>
        <v>38731</v>
      </c>
      <c r="BF298">
        <f>Table11[[#This Row],[Column28]]</f>
        <v>38731</v>
      </c>
      <c r="BG298">
        <f>Table11[[#This Row],[Column29]]</f>
        <v>38731</v>
      </c>
      <c r="BH298">
        <f>Table11[[#This Row],[Column30]]</f>
        <v>38731</v>
      </c>
      <c r="BI298">
        <f>Table11[[#This Row],[Column31]]</f>
        <v>38731</v>
      </c>
      <c r="BJ298">
        <f>Table11[[#This Row],[Column312]]</f>
        <v>38731</v>
      </c>
      <c r="BK298">
        <f>Table11[[#This Row],[Column313]]</f>
        <v>38731</v>
      </c>
      <c r="BL298">
        <f>Table11[[#This Row],[Column314]]</f>
        <v>38731</v>
      </c>
      <c r="BM298">
        <f>Table11[[#This Row],[Column315]]</f>
        <v>38731</v>
      </c>
      <c r="BN298">
        <f>Table11[[#This Row],[Column31]]</f>
        <v>38731</v>
      </c>
      <c r="BO298">
        <f>Table11[[#This Row],[Column312]]</f>
        <v>38731</v>
      </c>
    </row>
    <row r="299" spans="1:67" ht="28.8" customHeight="1">
      <c r="A299" s="2" t="s">
        <v>560</v>
      </c>
      <c r="B299" s="3" t="s">
        <v>385</v>
      </c>
      <c r="C299" s="3" t="s">
        <v>131</v>
      </c>
      <c r="D299" s="50" t="s">
        <v>1225</v>
      </c>
      <c r="E299">
        <v>1</v>
      </c>
      <c r="F299">
        <v>1.335</v>
      </c>
      <c r="G299">
        <v>8.3889999999999993</v>
      </c>
      <c r="H299">
        <v>5.5270000000000001</v>
      </c>
      <c r="I299">
        <v>37.71</v>
      </c>
      <c r="J299">
        <v>18.905000000000001</v>
      </c>
      <c r="K299">
        <v>0.25600000000000001</v>
      </c>
      <c r="L299">
        <v>27.878</v>
      </c>
      <c r="M299" s="7">
        <f>Table11[[#This Row],[Progressives]]*0.67+Table11[[#This Row],[Muslim]]*0.64+Table11[[#This Row],[Left]]*0.35+Table11[[#This Row],[Average]]*0.52+Table11[[#This Row],[Reforms]]*0.2</f>
        <v>32.678440000000002</v>
      </c>
      <c r="N299" s="58">
        <f>Table11[[#This Row],[Average]]*0.34+Table11[[#This Row],[Liberal]]*0.45+Table11[[#This Row],[Blues]]+Table11[[#This Row],[Reforms]]*0.6</f>
        <v>38.311450000000008</v>
      </c>
      <c r="O299" s="9">
        <f>Table11[[#This Row],[Liberal]]*0.55+Table11[[#This Row],[Progressives]]*0.07+Table11[[#This Row],[Average]]*0.14</f>
        <v>16.064040000000002</v>
      </c>
      <c r="P299" s="11">
        <f>Table11[[#This Row],[Muslim]]*0.06+Table11[[#This Row],[Left]]*0.44+Table11[[#This Row],[Progressives]]*0.26</f>
        <v>5.2082799999999994</v>
      </c>
      <c r="Q299" s="59"/>
      <c r="R299" s="57">
        <f>Table11[[#This Row],[Muslim]]*0.3+Table11[[#This Row],[Left]]*0.21+Table11[[#This Row],[Reforms]]*0.2</f>
        <v>7.7377900000000004</v>
      </c>
      <c r="T299" s="7">
        <v>45.7</v>
      </c>
      <c r="U299" s="8">
        <v>7.8</v>
      </c>
      <c r="V299" s="10">
        <v>7.7</v>
      </c>
      <c r="W299" s="9">
        <v>3.9</v>
      </c>
      <c r="X299" s="11">
        <v>3.8</v>
      </c>
      <c r="Y299" s="13">
        <v>3.1</v>
      </c>
      <c r="Z299" s="12">
        <v>28</v>
      </c>
      <c r="AA299" s="14">
        <v>0</v>
      </c>
      <c r="AB299">
        <f t="shared" ca="1" si="4"/>
        <v>0.54244471857506438</v>
      </c>
      <c r="AC299">
        <v>40814</v>
      </c>
      <c r="AD299" s="17">
        <v>24.4724</v>
      </c>
      <c r="AE299" s="18">
        <v>7.9287999999999998</v>
      </c>
      <c r="AF299" s="19">
        <v>21.962199999999999</v>
      </c>
      <c r="AG299" s="20">
        <v>4.3415999999999997</v>
      </c>
      <c r="AH299" s="21">
        <v>7.5305999999999997</v>
      </c>
      <c r="AI299" s="22">
        <v>0</v>
      </c>
      <c r="AJ299" s="23">
        <v>33.764399999999902</v>
      </c>
      <c r="AK299" s="24">
        <v>0</v>
      </c>
      <c r="AL299" s="2" t="s">
        <v>560</v>
      </c>
      <c r="AM299" s="17">
        <f>Table11[[#This Row],[Column3]]-Table11[[#This Row],[Labour]]</f>
        <v>-21.227600000000002</v>
      </c>
      <c r="AN299" s="18">
        <f>Table11[[#This Row],[Column4]]-Table11[[#This Row],[Conservative]]</f>
        <v>0.12880000000000003</v>
      </c>
      <c r="AO299" s="19">
        <f>Table11[[#This Row],[Column5]]-Table11[[#This Row],[Reform]]</f>
        <v>14.2622</v>
      </c>
      <c r="AP299" s="20">
        <f>Table11[[#This Row],[Column6]]-Table11[[#This Row],[LibDem]]</f>
        <v>0.44159999999999977</v>
      </c>
      <c r="AQ299" s="21">
        <f>Table11[[#This Row],[Column7]]-Table11[[#This Row],[Green]]</f>
        <v>3.7305999999999999</v>
      </c>
      <c r="AR299" s="22">
        <f>Table11[[#This Row],[Column8]]-Table11[[#This Row],[Oth]]</f>
        <v>-3.1</v>
      </c>
      <c r="AS299" s="23">
        <f>Table11[[#This Row],[Column9]]-Table11[[#This Row],[SNP]]</f>
        <v>5.7643999999999025</v>
      </c>
      <c r="AT299" s="24">
        <f>Table11[[#This Row],[Column10]]-Table11[[#This Row],[PD]]</f>
        <v>0</v>
      </c>
      <c r="AU299" s="24">
        <f>MAX(Table11[[#This Row],[Column3]:[Column10]])-LARGE(Table11[[#This Row],[Column3]:[Column10]],2)</f>
        <v>9.2919999999999021</v>
      </c>
      <c r="AV299">
        <f>Table11[[#This Row],[Column3]]*Table11[[#This Row],[Column2]]</f>
        <v>998816.53359999997</v>
      </c>
      <c r="AW299" s="25">
        <f>TRUNC(Table11[[#This Row],[Column3]]*Table11[[#This Row],[Column28]]/100)</f>
        <v>9988</v>
      </c>
      <c r="AX299" s="26">
        <f>TRUNC(Table11[[#This Row],[Column4]]*Table11[[#This Row],[Column29]]/100)</f>
        <v>3236</v>
      </c>
      <c r="AY299" s="27">
        <f>TRUNC(Table11[[#This Row],[Column5]]*Table11[[#This Row],[Column30]]/100)</f>
        <v>8963</v>
      </c>
      <c r="AZ299" s="28">
        <f>TRUNC(Table11[[#This Row],[Column6]]*Table11[[#This Row],[Column31]]/100)</f>
        <v>1771</v>
      </c>
      <c r="BA299" s="29">
        <f>TRUNC(Table11[[#This Row],[Column7]]*Table11[[#This Row],[Column312]]/100)</f>
        <v>3073</v>
      </c>
      <c r="BB299" s="30">
        <f>TRUNC(Table11[[#This Row],[Column8]]*Table11[[#This Row],[Column313]]/100)</f>
        <v>0</v>
      </c>
      <c r="BC299" s="31">
        <f>TRUNC(Table11[[#This Row],[Column9]]*Table11[[#This Row],[Column314]]/100)</f>
        <v>13780</v>
      </c>
      <c r="BD299" s="32">
        <f>TRUNC(Table11[[#This Row],[Column10]]*Table11[[#This Row],[Column30]]/100)</f>
        <v>0</v>
      </c>
      <c r="BE299">
        <f>Table11[[#This Row],[Column2]]</f>
        <v>40814</v>
      </c>
      <c r="BF299">
        <f>Table11[[#This Row],[Column28]]</f>
        <v>40814</v>
      </c>
      <c r="BG299">
        <f>Table11[[#This Row],[Column29]]</f>
        <v>40814</v>
      </c>
      <c r="BH299">
        <f>Table11[[#This Row],[Column30]]</f>
        <v>40814</v>
      </c>
      <c r="BI299">
        <f>Table11[[#This Row],[Column31]]</f>
        <v>40814</v>
      </c>
      <c r="BJ299">
        <f>Table11[[#This Row],[Column312]]</f>
        <v>40814</v>
      </c>
      <c r="BK299">
        <f>Table11[[#This Row],[Column313]]</f>
        <v>40814</v>
      </c>
      <c r="BL299">
        <f>Table11[[#This Row],[Column314]]</f>
        <v>40814</v>
      </c>
      <c r="BM299">
        <f>Table11[[#This Row],[Column315]]</f>
        <v>40814</v>
      </c>
      <c r="BN299">
        <f>Table11[[#This Row],[Column31]]</f>
        <v>40814</v>
      </c>
      <c r="BO299">
        <f>Table11[[#This Row],[Column312]]</f>
        <v>40814</v>
      </c>
    </row>
    <row r="300" spans="1:67" ht="28.8">
      <c r="A300" s="4" t="s">
        <v>564</v>
      </c>
      <c r="B300" s="5" t="s">
        <v>565</v>
      </c>
      <c r="C300" s="5" t="s">
        <v>131</v>
      </c>
      <c r="D300" s="56" t="s">
        <v>1226</v>
      </c>
      <c r="E300">
        <v>1</v>
      </c>
      <c r="F300">
        <v>1.2</v>
      </c>
      <c r="G300">
        <v>9.5380000000000003</v>
      </c>
      <c r="H300">
        <v>4.7510000000000003</v>
      </c>
      <c r="I300">
        <v>34.917000000000002</v>
      </c>
      <c r="J300">
        <v>22.599</v>
      </c>
      <c r="K300">
        <v>0.184</v>
      </c>
      <c r="L300">
        <v>26.811</v>
      </c>
      <c r="M300" s="7">
        <f>Table11[[#This Row],[Progressives]]*0.67+Table11[[#This Row],[Muslim]]*0.64+Table11[[#This Row],[Left]]*0.35+Table11[[#This Row],[Average]]*0.52+Table11[[#This Row],[Reforms]]*0.2</f>
        <v>30.808510000000005</v>
      </c>
      <c r="N300" s="58">
        <f>Table11[[#This Row],[Average]]*0.34+Table11[[#This Row],[Liberal]]*0.45+Table11[[#This Row],[Blues]]+Table11[[#This Row],[Reforms]]*0.6</f>
        <v>38.311930000000004</v>
      </c>
      <c r="O300" s="9">
        <f>Table11[[#This Row],[Liberal]]*0.55+Table11[[#This Row],[Progressives]]*0.07+Table11[[#This Row],[Average]]*0.14</f>
        <v>17.650400000000001</v>
      </c>
      <c r="P300" s="11">
        <f>Table11[[#This Row],[Muslim]]*0.06+Table11[[#This Row],[Left]]*0.44+Table11[[#This Row],[Progressives]]*0.26</f>
        <v>5.5039800000000003</v>
      </c>
      <c r="Q300" s="59"/>
      <c r="R300" s="57">
        <f>Table11[[#This Row],[Muslim]]*0.3+Table11[[#This Row],[Left]]*0.21+Table11[[#This Row],[Reforms]]*0.2</f>
        <v>7.7251799999999999</v>
      </c>
      <c r="T300" s="7">
        <v>45.2</v>
      </c>
      <c r="U300" s="8">
        <v>4.7</v>
      </c>
      <c r="V300" s="10">
        <v>7.7</v>
      </c>
      <c r="W300" s="9">
        <v>3.2</v>
      </c>
      <c r="X300" s="11">
        <v>4.0999999999999996</v>
      </c>
      <c r="Y300" s="13">
        <v>0</v>
      </c>
      <c r="Z300" s="12">
        <v>35.1</v>
      </c>
      <c r="AA300" s="14">
        <v>0</v>
      </c>
      <c r="AB300">
        <f t="shared" ca="1" si="4"/>
        <v>0.21148545478888647</v>
      </c>
      <c r="AC300">
        <v>40976</v>
      </c>
      <c r="AD300" s="17">
        <v>24.370239999999999</v>
      </c>
      <c r="AE300" s="18">
        <v>5.3627200000000004</v>
      </c>
      <c r="AF300" s="19">
        <v>17.603000000000002</v>
      </c>
      <c r="AG300" s="20">
        <v>3.8750399999999998</v>
      </c>
      <c r="AH300" s="21">
        <v>9.6684000000000001</v>
      </c>
      <c r="AI300" s="22">
        <v>0</v>
      </c>
      <c r="AJ300" s="23">
        <v>39.120600000000003</v>
      </c>
      <c r="AK300" s="24">
        <v>0</v>
      </c>
      <c r="AL300" s="2" t="s">
        <v>564</v>
      </c>
      <c r="AM300" s="17">
        <f>Table11[[#This Row],[Column3]]-Table11[[#This Row],[Labour]]</f>
        <v>-20.829760000000004</v>
      </c>
      <c r="AN300" s="18">
        <f>Table11[[#This Row],[Column4]]-Table11[[#This Row],[Conservative]]</f>
        <v>0.6627200000000002</v>
      </c>
      <c r="AO300" s="19">
        <f>Table11[[#This Row],[Column5]]-Table11[[#This Row],[Reform]]</f>
        <v>9.9030000000000022</v>
      </c>
      <c r="AP300" s="20">
        <f>Table11[[#This Row],[Column6]]-Table11[[#This Row],[LibDem]]</f>
        <v>0.67503999999999964</v>
      </c>
      <c r="AQ300" s="21">
        <f>Table11[[#This Row],[Column7]]-Table11[[#This Row],[Green]]</f>
        <v>5.5684000000000005</v>
      </c>
      <c r="AR300" s="22">
        <f>Table11[[#This Row],[Column8]]-Table11[[#This Row],[Oth]]</f>
        <v>0</v>
      </c>
      <c r="AS300" s="23">
        <f>Table11[[#This Row],[Column9]]-Table11[[#This Row],[SNP]]</f>
        <v>4.0206000000000017</v>
      </c>
      <c r="AT300" s="24">
        <f>Table11[[#This Row],[Column10]]-Table11[[#This Row],[PD]]</f>
        <v>0</v>
      </c>
      <c r="AU300" s="24">
        <f>MAX(Table11[[#This Row],[Column3]:[Column10]])-LARGE(Table11[[#This Row],[Column3]:[Column10]],2)</f>
        <v>14.750360000000004</v>
      </c>
      <c r="AV300">
        <f>Table11[[#This Row],[Column3]]*Table11[[#This Row],[Column2]]</f>
        <v>998594.95423999999</v>
      </c>
      <c r="AW300" s="25">
        <f>TRUNC(Table11[[#This Row],[Column3]]*Table11[[#This Row],[Column28]]/100)</f>
        <v>9985</v>
      </c>
      <c r="AX300" s="26">
        <f>TRUNC(Table11[[#This Row],[Column4]]*Table11[[#This Row],[Column29]]/100)</f>
        <v>2197</v>
      </c>
      <c r="AY300" s="27">
        <f>TRUNC(Table11[[#This Row],[Column5]]*Table11[[#This Row],[Column30]]/100)</f>
        <v>7213</v>
      </c>
      <c r="AZ300" s="28">
        <f>TRUNC(Table11[[#This Row],[Column6]]*Table11[[#This Row],[Column31]]/100)</f>
        <v>1587</v>
      </c>
      <c r="BA300" s="29">
        <f>TRUNC(Table11[[#This Row],[Column7]]*Table11[[#This Row],[Column312]]/100)</f>
        <v>3961</v>
      </c>
      <c r="BB300" s="30">
        <f>TRUNC(Table11[[#This Row],[Column8]]*Table11[[#This Row],[Column313]]/100)</f>
        <v>0</v>
      </c>
      <c r="BC300" s="31">
        <f>TRUNC(Table11[[#This Row],[Column9]]*Table11[[#This Row],[Column314]]/100)</f>
        <v>16030</v>
      </c>
      <c r="BD300" s="32">
        <f>TRUNC(Table11[[#This Row],[Column10]]*Table11[[#This Row],[Column30]]/100)</f>
        <v>0</v>
      </c>
      <c r="BE300">
        <f>Table11[[#This Row],[Column2]]</f>
        <v>40976</v>
      </c>
      <c r="BF300">
        <f>Table11[[#This Row],[Column28]]</f>
        <v>40976</v>
      </c>
      <c r="BG300">
        <f>Table11[[#This Row],[Column29]]</f>
        <v>40976</v>
      </c>
      <c r="BH300">
        <f>Table11[[#This Row],[Column30]]</f>
        <v>40976</v>
      </c>
      <c r="BI300">
        <f>Table11[[#This Row],[Column31]]</f>
        <v>40976</v>
      </c>
      <c r="BJ300">
        <f>Table11[[#This Row],[Column312]]</f>
        <v>40976</v>
      </c>
      <c r="BK300">
        <f>Table11[[#This Row],[Column313]]</f>
        <v>40976</v>
      </c>
      <c r="BL300">
        <f>Table11[[#This Row],[Column314]]</f>
        <v>40976</v>
      </c>
      <c r="BM300">
        <f>Table11[[#This Row],[Column315]]</f>
        <v>40976</v>
      </c>
      <c r="BN300">
        <f>Table11[[#This Row],[Column31]]</f>
        <v>40976</v>
      </c>
      <c r="BO300">
        <f>Table11[[#This Row],[Column312]]</f>
        <v>40976</v>
      </c>
    </row>
    <row r="301" spans="1:67" ht="28.8">
      <c r="A301" s="4" t="s">
        <v>577</v>
      </c>
      <c r="B301" s="5" t="s">
        <v>577</v>
      </c>
      <c r="C301" s="5" t="s">
        <v>131</v>
      </c>
      <c r="D301" s="56" t="s">
        <v>1227</v>
      </c>
      <c r="E301">
        <v>1</v>
      </c>
      <c r="F301">
        <v>0.50600000000000001</v>
      </c>
      <c r="G301">
        <v>7.2850000000000001</v>
      </c>
      <c r="H301">
        <v>5.4950000000000001</v>
      </c>
      <c r="I301">
        <v>39.07</v>
      </c>
      <c r="J301">
        <v>16.536000000000001</v>
      </c>
      <c r="K301">
        <v>0.121</v>
      </c>
      <c r="L301">
        <v>30.986999999999998</v>
      </c>
      <c r="M301" s="7">
        <f>Table11[[#This Row],[Progressives]]*0.67+Table11[[#This Row],[Muslim]]*0.64+Table11[[#This Row],[Left]]*0.35+Table11[[#This Row],[Average]]*0.52+Table11[[#This Row],[Reforms]]*0.2</f>
        <v>33.069040000000001</v>
      </c>
      <c r="N301" s="58">
        <f>Table11[[#This Row],[Average]]*0.34+Table11[[#This Row],[Liberal]]*0.45+Table11[[#This Row],[Blues]]+Table11[[#This Row],[Reforms]]*0.6</f>
        <v>39.438199999999995</v>
      </c>
      <c r="O301" s="9">
        <f>Table11[[#This Row],[Liberal]]*0.55+Table11[[#This Row],[Progressives]]*0.07+Table11[[#This Row],[Average]]*0.14</f>
        <v>14.949250000000003</v>
      </c>
      <c r="P301" s="11">
        <f>Table11[[#This Row],[Muslim]]*0.06+Table11[[#This Row],[Left]]*0.44+Table11[[#This Row],[Progressives]]*0.26</f>
        <v>4.6644600000000001</v>
      </c>
      <c r="Q301" s="59"/>
      <c r="R301" s="57">
        <f>Table11[[#This Row],[Muslim]]*0.3+Table11[[#This Row],[Left]]*0.21+Table11[[#This Row],[Reforms]]*0.2</f>
        <v>7.8790499999999994</v>
      </c>
      <c r="T301" s="7">
        <v>25.7</v>
      </c>
      <c r="U301" s="8">
        <v>29.6</v>
      </c>
      <c r="V301" s="10">
        <v>9.4</v>
      </c>
      <c r="W301" s="9">
        <v>4.5999999999999996</v>
      </c>
      <c r="X301" s="11">
        <v>2.7</v>
      </c>
      <c r="Y301" s="13">
        <v>0.5</v>
      </c>
      <c r="Z301" s="12">
        <v>27.5</v>
      </c>
      <c r="AA301" s="14">
        <v>0</v>
      </c>
      <c r="AB301">
        <f t="shared" ca="1" si="4"/>
        <v>0.2203436901965643</v>
      </c>
      <c r="AC301">
        <v>45775</v>
      </c>
      <c r="AD301" s="17">
        <v>9.1955200000000001</v>
      </c>
      <c r="AE301" s="18">
        <v>23.71649</v>
      </c>
      <c r="AF301" s="19">
        <v>24.16</v>
      </c>
      <c r="AG301" s="20">
        <v>4.5189899999999996</v>
      </c>
      <c r="AH301" s="21">
        <v>8.0631599999999999</v>
      </c>
      <c r="AI301" s="22">
        <v>1.2999999999999901E-2</v>
      </c>
      <c r="AJ301" s="23">
        <v>30.332840000000001</v>
      </c>
      <c r="AK301" s="24">
        <v>0</v>
      </c>
      <c r="AL301" s="2" t="s">
        <v>577</v>
      </c>
      <c r="AM301" s="17">
        <f>Table11[[#This Row],[Column3]]-Table11[[#This Row],[Labour]]</f>
        <v>-16.504480000000001</v>
      </c>
      <c r="AN301" s="18">
        <f>Table11[[#This Row],[Column4]]-Table11[[#This Row],[Conservative]]</f>
        <v>-5.8835100000000011</v>
      </c>
      <c r="AO301" s="19">
        <f>Table11[[#This Row],[Column5]]-Table11[[#This Row],[Reform]]</f>
        <v>14.76</v>
      </c>
      <c r="AP301" s="20">
        <f>Table11[[#This Row],[Column6]]-Table11[[#This Row],[LibDem]]</f>
        <v>-8.1010000000000026E-2</v>
      </c>
      <c r="AQ301" s="21">
        <f>Table11[[#This Row],[Column7]]-Table11[[#This Row],[Green]]</f>
        <v>5.3631599999999997</v>
      </c>
      <c r="AR301" s="22">
        <f>Table11[[#This Row],[Column8]]-Table11[[#This Row],[Oth]]</f>
        <v>-0.4870000000000001</v>
      </c>
      <c r="AS301" s="23">
        <f>Table11[[#This Row],[Column9]]-Table11[[#This Row],[SNP]]</f>
        <v>2.8328400000000009</v>
      </c>
      <c r="AT301" s="24">
        <f>Table11[[#This Row],[Column10]]-Table11[[#This Row],[PD]]</f>
        <v>0</v>
      </c>
      <c r="AU301" s="24">
        <f>MAX(Table11[[#This Row],[Column3]:[Column10]])-LARGE(Table11[[#This Row],[Column3]:[Column10]],2)</f>
        <v>6.1728400000000008</v>
      </c>
      <c r="AV301">
        <f>Table11[[#This Row],[Column3]]*Table11[[#This Row],[Column2]]</f>
        <v>420924.92800000001</v>
      </c>
      <c r="AW301" s="25">
        <f>TRUNC(Table11[[#This Row],[Column3]]*Table11[[#This Row],[Column28]]/100)</f>
        <v>4209</v>
      </c>
      <c r="AX301" s="26">
        <f>TRUNC(Table11[[#This Row],[Column4]]*Table11[[#This Row],[Column29]]/100)</f>
        <v>10856</v>
      </c>
      <c r="AY301" s="27">
        <f>TRUNC(Table11[[#This Row],[Column5]]*Table11[[#This Row],[Column30]]/100)</f>
        <v>11059</v>
      </c>
      <c r="AZ301" s="28">
        <f>TRUNC(Table11[[#This Row],[Column6]]*Table11[[#This Row],[Column31]]/100)</f>
        <v>2068</v>
      </c>
      <c r="BA301" s="29">
        <f>TRUNC(Table11[[#This Row],[Column7]]*Table11[[#This Row],[Column312]]/100)</f>
        <v>3690</v>
      </c>
      <c r="BB301" s="30">
        <f>TRUNC(Table11[[#This Row],[Column8]]*Table11[[#This Row],[Column313]]/100)</f>
        <v>5</v>
      </c>
      <c r="BC301" s="31">
        <f>TRUNC(Table11[[#This Row],[Column9]]*Table11[[#This Row],[Column314]]/100)</f>
        <v>13884</v>
      </c>
      <c r="BD301" s="32">
        <f>TRUNC(Table11[[#This Row],[Column10]]*Table11[[#This Row],[Column30]]/100)</f>
        <v>0</v>
      </c>
      <c r="BE301">
        <f>Table11[[#This Row],[Column2]]</f>
        <v>45775</v>
      </c>
      <c r="BF301">
        <f>Table11[[#This Row],[Column28]]</f>
        <v>45775</v>
      </c>
      <c r="BG301">
        <f>Table11[[#This Row],[Column29]]</f>
        <v>45775</v>
      </c>
      <c r="BH301">
        <f>Table11[[#This Row],[Column30]]</f>
        <v>45775</v>
      </c>
      <c r="BI301">
        <f>Table11[[#This Row],[Column31]]</f>
        <v>45775</v>
      </c>
      <c r="BJ301">
        <f>Table11[[#This Row],[Column312]]</f>
        <v>45775</v>
      </c>
      <c r="BK301">
        <f>Table11[[#This Row],[Column313]]</f>
        <v>45775</v>
      </c>
      <c r="BL301">
        <f>Table11[[#This Row],[Column314]]</f>
        <v>45775</v>
      </c>
      <c r="BM301">
        <f>Table11[[#This Row],[Column315]]</f>
        <v>45775</v>
      </c>
      <c r="BN301">
        <f>Table11[[#This Row],[Column31]]</f>
        <v>45775</v>
      </c>
      <c r="BO301">
        <f>Table11[[#This Row],[Column312]]</f>
        <v>45775</v>
      </c>
    </row>
    <row r="302" spans="1:67" ht="28.8">
      <c r="A302" s="4" t="s">
        <v>578</v>
      </c>
      <c r="B302" s="5" t="s">
        <v>579</v>
      </c>
      <c r="C302" s="5" t="s">
        <v>131</v>
      </c>
      <c r="D302" s="56" t="s">
        <v>1228</v>
      </c>
      <c r="E302">
        <v>1</v>
      </c>
      <c r="F302">
        <v>0.23599999999999999</v>
      </c>
      <c r="G302">
        <v>7.2530000000000001</v>
      </c>
      <c r="H302">
        <v>5.1909999999999998</v>
      </c>
      <c r="I302">
        <v>36.671999999999997</v>
      </c>
      <c r="J302">
        <v>20.838000000000001</v>
      </c>
      <c r="K302">
        <v>0.112</v>
      </c>
      <c r="L302">
        <v>29.698</v>
      </c>
      <c r="M302" s="7">
        <f>Table11[[#This Row],[Progressives]]*0.67+Table11[[#This Row],[Muslim]]*0.64+Table11[[#This Row],[Left]]*0.35+Table11[[#This Row],[Average]]*0.52+Table11[[#This Row],[Reforms]]*0.2</f>
        <v>31.176600000000001</v>
      </c>
      <c r="N302" s="58">
        <f>Table11[[#This Row],[Average]]*0.34+Table11[[#This Row],[Liberal]]*0.45+Table11[[#This Row],[Blues]]+Table11[[#This Row],[Reforms]]*0.6</f>
        <v>39.776379999999996</v>
      </c>
      <c r="O302" s="9">
        <f>Table11[[#This Row],[Liberal]]*0.55+Table11[[#This Row],[Progressives]]*0.07+Table11[[#This Row],[Average]]*0.14</f>
        <v>16.958350000000003</v>
      </c>
      <c r="P302" s="11">
        <f>Table11[[#This Row],[Muslim]]*0.06+Table11[[#This Row],[Left]]*0.44+Table11[[#This Row],[Progressives]]*0.26</f>
        <v>4.5551399999999997</v>
      </c>
      <c r="Q302" s="59"/>
      <c r="R302" s="57">
        <f>Table11[[#This Row],[Muslim]]*0.3+Table11[[#This Row],[Left]]*0.21+Table11[[#This Row],[Reforms]]*0.2</f>
        <v>7.5335300000000007</v>
      </c>
      <c r="T302" s="7">
        <v>23</v>
      </c>
      <c r="U302" s="8">
        <v>34</v>
      </c>
      <c r="V302" s="10">
        <v>8.6999999999999993</v>
      </c>
      <c r="W302" s="9">
        <v>6.3</v>
      </c>
      <c r="X302" s="11">
        <v>3.3</v>
      </c>
      <c r="Y302" s="13">
        <v>0.5</v>
      </c>
      <c r="Z302" s="12">
        <v>24.4</v>
      </c>
      <c r="AA302" s="14">
        <v>0</v>
      </c>
      <c r="AB302">
        <f t="shared" ca="1" si="4"/>
        <v>0.54749633789142926</v>
      </c>
      <c r="AC302">
        <v>44174</v>
      </c>
      <c r="AD302" s="17">
        <v>8.0601599999999998</v>
      </c>
      <c r="AE302" s="18">
        <v>27.27421</v>
      </c>
      <c r="AF302" s="19">
        <v>23.727</v>
      </c>
      <c r="AG302" s="20">
        <v>5.8506299999999998</v>
      </c>
      <c r="AH302" s="21">
        <v>7.84056</v>
      </c>
      <c r="AI302" s="22">
        <v>7.7999999999999996E-3</v>
      </c>
      <c r="AJ302" s="23">
        <v>27.239639999999898</v>
      </c>
      <c r="AK302" s="24">
        <v>0</v>
      </c>
      <c r="AL302" s="2" t="s">
        <v>578</v>
      </c>
      <c r="AM302" s="17">
        <f>Table11[[#This Row],[Column3]]-Table11[[#This Row],[Labour]]</f>
        <v>-14.93984</v>
      </c>
      <c r="AN302" s="18">
        <f>Table11[[#This Row],[Column4]]-Table11[[#This Row],[Conservative]]</f>
        <v>-6.7257899999999999</v>
      </c>
      <c r="AO302" s="19">
        <f>Table11[[#This Row],[Column5]]-Table11[[#This Row],[Reform]]</f>
        <v>15.027000000000001</v>
      </c>
      <c r="AP302" s="20">
        <f>Table11[[#This Row],[Column6]]-Table11[[#This Row],[LibDem]]</f>
        <v>-0.44937000000000005</v>
      </c>
      <c r="AQ302" s="21">
        <f>Table11[[#This Row],[Column7]]-Table11[[#This Row],[Green]]</f>
        <v>4.5405600000000002</v>
      </c>
      <c r="AR302" s="22">
        <f>Table11[[#This Row],[Column8]]-Table11[[#This Row],[Oth]]</f>
        <v>-0.49220000000000003</v>
      </c>
      <c r="AS302" s="23">
        <f>Table11[[#This Row],[Column9]]-Table11[[#This Row],[SNP]]</f>
        <v>2.8396399999998998</v>
      </c>
      <c r="AT302" s="24">
        <f>Table11[[#This Row],[Column10]]-Table11[[#This Row],[PD]]</f>
        <v>0</v>
      </c>
      <c r="AU302" s="24">
        <f>MAX(Table11[[#This Row],[Column3]:[Column10]])-LARGE(Table11[[#This Row],[Column3]:[Column10]],2)</f>
        <v>3.4570000000101686E-2</v>
      </c>
      <c r="AV302">
        <f>Table11[[#This Row],[Column3]]*Table11[[#This Row],[Column2]]</f>
        <v>356049.50783999998</v>
      </c>
      <c r="AW302" s="25">
        <f>TRUNC(Table11[[#This Row],[Column3]]*Table11[[#This Row],[Column28]]/100)</f>
        <v>3560</v>
      </c>
      <c r="AX302" s="26">
        <f>TRUNC(Table11[[#This Row],[Column4]]*Table11[[#This Row],[Column29]]/100)</f>
        <v>12048</v>
      </c>
      <c r="AY302" s="27">
        <f>TRUNC(Table11[[#This Row],[Column5]]*Table11[[#This Row],[Column30]]/100)</f>
        <v>10481</v>
      </c>
      <c r="AZ302" s="28">
        <f>TRUNC(Table11[[#This Row],[Column6]]*Table11[[#This Row],[Column31]]/100)</f>
        <v>2584</v>
      </c>
      <c r="BA302" s="29">
        <f>TRUNC(Table11[[#This Row],[Column7]]*Table11[[#This Row],[Column312]]/100)</f>
        <v>3463</v>
      </c>
      <c r="BB302" s="30">
        <f>TRUNC(Table11[[#This Row],[Column8]]*Table11[[#This Row],[Column313]]/100)</f>
        <v>3</v>
      </c>
      <c r="BC302" s="31">
        <f>TRUNC(Table11[[#This Row],[Column9]]*Table11[[#This Row],[Column314]]/100)</f>
        <v>12032</v>
      </c>
      <c r="BD302" s="32">
        <f>TRUNC(Table11[[#This Row],[Column10]]*Table11[[#This Row],[Column30]]/100)</f>
        <v>0</v>
      </c>
      <c r="BE302">
        <f>Table11[[#This Row],[Column2]]</f>
        <v>44174</v>
      </c>
      <c r="BF302">
        <f>Table11[[#This Row],[Column28]]</f>
        <v>44174</v>
      </c>
      <c r="BG302">
        <f>Table11[[#This Row],[Column29]]</f>
        <v>44174</v>
      </c>
      <c r="BH302">
        <f>Table11[[#This Row],[Column30]]</f>
        <v>44174</v>
      </c>
      <c r="BI302">
        <f>Table11[[#This Row],[Column31]]</f>
        <v>44174</v>
      </c>
      <c r="BJ302">
        <f>Table11[[#This Row],[Column312]]</f>
        <v>44174</v>
      </c>
      <c r="BK302">
        <f>Table11[[#This Row],[Column313]]</f>
        <v>44174</v>
      </c>
      <c r="BL302">
        <f>Table11[[#This Row],[Column314]]</f>
        <v>44174</v>
      </c>
      <c r="BM302">
        <f>Table11[[#This Row],[Column315]]</f>
        <v>44174</v>
      </c>
      <c r="BN302">
        <f>Table11[[#This Row],[Column31]]</f>
        <v>44174</v>
      </c>
      <c r="BO302">
        <f>Table11[[#This Row],[Column312]]</f>
        <v>44174</v>
      </c>
    </row>
    <row r="303" spans="1:67" ht="28.8" customHeight="1">
      <c r="A303" s="4" t="s">
        <v>580</v>
      </c>
      <c r="B303" s="5" t="s">
        <v>581</v>
      </c>
      <c r="C303" s="5" t="s">
        <v>131</v>
      </c>
      <c r="D303" s="56" t="s">
        <v>1229</v>
      </c>
      <c r="E303">
        <v>1</v>
      </c>
      <c r="F303">
        <v>5.1269999999999998</v>
      </c>
      <c r="G303">
        <v>17.236999999999998</v>
      </c>
      <c r="H303">
        <v>12.034000000000001</v>
      </c>
      <c r="I303">
        <v>31.870999999999999</v>
      </c>
      <c r="J303">
        <v>10.852</v>
      </c>
      <c r="K303">
        <v>1.0349999999999999</v>
      </c>
      <c r="L303">
        <v>21.844000000000001</v>
      </c>
      <c r="M303" s="7">
        <f>Table11[[#This Row],[Progressives]]*0.67+Table11[[#This Row],[Muslim]]*0.64+Table11[[#This Row],[Left]]*0.35+Table11[[#This Row],[Average]]*0.52+Table11[[#This Row],[Reforms]]*0.2</f>
        <v>38.318730000000002</v>
      </c>
      <c r="N303" s="58">
        <f>Table11[[#This Row],[Average]]*0.34+Table11[[#This Row],[Liberal]]*0.45+Table11[[#This Row],[Blues]]+Table11[[#This Row],[Reforms]]*0.6</f>
        <v>29.860939999999999</v>
      </c>
      <c r="O303" s="9">
        <f>Table11[[#This Row],[Liberal]]*0.55+Table11[[#This Row],[Progressives]]*0.07+Table11[[#This Row],[Average]]*0.14</f>
        <v>11.272920000000001</v>
      </c>
      <c r="P303" s="11">
        <f>Table11[[#This Row],[Muslim]]*0.06+Table11[[#This Row],[Left]]*0.44+Table11[[#This Row],[Progressives]]*0.26</f>
        <v>11.02074</v>
      </c>
      <c r="Q303" s="59"/>
      <c r="R303" s="57">
        <f>Table11[[#This Row],[Muslim]]*0.3+Table11[[#This Row],[Left]]*0.21+Table11[[#This Row],[Reforms]]*0.2</f>
        <v>9.5266699999999993</v>
      </c>
      <c r="T303" s="7">
        <v>38.299999999999997</v>
      </c>
      <c r="U303" s="8">
        <v>4</v>
      </c>
      <c r="V303" s="10">
        <v>6.1</v>
      </c>
      <c r="W303" s="9">
        <v>6.2</v>
      </c>
      <c r="X303" s="11">
        <v>0</v>
      </c>
      <c r="Y303" s="13">
        <v>5.4</v>
      </c>
      <c r="Z303" s="12">
        <v>40</v>
      </c>
      <c r="AA303" s="14">
        <v>0</v>
      </c>
      <c r="AB303">
        <f t="shared" ca="1" si="4"/>
        <v>0.78169885233161251</v>
      </c>
      <c r="AC303">
        <v>38848</v>
      </c>
      <c r="AD303" s="17">
        <v>22.796769999999999</v>
      </c>
      <c r="AE303" s="18">
        <v>4.2213599999999998</v>
      </c>
      <c r="AF303" s="19">
        <v>18.001000000000001</v>
      </c>
      <c r="AG303" s="20">
        <v>5.8538699999999997</v>
      </c>
      <c r="AH303" s="21">
        <v>10.81584</v>
      </c>
      <c r="AI303" s="22">
        <v>0</v>
      </c>
      <c r="AJ303" s="23">
        <v>38.311160000000001</v>
      </c>
      <c r="AK303" s="24">
        <v>0</v>
      </c>
      <c r="AL303" s="2" t="s">
        <v>580</v>
      </c>
      <c r="AM303" s="17">
        <f>Table11[[#This Row],[Column3]]-Table11[[#This Row],[Labour]]</f>
        <v>-15.503229999999999</v>
      </c>
      <c r="AN303" s="18">
        <f>Table11[[#This Row],[Column4]]-Table11[[#This Row],[Conservative]]</f>
        <v>0.22135999999999978</v>
      </c>
      <c r="AO303" s="19">
        <f>Table11[[#This Row],[Column5]]-Table11[[#This Row],[Reform]]</f>
        <v>11.901000000000002</v>
      </c>
      <c r="AP303" s="20">
        <f>Table11[[#This Row],[Column6]]-Table11[[#This Row],[LibDem]]</f>
        <v>-0.34613000000000049</v>
      </c>
      <c r="AQ303" s="21">
        <f>Table11[[#This Row],[Column7]]-Table11[[#This Row],[Green]]</f>
        <v>10.81584</v>
      </c>
      <c r="AR303" s="22">
        <f>Table11[[#This Row],[Column8]]-Table11[[#This Row],[Oth]]</f>
        <v>-5.4</v>
      </c>
      <c r="AS303" s="23">
        <f>Table11[[#This Row],[Column9]]-Table11[[#This Row],[SNP]]</f>
        <v>-1.688839999999999</v>
      </c>
      <c r="AT303" s="24">
        <f>Table11[[#This Row],[Column10]]-Table11[[#This Row],[PD]]</f>
        <v>0</v>
      </c>
      <c r="AU303" s="24">
        <f>MAX(Table11[[#This Row],[Column3]:[Column10]])-LARGE(Table11[[#This Row],[Column3]:[Column10]],2)</f>
        <v>15.514390000000002</v>
      </c>
      <c r="AV303">
        <f>Table11[[#This Row],[Column3]]*Table11[[#This Row],[Column2]]</f>
        <v>885608.9209599999</v>
      </c>
      <c r="AW303" s="25">
        <f>TRUNC(Table11[[#This Row],[Column3]]*Table11[[#This Row],[Column28]]/100)</f>
        <v>8856</v>
      </c>
      <c r="AX303" s="26">
        <f>TRUNC(Table11[[#This Row],[Column4]]*Table11[[#This Row],[Column29]]/100)</f>
        <v>1639</v>
      </c>
      <c r="AY303" s="27">
        <f>TRUNC(Table11[[#This Row],[Column5]]*Table11[[#This Row],[Column30]]/100)</f>
        <v>6993</v>
      </c>
      <c r="AZ303" s="28">
        <f>TRUNC(Table11[[#This Row],[Column6]]*Table11[[#This Row],[Column31]]/100)</f>
        <v>2274</v>
      </c>
      <c r="BA303" s="29">
        <f>TRUNC(Table11[[#This Row],[Column7]]*Table11[[#This Row],[Column312]]/100)</f>
        <v>4201</v>
      </c>
      <c r="BB303" s="30">
        <f>TRUNC(Table11[[#This Row],[Column8]]*Table11[[#This Row],[Column313]]/100)</f>
        <v>0</v>
      </c>
      <c r="BC303" s="31">
        <f>TRUNC(Table11[[#This Row],[Column9]]*Table11[[#This Row],[Column314]]/100)</f>
        <v>14883</v>
      </c>
      <c r="BD303" s="32">
        <f>TRUNC(Table11[[#This Row],[Column10]]*Table11[[#This Row],[Column30]]/100)</f>
        <v>0</v>
      </c>
      <c r="BE303">
        <f>Table11[[#This Row],[Column2]]</f>
        <v>38848</v>
      </c>
      <c r="BF303">
        <f>Table11[[#This Row],[Column28]]</f>
        <v>38848</v>
      </c>
      <c r="BG303">
        <f>Table11[[#This Row],[Column29]]</f>
        <v>38848</v>
      </c>
      <c r="BH303">
        <f>Table11[[#This Row],[Column30]]</f>
        <v>38848</v>
      </c>
      <c r="BI303">
        <f>Table11[[#This Row],[Column31]]</f>
        <v>38848</v>
      </c>
      <c r="BJ303">
        <f>Table11[[#This Row],[Column312]]</f>
        <v>38848</v>
      </c>
      <c r="BK303">
        <f>Table11[[#This Row],[Column313]]</f>
        <v>38848</v>
      </c>
      <c r="BL303">
        <f>Table11[[#This Row],[Column314]]</f>
        <v>38848</v>
      </c>
      <c r="BM303">
        <f>Table11[[#This Row],[Column315]]</f>
        <v>38848</v>
      </c>
      <c r="BN303">
        <f>Table11[[#This Row],[Column31]]</f>
        <v>38848</v>
      </c>
      <c r="BO303">
        <f>Table11[[#This Row],[Column312]]</f>
        <v>38848</v>
      </c>
    </row>
    <row r="304" spans="1:67" ht="28.8" customHeight="1">
      <c r="A304" s="2" t="s">
        <v>582</v>
      </c>
      <c r="B304" s="3" t="s">
        <v>583</v>
      </c>
      <c r="C304" s="3" t="s">
        <v>131</v>
      </c>
      <c r="D304" s="50" t="s">
        <v>1230</v>
      </c>
      <c r="E304">
        <v>1</v>
      </c>
      <c r="F304">
        <v>1.23</v>
      </c>
      <c r="G304">
        <v>8.4060000000000006</v>
      </c>
      <c r="H304">
        <v>5.7210000000000001</v>
      </c>
      <c r="I304">
        <v>33.322000000000003</v>
      </c>
      <c r="J304">
        <v>25.765000000000001</v>
      </c>
      <c r="K304">
        <v>0.43</v>
      </c>
      <c r="L304">
        <v>25.126000000000001</v>
      </c>
      <c r="M304" s="7">
        <f>Table11[[#This Row],[Progressives]]*0.67+Table11[[#This Row],[Muslim]]*0.64+Table11[[#This Row],[Left]]*0.35+Table11[[#This Row],[Average]]*0.52+Table11[[#This Row],[Reforms]]*0.2</f>
        <v>29.915010000000006</v>
      </c>
      <c r="N304" s="58">
        <f>Table11[[#This Row],[Average]]*0.34+Table11[[#This Row],[Liberal]]*0.45+Table11[[#This Row],[Blues]]+Table11[[#This Row],[Reforms]]*0.6</f>
        <v>38.42933</v>
      </c>
      <c r="O304" s="9">
        <f>Table11[[#This Row],[Liberal]]*0.55+Table11[[#This Row],[Progressives]]*0.07+Table11[[#This Row],[Average]]*0.14</f>
        <v>19.236300000000004</v>
      </c>
      <c r="P304" s="11">
        <f>Table11[[#This Row],[Muslim]]*0.06+Table11[[#This Row],[Left]]*0.44+Table11[[#This Row],[Progressives]]*0.26</f>
        <v>5.2599</v>
      </c>
      <c r="Q304" s="59"/>
      <c r="R304" s="57">
        <f>Table11[[#This Row],[Muslim]]*0.3+Table11[[#This Row],[Left]]*0.21+Table11[[#This Row],[Reforms]]*0.2</f>
        <v>7.159460000000001</v>
      </c>
      <c r="T304" s="7">
        <v>45.7</v>
      </c>
      <c r="U304" s="8">
        <v>7.4</v>
      </c>
      <c r="V304" s="10">
        <v>6.5</v>
      </c>
      <c r="W304" s="9">
        <v>7.1</v>
      </c>
      <c r="X304" s="11">
        <v>4.7</v>
      </c>
      <c r="Y304" s="13">
        <v>1.5</v>
      </c>
      <c r="Z304" s="12">
        <v>27.2</v>
      </c>
      <c r="AA304" s="14">
        <v>0</v>
      </c>
      <c r="AB304">
        <f t="shared" ca="1" si="4"/>
        <v>0.6280455133317705</v>
      </c>
      <c r="AC304">
        <v>44537</v>
      </c>
      <c r="AD304" s="17">
        <v>25.192119999999999</v>
      </c>
      <c r="AE304" s="18">
        <v>7.9085599999999996</v>
      </c>
      <c r="AF304" s="19">
        <v>15.481</v>
      </c>
      <c r="AG304" s="20">
        <v>6.78132</v>
      </c>
      <c r="AH304" s="21">
        <v>9.1484400000000008</v>
      </c>
      <c r="AI304" s="22">
        <v>9.7500000000000003E-2</v>
      </c>
      <c r="AJ304" s="23">
        <v>35.391060000000003</v>
      </c>
      <c r="AK304" s="24">
        <v>0</v>
      </c>
      <c r="AL304" s="2" t="s">
        <v>582</v>
      </c>
      <c r="AM304" s="17">
        <f>Table11[[#This Row],[Column3]]-Table11[[#This Row],[Labour]]</f>
        <v>-20.507880000000004</v>
      </c>
      <c r="AN304" s="18">
        <f>Table11[[#This Row],[Column4]]-Table11[[#This Row],[Conservative]]</f>
        <v>0.50855999999999923</v>
      </c>
      <c r="AO304" s="19">
        <f>Table11[[#This Row],[Column5]]-Table11[[#This Row],[Reform]]</f>
        <v>8.9809999999999999</v>
      </c>
      <c r="AP304" s="20">
        <f>Table11[[#This Row],[Column6]]-Table11[[#This Row],[LibDem]]</f>
        <v>-0.31867999999999963</v>
      </c>
      <c r="AQ304" s="21">
        <f>Table11[[#This Row],[Column7]]-Table11[[#This Row],[Green]]</f>
        <v>4.4484400000000006</v>
      </c>
      <c r="AR304" s="22">
        <f>Table11[[#This Row],[Column8]]-Table11[[#This Row],[Oth]]</f>
        <v>-1.4025000000000001</v>
      </c>
      <c r="AS304" s="23">
        <f>Table11[[#This Row],[Column9]]-Table11[[#This Row],[SNP]]</f>
        <v>8.1910600000000038</v>
      </c>
      <c r="AT304" s="24">
        <f>Table11[[#This Row],[Column10]]-Table11[[#This Row],[PD]]</f>
        <v>0</v>
      </c>
      <c r="AU304" s="24">
        <f>MAX(Table11[[#This Row],[Column3]:[Column10]])-LARGE(Table11[[#This Row],[Column3]:[Column10]],2)</f>
        <v>10.198940000000004</v>
      </c>
      <c r="AV304">
        <f>Table11[[#This Row],[Column3]]*Table11[[#This Row],[Column2]]</f>
        <v>1121981.4484399999</v>
      </c>
      <c r="AW304" s="25">
        <f>TRUNC(Table11[[#This Row],[Column3]]*Table11[[#This Row],[Column28]]/100)</f>
        <v>11219</v>
      </c>
      <c r="AX304" s="26">
        <f>TRUNC(Table11[[#This Row],[Column4]]*Table11[[#This Row],[Column29]]/100)</f>
        <v>3522</v>
      </c>
      <c r="AY304" s="27">
        <f>TRUNC(Table11[[#This Row],[Column5]]*Table11[[#This Row],[Column30]]/100)</f>
        <v>6894</v>
      </c>
      <c r="AZ304" s="28">
        <f>TRUNC(Table11[[#This Row],[Column6]]*Table11[[#This Row],[Column31]]/100)</f>
        <v>3020</v>
      </c>
      <c r="BA304" s="29">
        <f>TRUNC(Table11[[#This Row],[Column7]]*Table11[[#This Row],[Column312]]/100)</f>
        <v>4074</v>
      </c>
      <c r="BB304" s="30">
        <f>TRUNC(Table11[[#This Row],[Column8]]*Table11[[#This Row],[Column313]]/100)</f>
        <v>43</v>
      </c>
      <c r="BC304" s="31">
        <f>TRUNC(Table11[[#This Row],[Column9]]*Table11[[#This Row],[Column314]]/100)</f>
        <v>15762</v>
      </c>
      <c r="BD304" s="32">
        <f>TRUNC(Table11[[#This Row],[Column10]]*Table11[[#This Row],[Column30]]/100)</f>
        <v>0</v>
      </c>
      <c r="BE304">
        <f>Table11[[#This Row],[Column2]]</f>
        <v>44537</v>
      </c>
      <c r="BF304">
        <f>Table11[[#This Row],[Column28]]</f>
        <v>44537</v>
      </c>
      <c r="BG304">
        <f>Table11[[#This Row],[Column29]]</f>
        <v>44537</v>
      </c>
      <c r="BH304">
        <f>Table11[[#This Row],[Column30]]</f>
        <v>44537</v>
      </c>
      <c r="BI304">
        <f>Table11[[#This Row],[Column31]]</f>
        <v>44537</v>
      </c>
      <c r="BJ304">
        <f>Table11[[#This Row],[Column312]]</f>
        <v>44537</v>
      </c>
      <c r="BK304">
        <f>Table11[[#This Row],[Column313]]</f>
        <v>44537</v>
      </c>
      <c r="BL304">
        <f>Table11[[#This Row],[Column314]]</f>
        <v>44537</v>
      </c>
      <c r="BM304">
        <f>Table11[[#This Row],[Column315]]</f>
        <v>44537</v>
      </c>
      <c r="BN304">
        <f>Table11[[#This Row],[Column31]]</f>
        <v>44537</v>
      </c>
      <c r="BO304">
        <f>Table11[[#This Row],[Column312]]</f>
        <v>44537</v>
      </c>
    </row>
    <row r="305" spans="1:67" ht="28.8">
      <c r="A305" s="4" t="s">
        <v>588</v>
      </c>
      <c r="B305" s="5" t="s">
        <v>589</v>
      </c>
      <c r="C305" s="5" t="s">
        <v>131</v>
      </c>
      <c r="D305" s="56" t="s">
        <v>1231</v>
      </c>
      <c r="E305">
        <v>1</v>
      </c>
      <c r="F305">
        <v>1.056</v>
      </c>
      <c r="G305">
        <v>8.9220000000000006</v>
      </c>
      <c r="H305">
        <v>5.2990000000000004</v>
      </c>
      <c r="I305">
        <v>36.485999999999997</v>
      </c>
      <c r="J305">
        <v>23.129000000000001</v>
      </c>
      <c r="K305">
        <v>0.34399999999999997</v>
      </c>
      <c r="L305">
        <v>24.763999999999999</v>
      </c>
      <c r="M305" s="7">
        <f>Table11[[#This Row],[Progressives]]*0.67+Table11[[#This Row],[Muslim]]*0.64+Table11[[#This Row],[Left]]*0.35+Table11[[#This Row],[Average]]*0.52+Table11[[#This Row],[Reforms]]*0.2</f>
        <v>31.27439</v>
      </c>
      <c r="N305" s="58">
        <f>Table11[[#This Row],[Average]]*0.34+Table11[[#This Row],[Liberal]]*0.45+Table11[[#This Row],[Blues]]+Table11[[#This Row],[Reforms]]*0.6</f>
        <v>38.015690000000006</v>
      </c>
      <c r="O305" s="9">
        <f>Table11[[#This Row],[Liberal]]*0.55+Table11[[#This Row],[Progressives]]*0.07+Table11[[#This Row],[Average]]*0.14</f>
        <v>18.199920000000002</v>
      </c>
      <c r="P305" s="11">
        <f>Table11[[#This Row],[Muslim]]*0.06+Table11[[#This Row],[Left]]*0.44+Table11[[#This Row],[Progressives]]*0.26</f>
        <v>5.3667800000000003</v>
      </c>
      <c r="Q305" s="59"/>
      <c r="R305" s="57">
        <f>Table11[[#This Row],[Muslim]]*0.3+Table11[[#This Row],[Left]]*0.21+Table11[[#This Row],[Reforms]]*0.2</f>
        <v>7.1432199999999995</v>
      </c>
      <c r="T305" s="7">
        <v>48.6</v>
      </c>
      <c r="U305" s="8">
        <v>7.6</v>
      </c>
      <c r="V305" s="10">
        <v>7.2</v>
      </c>
      <c r="W305" s="9">
        <v>2.2999999999999998</v>
      </c>
      <c r="X305" s="11">
        <v>3.9</v>
      </c>
      <c r="Y305" s="13">
        <v>1.3</v>
      </c>
      <c r="Z305" s="12">
        <v>29.2</v>
      </c>
      <c r="AA305" s="14">
        <v>0</v>
      </c>
      <c r="AB305">
        <f t="shared" ca="1" si="4"/>
        <v>0.23856806279490972</v>
      </c>
      <c r="AC305">
        <v>46707</v>
      </c>
      <c r="AD305" s="17">
        <v>25.861730000000001</v>
      </c>
      <c r="AE305" s="18">
        <v>6.8666400000000003</v>
      </c>
      <c r="AF305" s="19">
        <v>16.751000000000001</v>
      </c>
      <c r="AG305" s="20">
        <v>3.1776300000000002</v>
      </c>
      <c r="AH305" s="21">
        <v>9.12744</v>
      </c>
      <c r="AI305" s="22">
        <v>8.4500000000000006E-2</v>
      </c>
      <c r="AJ305" s="23">
        <v>38.131059999999998</v>
      </c>
      <c r="AK305" s="24">
        <v>0</v>
      </c>
      <c r="AL305" s="2" t="s">
        <v>588</v>
      </c>
      <c r="AM305" s="17">
        <f>Table11[[#This Row],[Column3]]-Table11[[#This Row],[Labour]]</f>
        <v>-22.73827</v>
      </c>
      <c r="AN305" s="18">
        <f>Table11[[#This Row],[Column4]]-Table11[[#This Row],[Conservative]]</f>
        <v>-0.73335999999999935</v>
      </c>
      <c r="AO305" s="19">
        <f>Table11[[#This Row],[Column5]]-Table11[[#This Row],[Reform]]</f>
        <v>9.5510000000000019</v>
      </c>
      <c r="AP305" s="20">
        <f>Table11[[#This Row],[Column6]]-Table11[[#This Row],[LibDem]]</f>
        <v>0.87763000000000035</v>
      </c>
      <c r="AQ305" s="21">
        <f>Table11[[#This Row],[Column7]]-Table11[[#This Row],[Green]]</f>
        <v>5.2274399999999996</v>
      </c>
      <c r="AR305" s="22">
        <f>Table11[[#This Row],[Column8]]-Table11[[#This Row],[Oth]]</f>
        <v>-1.2155</v>
      </c>
      <c r="AS305" s="23">
        <f>Table11[[#This Row],[Column9]]-Table11[[#This Row],[SNP]]</f>
        <v>8.9310599999999987</v>
      </c>
      <c r="AT305" s="24">
        <f>Table11[[#This Row],[Column10]]-Table11[[#This Row],[PD]]</f>
        <v>0</v>
      </c>
      <c r="AU305" s="24">
        <f>MAX(Table11[[#This Row],[Column3]:[Column10]])-LARGE(Table11[[#This Row],[Column3]:[Column10]],2)</f>
        <v>12.269329999999997</v>
      </c>
      <c r="AV305">
        <f>Table11[[#This Row],[Column3]]*Table11[[#This Row],[Column2]]</f>
        <v>1207923.82311</v>
      </c>
      <c r="AW305" s="25">
        <f>TRUNC(Table11[[#This Row],[Column3]]*Table11[[#This Row],[Column28]]/100)</f>
        <v>12079</v>
      </c>
      <c r="AX305" s="26">
        <f>TRUNC(Table11[[#This Row],[Column4]]*Table11[[#This Row],[Column29]]/100)</f>
        <v>3207</v>
      </c>
      <c r="AY305" s="27">
        <f>TRUNC(Table11[[#This Row],[Column5]]*Table11[[#This Row],[Column30]]/100)</f>
        <v>7823</v>
      </c>
      <c r="AZ305" s="28">
        <f>TRUNC(Table11[[#This Row],[Column6]]*Table11[[#This Row],[Column31]]/100)</f>
        <v>1484</v>
      </c>
      <c r="BA305" s="29">
        <f>TRUNC(Table11[[#This Row],[Column7]]*Table11[[#This Row],[Column312]]/100)</f>
        <v>4263</v>
      </c>
      <c r="BB305" s="30">
        <f>TRUNC(Table11[[#This Row],[Column8]]*Table11[[#This Row],[Column313]]/100)</f>
        <v>39</v>
      </c>
      <c r="BC305" s="31">
        <f>TRUNC(Table11[[#This Row],[Column9]]*Table11[[#This Row],[Column314]]/100)</f>
        <v>17809</v>
      </c>
      <c r="BD305" s="32">
        <f>TRUNC(Table11[[#This Row],[Column10]]*Table11[[#This Row],[Column30]]/100)</f>
        <v>0</v>
      </c>
      <c r="BE305">
        <f>Table11[[#This Row],[Column2]]</f>
        <v>46707</v>
      </c>
      <c r="BF305">
        <f>Table11[[#This Row],[Column28]]</f>
        <v>46707</v>
      </c>
      <c r="BG305">
        <f>Table11[[#This Row],[Column29]]</f>
        <v>46707</v>
      </c>
      <c r="BH305">
        <f>Table11[[#This Row],[Column30]]</f>
        <v>46707</v>
      </c>
      <c r="BI305">
        <f>Table11[[#This Row],[Column31]]</f>
        <v>46707</v>
      </c>
      <c r="BJ305">
        <f>Table11[[#This Row],[Column312]]</f>
        <v>46707</v>
      </c>
      <c r="BK305">
        <f>Table11[[#This Row],[Column313]]</f>
        <v>46707</v>
      </c>
      <c r="BL305">
        <f>Table11[[#This Row],[Column314]]</f>
        <v>46707</v>
      </c>
      <c r="BM305">
        <f>Table11[[#This Row],[Column315]]</f>
        <v>46707</v>
      </c>
      <c r="BN305">
        <f>Table11[[#This Row],[Column31]]</f>
        <v>46707</v>
      </c>
      <c r="BO305">
        <f>Table11[[#This Row],[Column312]]</f>
        <v>46707</v>
      </c>
    </row>
    <row r="306" spans="1:67" ht="28.8" customHeight="1">
      <c r="A306" s="2" t="s">
        <v>590</v>
      </c>
      <c r="B306" s="3" t="s">
        <v>590</v>
      </c>
      <c r="C306" s="3" t="s">
        <v>131</v>
      </c>
      <c r="D306" s="50" t="s">
        <v>1232</v>
      </c>
      <c r="E306">
        <v>1</v>
      </c>
      <c r="F306">
        <v>5.4640000000000004</v>
      </c>
      <c r="G306">
        <v>9.0579999999999998</v>
      </c>
      <c r="H306">
        <v>4.8220000000000001</v>
      </c>
      <c r="I306">
        <v>30.032</v>
      </c>
      <c r="J306">
        <v>32.4</v>
      </c>
      <c r="K306">
        <v>2.855</v>
      </c>
      <c r="L306">
        <v>15.369</v>
      </c>
      <c r="M306" s="7">
        <f>Table11[[#This Row],[Progressives]]*0.67+Table11[[#This Row],[Muslim]]*0.64+Table11[[#This Row],[Left]]*0.35+Table11[[#This Row],[Average]]*0.52+Table11[[#This Row],[Reforms]]*0.2</f>
        <v>28.588439999999999</v>
      </c>
      <c r="N306" s="58">
        <f>Table11[[#This Row],[Average]]*0.34+Table11[[#This Row],[Liberal]]*0.45+Table11[[#This Row],[Blues]]+Table11[[#This Row],[Reforms]]*0.6</f>
        <v>36.867280000000001</v>
      </c>
      <c r="O306" s="9">
        <f>Table11[[#This Row],[Liberal]]*0.55+Table11[[#This Row],[Progressives]]*0.07+Table11[[#This Row],[Average]]*0.14</f>
        <v>22.362020000000001</v>
      </c>
      <c r="P306" s="11">
        <f>Table11[[#This Row],[Muslim]]*0.06+Table11[[#This Row],[Left]]*0.44+Table11[[#This Row],[Progressives]]*0.26</f>
        <v>5.5670799999999998</v>
      </c>
      <c r="Q306" s="59"/>
      <c r="R306" s="57">
        <f>Table11[[#This Row],[Muslim]]*0.3+Table11[[#This Row],[Left]]*0.21+Table11[[#This Row],[Reforms]]*0.2</f>
        <v>6.6151800000000005</v>
      </c>
      <c r="T306" s="7">
        <v>43.6</v>
      </c>
      <c r="U306" s="8">
        <v>16.899999999999999</v>
      </c>
      <c r="V306" s="10">
        <v>4.7</v>
      </c>
      <c r="W306" s="9">
        <v>2.2999999999999998</v>
      </c>
      <c r="X306" s="11">
        <v>3</v>
      </c>
      <c r="Y306" s="13">
        <v>2.7</v>
      </c>
      <c r="Z306" s="12">
        <v>26.9</v>
      </c>
      <c r="AA306" s="14">
        <v>0</v>
      </c>
      <c r="AB306">
        <f t="shared" ca="1" si="4"/>
        <v>0.5012393195808551</v>
      </c>
      <c r="AC306">
        <v>50327</v>
      </c>
      <c r="AD306" s="17">
        <v>24.54945</v>
      </c>
      <c r="AE306" s="18">
        <v>11.374000000000001</v>
      </c>
      <c r="AF306" s="19">
        <v>13.18</v>
      </c>
      <c r="AG306" s="20">
        <v>3.04155</v>
      </c>
      <c r="AH306" s="21">
        <v>9.6574799999999996</v>
      </c>
      <c r="AI306" s="22">
        <v>0.17549999999999999</v>
      </c>
      <c r="AJ306" s="23">
        <v>38.022019999999998</v>
      </c>
      <c r="AK306" s="24">
        <v>0</v>
      </c>
      <c r="AL306" s="2" t="s">
        <v>590</v>
      </c>
      <c r="AM306" s="17">
        <f>Table11[[#This Row],[Column3]]-Table11[[#This Row],[Labour]]</f>
        <v>-19.050550000000001</v>
      </c>
      <c r="AN306" s="18">
        <f>Table11[[#This Row],[Column4]]-Table11[[#This Row],[Conservative]]</f>
        <v>-5.525999999999998</v>
      </c>
      <c r="AO306" s="19">
        <f>Table11[[#This Row],[Column5]]-Table11[[#This Row],[Reform]]</f>
        <v>8.48</v>
      </c>
      <c r="AP306" s="20">
        <f>Table11[[#This Row],[Column6]]-Table11[[#This Row],[LibDem]]</f>
        <v>0.74155000000000015</v>
      </c>
      <c r="AQ306" s="21">
        <f>Table11[[#This Row],[Column7]]-Table11[[#This Row],[Green]]</f>
        <v>6.6574799999999996</v>
      </c>
      <c r="AR306" s="22">
        <f>Table11[[#This Row],[Column8]]-Table11[[#This Row],[Oth]]</f>
        <v>-2.5245000000000002</v>
      </c>
      <c r="AS306" s="23">
        <f>Table11[[#This Row],[Column9]]-Table11[[#This Row],[SNP]]</f>
        <v>11.122019999999999</v>
      </c>
      <c r="AT306" s="24">
        <f>Table11[[#This Row],[Column10]]-Table11[[#This Row],[PD]]</f>
        <v>0</v>
      </c>
      <c r="AU306" s="24">
        <f>MAX(Table11[[#This Row],[Column3]:[Column10]])-LARGE(Table11[[#This Row],[Column3]:[Column10]],2)</f>
        <v>13.472569999999997</v>
      </c>
      <c r="AV306">
        <f>Table11[[#This Row],[Column3]]*Table11[[#This Row],[Column2]]</f>
        <v>1235500.1701499999</v>
      </c>
      <c r="AW306" s="25">
        <f>TRUNC(Table11[[#This Row],[Column3]]*Table11[[#This Row],[Column28]]/100)</f>
        <v>12355</v>
      </c>
      <c r="AX306" s="26">
        <f>TRUNC(Table11[[#This Row],[Column4]]*Table11[[#This Row],[Column29]]/100)</f>
        <v>5724</v>
      </c>
      <c r="AY306" s="27">
        <f>TRUNC(Table11[[#This Row],[Column5]]*Table11[[#This Row],[Column30]]/100)</f>
        <v>6633</v>
      </c>
      <c r="AZ306" s="28">
        <f>TRUNC(Table11[[#This Row],[Column6]]*Table11[[#This Row],[Column31]]/100)</f>
        <v>1530</v>
      </c>
      <c r="BA306" s="29">
        <f>TRUNC(Table11[[#This Row],[Column7]]*Table11[[#This Row],[Column312]]/100)</f>
        <v>4860</v>
      </c>
      <c r="BB306" s="30">
        <f>TRUNC(Table11[[#This Row],[Column8]]*Table11[[#This Row],[Column313]]/100)</f>
        <v>88</v>
      </c>
      <c r="BC306" s="31">
        <f>TRUNC(Table11[[#This Row],[Column9]]*Table11[[#This Row],[Column314]]/100)</f>
        <v>19135</v>
      </c>
      <c r="BD306" s="32">
        <f>TRUNC(Table11[[#This Row],[Column10]]*Table11[[#This Row],[Column30]]/100)</f>
        <v>0</v>
      </c>
      <c r="BE306">
        <f>Table11[[#This Row],[Column2]]</f>
        <v>50327</v>
      </c>
      <c r="BF306">
        <f>Table11[[#This Row],[Column28]]</f>
        <v>50327</v>
      </c>
      <c r="BG306">
        <f>Table11[[#This Row],[Column29]]</f>
        <v>50327</v>
      </c>
      <c r="BH306">
        <f>Table11[[#This Row],[Column30]]</f>
        <v>50327</v>
      </c>
      <c r="BI306">
        <f>Table11[[#This Row],[Column31]]</f>
        <v>50327</v>
      </c>
      <c r="BJ306">
        <f>Table11[[#This Row],[Column312]]</f>
        <v>50327</v>
      </c>
      <c r="BK306">
        <f>Table11[[#This Row],[Column313]]</f>
        <v>50327</v>
      </c>
      <c r="BL306">
        <f>Table11[[#This Row],[Column314]]</f>
        <v>50327</v>
      </c>
      <c r="BM306">
        <f>Table11[[#This Row],[Column315]]</f>
        <v>50327</v>
      </c>
      <c r="BN306">
        <f>Table11[[#This Row],[Column31]]</f>
        <v>50327</v>
      </c>
      <c r="BO306">
        <f>Table11[[#This Row],[Column312]]</f>
        <v>50327</v>
      </c>
    </row>
    <row r="307" spans="1:67" ht="28.8" customHeight="1">
      <c r="A307" s="2" t="s">
        <v>231</v>
      </c>
      <c r="B307" s="3" t="s">
        <v>232</v>
      </c>
      <c r="C307" s="3" t="s">
        <v>131</v>
      </c>
      <c r="D307" s="50" t="s">
        <v>1233</v>
      </c>
      <c r="E307">
        <v>1</v>
      </c>
      <c r="F307">
        <v>3.78</v>
      </c>
      <c r="G307">
        <v>18.838999999999999</v>
      </c>
      <c r="H307">
        <v>14.077</v>
      </c>
      <c r="I307">
        <v>32.216999999999999</v>
      </c>
      <c r="J307">
        <v>14.606</v>
      </c>
      <c r="K307">
        <v>2.3290000000000002</v>
      </c>
      <c r="L307">
        <v>14.151999999999999</v>
      </c>
      <c r="M307" s="7">
        <f>Table11[[#This Row],[Progressives]]*0.67+Table11[[#This Row],[Muslim]]*0.64+Table11[[#This Row],[Left]]*0.35+Table11[[#This Row],[Average]]*0.52+Table11[[#This Row],[Reforms]]*0.2</f>
        <v>38.027679999999997</v>
      </c>
      <c r="N307" s="58">
        <f>Table11[[#This Row],[Average]]*0.34+Table11[[#This Row],[Liberal]]*0.45+Table11[[#This Row],[Blues]]+Table11[[#This Row],[Reforms]]*0.6</f>
        <v>28.346679999999999</v>
      </c>
      <c r="O307" s="9">
        <f>Table11[[#This Row],[Liberal]]*0.55+Table11[[#This Row],[Progressives]]*0.07+Table11[[#This Row],[Average]]*0.14</f>
        <v>13.529070000000001</v>
      </c>
      <c r="P307" s="11">
        <f>Table11[[#This Row],[Muslim]]*0.06+Table11[[#This Row],[Left]]*0.44+Table11[[#This Row],[Progressives]]*0.26</f>
        <v>12.175979999999999</v>
      </c>
      <c r="Q307" s="59"/>
      <c r="R307" s="57">
        <f>Table11[[#This Row],[Muslim]]*0.3+Table11[[#This Row],[Left]]*0.21+Table11[[#This Row],[Reforms]]*0.2</f>
        <v>7.9205899999999998</v>
      </c>
      <c r="T307" s="7">
        <v>41.2</v>
      </c>
      <c r="U307" s="8">
        <v>5.7</v>
      </c>
      <c r="V307" s="10">
        <v>4.7</v>
      </c>
      <c r="W307" s="9">
        <v>4.3</v>
      </c>
      <c r="X307" s="11">
        <v>10.199999999999999</v>
      </c>
      <c r="Y307" s="13">
        <v>0.8</v>
      </c>
      <c r="Z307" s="12">
        <v>33.1</v>
      </c>
      <c r="AA307" s="14">
        <v>0</v>
      </c>
      <c r="AB307">
        <f t="shared" ca="1" si="4"/>
        <v>0.87731347141006899</v>
      </c>
      <c r="AC307">
        <v>45575</v>
      </c>
      <c r="AD307" s="17">
        <v>25.962489999999999</v>
      </c>
      <c r="AE307" s="18">
        <v>5.7103200000000003</v>
      </c>
      <c r="AF307" s="19">
        <v>15.784000000000001</v>
      </c>
      <c r="AG307" s="20">
        <v>4.8591899999999999</v>
      </c>
      <c r="AH307" s="21">
        <v>14.15316</v>
      </c>
      <c r="AI307" s="22">
        <v>0</v>
      </c>
      <c r="AJ307" s="23">
        <v>33.530839999999998</v>
      </c>
      <c r="AK307" s="24">
        <v>0</v>
      </c>
      <c r="AL307" s="2" t="s">
        <v>231</v>
      </c>
      <c r="AM307" s="17">
        <f>Table11[[#This Row],[Column3]]-Table11[[#This Row],[Labour]]</f>
        <v>-15.237510000000004</v>
      </c>
      <c r="AN307" s="18">
        <f>Table11[[#This Row],[Column4]]-Table11[[#This Row],[Conservative]]</f>
        <v>1.0320000000000107E-2</v>
      </c>
      <c r="AO307" s="19">
        <f>Table11[[#This Row],[Column5]]-Table11[[#This Row],[Reform]]</f>
        <v>11.084</v>
      </c>
      <c r="AP307" s="20">
        <f>Table11[[#This Row],[Column6]]-Table11[[#This Row],[LibDem]]</f>
        <v>0.55919000000000008</v>
      </c>
      <c r="AQ307" s="21">
        <f>Table11[[#This Row],[Column7]]-Table11[[#This Row],[Green]]</f>
        <v>3.9531600000000005</v>
      </c>
      <c r="AR307" s="22">
        <f>Table11[[#This Row],[Column8]]-Table11[[#This Row],[Oth]]</f>
        <v>-0.8</v>
      </c>
      <c r="AS307" s="23">
        <f>Table11[[#This Row],[Column9]]-Table11[[#This Row],[SNP]]</f>
        <v>0.43083999999999634</v>
      </c>
      <c r="AT307" s="24">
        <f>Table11[[#This Row],[Column10]]-Table11[[#This Row],[PD]]</f>
        <v>0</v>
      </c>
      <c r="AU307" s="24">
        <f>MAX(Table11[[#This Row],[Column3]:[Column10]])-LARGE(Table11[[#This Row],[Column3]:[Column10]],2)</f>
        <v>7.5683499999999988</v>
      </c>
      <c r="AV307">
        <f>Table11[[#This Row],[Column3]]*Table11[[#This Row],[Column2]]</f>
        <v>1183240.48175</v>
      </c>
      <c r="AW307" s="25">
        <f>TRUNC(Table11[[#This Row],[Column3]]*Table11[[#This Row],[Column28]]/100)</f>
        <v>11832</v>
      </c>
      <c r="AX307" s="26">
        <f>TRUNC(Table11[[#This Row],[Column4]]*Table11[[#This Row],[Column29]]/100)</f>
        <v>2602</v>
      </c>
      <c r="AY307" s="27">
        <f>TRUNC(Table11[[#This Row],[Column5]]*Table11[[#This Row],[Column30]]/100)</f>
        <v>7193</v>
      </c>
      <c r="AZ307" s="28">
        <f>TRUNC(Table11[[#This Row],[Column6]]*Table11[[#This Row],[Column31]]/100)</f>
        <v>2214</v>
      </c>
      <c r="BA307" s="29">
        <f>TRUNC(Table11[[#This Row],[Column7]]*Table11[[#This Row],[Column312]]/100)</f>
        <v>6450</v>
      </c>
      <c r="BB307" s="30">
        <f>TRUNC(Table11[[#This Row],[Column8]]*Table11[[#This Row],[Column313]]/100)</f>
        <v>0</v>
      </c>
      <c r="BC307" s="31">
        <f>TRUNC(Table11[[#This Row],[Column9]]*Table11[[#This Row],[Column314]]/100)</f>
        <v>15281</v>
      </c>
      <c r="BD307" s="32">
        <f>TRUNC(Table11[[#This Row],[Column10]]*Table11[[#This Row],[Column30]]/100)</f>
        <v>0</v>
      </c>
      <c r="BE307">
        <f>Table11[[#This Row],[Column2]]</f>
        <v>45575</v>
      </c>
      <c r="BF307">
        <f>Table11[[#This Row],[Column28]]</f>
        <v>45575</v>
      </c>
      <c r="BG307">
        <f>Table11[[#This Row],[Column29]]</f>
        <v>45575</v>
      </c>
      <c r="BH307">
        <f>Table11[[#This Row],[Column30]]</f>
        <v>45575</v>
      </c>
      <c r="BI307">
        <f>Table11[[#This Row],[Column31]]</f>
        <v>45575</v>
      </c>
      <c r="BJ307">
        <f>Table11[[#This Row],[Column312]]</f>
        <v>45575</v>
      </c>
      <c r="BK307">
        <f>Table11[[#This Row],[Column313]]</f>
        <v>45575</v>
      </c>
      <c r="BL307">
        <f>Table11[[#This Row],[Column314]]</f>
        <v>45575</v>
      </c>
      <c r="BM307">
        <f>Table11[[#This Row],[Column315]]</f>
        <v>45575</v>
      </c>
      <c r="BN307">
        <f>Table11[[#This Row],[Column31]]</f>
        <v>45575</v>
      </c>
      <c r="BO307">
        <f>Table11[[#This Row],[Column312]]</f>
        <v>45575</v>
      </c>
    </row>
    <row r="308" spans="1:67" ht="28.8" customHeight="1">
      <c r="A308" s="2" t="s">
        <v>233</v>
      </c>
      <c r="B308" s="3" t="s">
        <v>234</v>
      </c>
      <c r="C308" s="3" t="s">
        <v>131</v>
      </c>
      <c r="D308" s="50" t="s">
        <v>1234</v>
      </c>
      <c r="E308">
        <v>1</v>
      </c>
      <c r="F308">
        <v>3.3079999999999998</v>
      </c>
      <c r="G308">
        <v>11.24</v>
      </c>
      <c r="H308">
        <v>20.393000000000001</v>
      </c>
      <c r="I308">
        <v>24.715</v>
      </c>
      <c r="J308">
        <v>24.966000000000001</v>
      </c>
      <c r="K308">
        <v>2.6760000000000002</v>
      </c>
      <c r="L308">
        <v>12.702999999999999</v>
      </c>
      <c r="M308" s="7">
        <f>Table11[[#This Row],[Progressives]]*0.67+Table11[[#This Row],[Muslim]]*0.64+Table11[[#This Row],[Left]]*0.35+Table11[[#This Row],[Average]]*0.52+Table11[[#This Row],[Reforms]]*0.2</f>
        <v>35.106830000000002</v>
      </c>
      <c r="N308" s="58">
        <f>Table11[[#This Row],[Average]]*0.34+Table11[[#This Row],[Liberal]]*0.45+Table11[[#This Row],[Blues]]+Table11[[#This Row],[Reforms]]*0.6</f>
        <v>29.935600000000001</v>
      </c>
      <c r="O308" s="9">
        <f>Table11[[#This Row],[Liberal]]*0.55+Table11[[#This Row],[Progressives]]*0.07+Table11[[#This Row],[Average]]*0.14</f>
        <v>18.61891</v>
      </c>
      <c r="P308" s="11">
        <f>Table11[[#This Row],[Muslim]]*0.06+Table11[[#This Row],[Left]]*0.44+Table11[[#This Row],[Progressives]]*0.26</f>
        <v>10.446260000000001</v>
      </c>
      <c r="Q308" s="59"/>
      <c r="R308" s="57">
        <f>Table11[[#This Row],[Muslim]]*0.3+Table11[[#This Row],[Left]]*0.21+Table11[[#This Row],[Reforms]]*0.2</f>
        <v>5.8933999999999997</v>
      </c>
      <c r="T308" s="7">
        <v>42.1</v>
      </c>
      <c r="U308" s="8">
        <v>6.6</v>
      </c>
      <c r="V308" s="10">
        <v>3.7</v>
      </c>
      <c r="W308" s="9">
        <v>7.8</v>
      </c>
      <c r="X308" s="11">
        <v>10.9</v>
      </c>
      <c r="Y308" s="13">
        <v>1.5</v>
      </c>
      <c r="Z308" s="12">
        <v>27.4</v>
      </c>
      <c r="AA308" s="14">
        <v>0</v>
      </c>
      <c r="AB308">
        <f t="shared" ca="1" si="4"/>
        <v>0.23186635520520182</v>
      </c>
      <c r="AC308">
        <v>49475</v>
      </c>
      <c r="AD308" s="17">
        <v>25.257269999999998</v>
      </c>
      <c r="AE308" s="18">
        <v>7.1957599999999999</v>
      </c>
      <c r="AF308" s="19">
        <v>8.3249999999999993</v>
      </c>
      <c r="AG308" s="20">
        <v>7.3199699999999996</v>
      </c>
      <c r="AH308" s="21">
        <v>20.744499999999999</v>
      </c>
      <c r="AI308" s="22">
        <v>9.7500000000000003E-2</v>
      </c>
      <c r="AJ308" s="23">
        <v>31.06</v>
      </c>
      <c r="AK308" s="24">
        <v>0</v>
      </c>
      <c r="AL308" s="2" t="s">
        <v>233</v>
      </c>
      <c r="AM308" s="17">
        <f>Table11[[#This Row],[Column3]]-Table11[[#This Row],[Labour]]</f>
        <v>-16.842730000000003</v>
      </c>
      <c r="AN308" s="18">
        <f>Table11[[#This Row],[Column4]]-Table11[[#This Row],[Conservative]]</f>
        <v>0.59576000000000029</v>
      </c>
      <c r="AO308" s="19">
        <f>Table11[[#This Row],[Column5]]-Table11[[#This Row],[Reform]]</f>
        <v>4.6249999999999991</v>
      </c>
      <c r="AP308" s="20">
        <f>Table11[[#This Row],[Column6]]-Table11[[#This Row],[LibDem]]</f>
        <v>-0.48003000000000018</v>
      </c>
      <c r="AQ308" s="21">
        <f>Table11[[#This Row],[Column7]]-Table11[[#This Row],[Green]]</f>
        <v>9.8444999999999983</v>
      </c>
      <c r="AR308" s="22">
        <f>Table11[[#This Row],[Column8]]-Table11[[#This Row],[Oth]]</f>
        <v>-1.4025000000000001</v>
      </c>
      <c r="AS308" s="23">
        <f>Table11[[#This Row],[Column9]]-Table11[[#This Row],[SNP]]</f>
        <v>3.66</v>
      </c>
      <c r="AT308" s="24">
        <f>Table11[[#This Row],[Column10]]-Table11[[#This Row],[PD]]</f>
        <v>0</v>
      </c>
      <c r="AU308" s="24">
        <f>MAX(Table11[[#This Row],[Column3]:[Column10]])-LARGE(Table11[[#This Row],[Column3]:[Column10]],2)</f>
        <v>5.8027300000000004</v>
      </c>
      <c r="AV308">
        <f>Table11[[#This Row],[Column3]]*Table11[[#This Row],[Column2]]</f>
        <v>1249603.43325</v>
      </c>
      <c r="AW308" s="25">
        <f>TRUNC(Table11[[#This Row],[Column3]]*Table11[[#This Row],[Column28]]/100)</f>
        <v>12496</v>
      </c>
      <c r="AX308" s="26">
        <f>TRUNC(Table11[[#This Row],[Column4]]*Table11[[#This Row],[Column29]]/100)</f>
        <v>3560</v>
      </c>
      <c r="AY308" s="27">
        <f>TRUNC(Table11[[#This Row],[Column5]]*Table11[[#This Row],[Column30]]/100)</f>
        <v>4118</v>
      </c>
      <c r="AZ308" s="28">
        <f>TRUNC(Table11[[#This Row],[Column6]]*Table11[[#This Row],[Column31]]/100)</f>
        <v>3621</v>
      </c>
      <c r="BA308" s="29">
        <f>TRUNC(Table11[[#This Row],[Column7]]*Table11[[#This Row],[Column312]]/100)</f>
        <v>10263</v>
      </c>
      <c r="BB308" s="30">
        <f>TRUNC(Table11[[#This Row],[Column8]]*Table11[[#This Row],[Column313]]/100)</f>
        <v>48</v>
      </c>
      <c r="BC308" s="31">
        <f>TRUNC(Table11[[#This Row],[Column9]]*Table11[[#This Row],[Column314]]/100)</f>
        <v>15366</v>
      </c>
      <c r="BD308" s="32">
        <f>TRUNC(Table11[[#This Row],[Column10]]*Table11[[#This Row],[Column30]]/100)</f>
        <v>0</v>
      </c>
      <c r="BE308">
        <f>Table11[[#This Row],[Column2]]</f>
        <v>49475</v>
      </c>
      <c r="BF308">
        <f>Table11[[#This Row],[Column28]]</f>
        <v>49475</v>
      </c>
      <c r="BG308">
        <f>Table11[[#This Row],[Column29]]</f>
        <v>49475</v>
      </c>
      <c r="BH308">
        <f>Table11[[#This Row],[Column30]]</f>
        <v>49475</v>
      </c>
      <c r="BI308">
        <f>Table11[[#This Row],[Column31]]</f>
        <v>49475</v>
      </c>
      <c r="BJ308">
        <f>Table11[[#This Row],[Column312]]</f>
        <v>49475</v>
      </c>
      <c r="BK308">
        <f>Table11[[#This Row],[Column313]]</f>
        <v>49475</v>
      </c>
      <c r="BL308">
        <f>Table11[[#This Row],[Column314]]</f>
        <v>49475</v>
      </c>
      <c r="BM308">
        <f>Table11[[#This Row],[Column315]]</f>
        <v>49475</v>
      </c>
      <c r="BN308">
        <f>Table11[[#This Row],[Column31]]</f>
        <v>49475</v>
      </c>
      <c r="BO308">
        <f>Table11[[#This Row],[Column312]]</f>
        <v>49475</v>
      </c>
    </row>
    <row r="309" spans="1:67" ht="28.8" customHeight="1">
      <c r="A309" s="4" t="s">
        <v>235</v>
      </c>
      <c r="B309" s="5" t="s">
        <v>234</v>
      </c>
      <c r="C309" s="5" t="s">
        <v>131</v>
      </c>
      <c r="D309" s="56" t="s">
        <v>1235</v>
      </c>
      <c r="E309">
        <v>1</v>
      </c>
      <c r="F309">
        <v>3.5369999999999999</v>
      </c>
      <c r="G309">
        <v>17.233000000000001</v>
      </c>
      <c r="H309">
        <v>12.722</v>
      </c>
      <c r="I309">
        <v>29.672999999999998</v>
      </c>
      <c r="J309">
        <v>23.584</v>
      </c>
      <c r="K309">
        <v>2.33</v>
      </c>
      <c r="L309">
        <v>10.922000000000001</v>
      </c>
      <c r="M309" s="7">
        <f>Table11[[#This Row],[Progressives]]*0.67+Table11[[#This Row],[Muslim]]*0.64+Table11[[#This Row],[Left]]*0.35+Table11[[#This Row],[Average]]*0.52+Table11[[#This Row],[Reforms]]*0.2</f>
        <v>34.433329999999998</v>
      </c>
      <c r="N309" s="58">
        <f>Table11[[#This Row],[Average]]*0.34+Table11[[#This Row],[Liberal]]*0.45+Table11[[#This Row],[Blues]]+Table11[[#This Row],[Reforms]]*0.6</f>
        <v>29.584819999999997</v>
      </c>
      <c r="O309" s="9">
        <f>Table11[[#This Row],[Liberal]]*0.55+Table11[[#This Row],[Progressives]]*0.07+Table11[[#This Row],[Average]]*0.14</f>
        <v>18.01596</v>
      </c>
      <c r="P309" s="11">
        <f>Table11[[#This Row],[Muslim]]*0.06+Table11[[#This Row],[Left]]*0.44+Table11[[#This Row],[Progressives]]*0.26</f>
        <v>11.102460000000001</v>
      </c>
      <c r="Q309" s="59"/>
      <c r="R309" s="57">
        <f>Table11[[#This Row],[Muslim]]*0.3+Table11[[#This Row],[Left]]*0.21+Table11[[#This Row],[Reforms]]*0.2</f>
        <v>6.8644299999999996</v>
      </c>
      <c r="T309" s="7">
        <v>53.3</v>
      </c>
      <c r="U309" s="8">
        <v>8.5</v>
      </c>
      <c r="V309" s="10">
        <v>3.9</v>
      </c>
      <c r="W309" s="9">
        <v>5.9</v>
      </c>
      <c r="X309" s="11">
        <v>9.1</v>
      </c>
      <c r="Y309" s="13">
        <v>2.7</v>
      </c>
      <c r="Z309" s="12">
        <v>16.5</v>
      </c>
      <c r="AA309" s="14">
        <v>0</v>
      </c>
      <c r="AB309">
        <f t="shared" ca="1" si="4"/>
        <v>0.83924635469732156</v>
      </c>
      <c r="AC309">
        <v>46826</v>
      </c>
      <c r="AD309" s="17">
        <v>31.710059999999999</v>
      </c>
      <c r="AE309" s="18">
        <v>9.0296799999999902</v>
      </c>
      <c r="AF309" s="19">
        <v>10.75</v>
      </c>
      <c r="AG309" s="20">
        <v>6.2742599999999999</v>
      </c>
      <c r="AH309" s="21">
        <v>14.53368</v>
      </c>
      <c r="AI309" s="22">
        <v>0.17549999999999999</v>
      </c>
      <c r="AJ309" s="23">
        <v>27.426819999999999</v>
      </c>
      <c r="AK309" s="24">
        <v>0</v>
      </c>
      <c r="AL309" s="2" t="s">
        <v>235</v>
      </c>
      <c r="AM309" s="17">
        <f>Table11[[#This Row],[Column3]]-Table11[[#This Row],[Labour]]</f>
        <v>-21.589939999999999</v>
      </c>
      <c r="AN309" s="18">
        <f>Table11[[#This Row],[Column4]]-Table11[[#This Row],[Conservative]]</f>
        <v>0.52967999999999016</v>
      </c>
      <c r="AO309" s="19">
        <f>Table11[[#This Row],[Column5]]-Table11[[#This Row],[Reform]]</f>
        <v>6.85</v>
      </c>
      <c r="AP309" s="20">
        <f>Table11[[#This Row],[Column6]]-Table11[[#This Row],[LibDem]]</f>
        <v>0.37425999999999959</v>
      </c>
      <c r="AQ309" s="21">
        <f>Table11[[#This Row],[Column7]]-Table11[[#This Row],[Green]]</f>
        <v>5.4336800000000007</v>
      </c>
      <c r="AR309" s="22">
        <f>Table11[[#This Row],[Column8]]-Table11[[#This Row],[Oth]]</f>
        <v>-2.5245000000000002</v>
      </c>
      <c r="AS309" s="23">
        <f>Table11[[#This Row],[Column9]]-Table11[[#This Row],[SNP]]</f>
        <v>10.926819999999999</v>
      </c>
      <c r="AT309" s="24">
        <f>Table11[[#This Row],[Column10]]-Table11[[#This Row],[PD]]</f>
        <v>0</v>
      </c>
      <c r="AU309" s="24">
        <f>MAX(Table11[[#This Row],[Column3]:[Column10]])-LARGE(Table11[[#This Row],[Column3]:[Column10]],2)</f>
        <v>4.2832399999999993</v>
      </c>
      <c r="AV309">
        <f>Table11[[#This Row],[Column3]]*Table11[[#This Row],[Column2]]</f>
        <v>1484855.2695599999</v>
      </c>
      <c r="AW309" s="25">
        <f>TRUNC(Table11[[#This Row],[Column3]]*Table11[[#This Row],[Column28]]/100)</f>
        <v>14848</v>
      </c>
      <c r="AX309" s="26">
        <f>TRUNC(Table11[[#This Row],[Column4]]*Table11[[#This Row],[Column29]]/100)</f>
        <v>4228</v>
      </c>
      <c r="AY309" s="27">
        <f>TRUNC(Table11[[#This Row],[Column5]]*Table11[[#This Row],[Column30]]/100)</f>
        <v>5033</v>
      </c>
      <c r="AZ309" s="28">
        <f>TRUNC(Table11[[#This Row],[Column6]]*Table11[[#This Row],[Column31]]/100)</f>
        <v>2937</v>
      </c>
      <c r="BA309" s="29">
        <f>TRUNC(Table11[[#This Row],[Column7]]*Table11[[#This Row],[Column312]]/100)</f>
        <v>6805</v>
      </c>
      <c r="BB309" s="30">
        <f>TRUNC(Table11[[#This Row],[Column8]]*Table11[[#This Row],[Column313]]/100)</f>
        <v>82</v>
      </c>
      <c r="BC309" s="31">
        <f>TRUNC(Table11[[#This Row],[Column9]]*Table11[[#This Row],[Column314]]/100)</f>
        <v>12842</v>
      </c>
      <c r="BD309" s="32">
        <f>TRUNC(Table11[[#This Row],[Column10]]*Table11[[#This Row],[Column30]]/100)</f>
        <v>0</v>
      </c>
      <c r="BE309">
        <f>Table11[[#This Row],[Column2]]</f>
        <v>46826</v>
      </c>
      <c r="BF309">
        <f>Table11[[#This Row],[Column28]]</f>
        <v>46826</v>
      </c>
      <c r="BG309">
        <f>Table11[[#This Row],[Column29]]</f>
        <v>46826</v>
      </c>
      <c r="BH309">
        <f>Table11[[#This Row],[Column30]]</f>
        <v>46826</v>
      </c>
      <c r="BI309">
        <f>Table11[[#This Row],[Column31]]</f>
        <v>46826</v>
      </c>
      <c r="BJ309">
        <f>Table11[[#This Row],[Column312]]</f>
        <v>46826</v>
      </c>
      <c r="BK309">
        <f>Table11[[#This Row],[Column313]]</f>
        <v>46826</v>
      </c>
      <c r="BL309">
        <f>Table11[[#This Row],[Column314]]</f>
        <v>46826</v>
      </c>
      <c r="BM309">
        <f>Table11[[#This Row],[Column315]]</f>
        <v>46826</v>
      </c>
      <c r="BN309">
        <f>Table11[[#This Row],[Column31]]</f>
        <v>46826</v>
      </c>
      <c r="BO309">
        <f>Table11[[#This Row],[Column312]]</f>
        <v>46826</v>
      </c>
    </row>
    <row r="310" spans="1:67" ht="28.8">
      <c r="A310" s="2" t="s">
        <v>236</v>
      </c>
      <c r="B310" s="3" t="s">
        <v>234</v>
      </c>
      <c r="C310" s="3" t="s">
        <v>131</v>
      </c>
      <c r="D310" s="50" t="s">
        <v>1236</v>
      </c>
      <c r="E310">
        <v>1</v>
      </c>
      <c r="F310">
        <v>3.7909999999999999</v>
      </c>
      <c r="G310">
        <v>16.855</v>
      </c>
      <c r="H310">
        <v>15.715</v>
      </c>
      <c r="I310">
        <v>22.19</v>
      </c>
      <c r="J310">
        <v>23.527000000000001</v>
      </c>
      <c r="K310">
        <v>3.7570000000000001</v>
      </c>
      <c r="L310">
        <v>14.164</v>
      </c>
      <c r="M310" s="7">
        <f>Table11[[#This Row],[Progressives]]*0.67+Table11[[#This Row],[Muslim]]*0.64+Table11[[#This Row],[Left]]*0.35+Table11[[#This Row],[Average]]*0.52+Table11[[#This Row],[Reforms]]*0.2</f>
        <v>33.226140000000001</v>
      </c>
      <c r="N310" s="58">
        <f>Table11[[#This Row],[Average]]*0.34+Table11[[#This Row],[Liberal]]*0.45+Table11[[#This Row],[Blues]]+Table11[[#This Row],[Reforms]]*0.6</f>
        <v>30.387150000000005</v>
      </c>
      <c r="O310" s="9">
        <f>Table11[[#This Row],[Liberal]]*0.55+Table11[[#This Row],[Progressives]]*0.07+Table11[[#This Row],[Average]]*0.14</f>
        <v>17.146500000000003</v>
      </c>
      <c r="P310" s="11">
        <f>Table11[[#This Row],[Muslim]]*0.06+Table11[[#This Row],[Left]]*0.44+Table11[[#This Row],[Progressives]]*0.26</f>
        <v>11.729559999999999</v>
      </c>
      <c r="Q310" s="59"/>
      <c r="R310" s="57">
        <f>Table11[[#This Row],[Muslim]]*0.3+Table11[[#This Row],[Left]]*0.21+Table11[[#This Row],[Reforms]]*0.2</f>
        <v>7.5096500000000006</v>
      </c>
      <c r="T310" s="7">
        <v>40.9</v>
      </c>
      <c r="U310" s="8">
        <v>12.2</v>
      </c>
      <c r="V310" s="10">
        <v>4.5999999999999996</v>
      </c>
      <c r="W310" s="9">
        <v>6.6</v>
      </c>
      <c r="X310" s="11">
        <v>7.6</v>
      </c>
      <c r="Y310" s="13">
        <v>1</v>
      </c>
      <c r="Z310" s="12">
        <v>27.3</v>
      </c>
      <c r="AA310" s="14">
        <v>0</v>
      </c>
      <c r="AB310">
        <f t="shared" ca="1" si="4"/>
        <v>0.21700317894033172</v>
      </c>
      <c r="AC310">
        <v>45664</v>
      </c>
      <c r="AD310" s="17">
        <v>24.715409999999999</v>
      </c>
      <c r="AE310" s="18">
        <v>9.4036799999999996</v>
      </c>
      <c r="AF310" s="19">
        <v>10.686999999999999</v>
      </c>
      <c r="AG310" s="20">
        <v>6.4079099999999896</v>
      </c>
      <c r="AH310" s="21">
        <v>20.003</v>
      </c>
      <c r="AI310" s="22">
        <v>6.5000000000000002E-2</v>
      </c>
      <c r="AJ310" s="23">
        <v>28.718</v>
      </c>
      <c r="AK310" s="24">
        <v>0</v>
      </c>
      <c r="AL310" s="2" t="s">
        <v>236</v>
      </c>
      <c r="AM310" s="17">
        <f>Table11[[#This Row],[Column3]]-Table11[[#This Row],[Labour]]</f>
        <v>-16.18459</v>
      </c>
      <c r="AN310" s="18">
        <f>Table11[[#This Row],[Column4]]-Table11[[#This Row],[Conservative]]</f>
        <v>-2.7963199999999997</v>
      </c>
      <c r="AO310" s="19">
        <f>Table11[[#This Row],[Column5]]-Table11[[#This Row],[Reform]]</f>
        <v>6.0869999999999997</v>
      </c>
      <c r="AP310" s="20">
        <f>Table11[[#This Row],[Column6]]-Table11[[#This Row],[LibDem]]</f>
        <v>-0.19209000000001009</v>
      </c>
      <c r="AQ310" s="21">
        <f>Table11[[#This Row],[Column7]]-Table11[[#This Row],[Green]]</f>
        <v>12.403</v>
      </c>
      <c r="AR310" s="22">
        <f>Table11[[#This Row],[Column8]]-Table11[[#This Row],[Oth]]</f>
        <v>-0.93500000000000005</v>
      </c>
      <c r="AS310" s="23">
        <f>Table11[[#This Row],[Column9]]-Table11[[#This Row],[SNP]]</f>
        <v>1.4179999999999993</v>
      </c>
      <c r="AT310" s="24">
        <f>Table11[[#This Row],[Column10]]-Table11[[#This Row],[PD]]</f>
        <v>0</v>
      </c>
      <c r="AU310" s="24">
        <f>MAX(Table11[[#This Row],[Column3]:[Column10]])-LARGE(Table11[[#This Row],[Column3]:[Column10]],2)</f>
        <v>4.0025900000000014</v>
      </c>
      <c r="AV310">
        <f>Table11[[#This Row],[Column3]]*Table11[[#This Row],[Column2]]</f>
        <v>1128604.48224</v>
      </c>
      <c r="AW310" s="25">
        <f>TRUNC(Table11[[#This Row],[Column3]]*Table11[[#This Row],[Column28]]/100)</f>
        <v>11286</v>
      </c>
      <c r="AX310" s="26">
        <f>TRUNC(Table11[[#This Row],[Column4]]*Table11[[#This Row],[Column29]]/100)</f>
        <v>4294</v>
      </c>
      <c r="AY310" s="27">
        <f>TRUNC(Table11[[#This Row],[Column5]]*Table11[[#This Row],[Column30]]/100)</f>
        <v>4880</v>
      </c>
      <c r="AZ310" s="28">
        <f>TRUNC(Table11[[#This Row],[Column6]]*Table11[[#This Row],[Column31]]/100)</f>
        <v>2926</v>
      </c>
      <c r="BA310" s="29">
        <f>TRUNC(Table11[[#This Row],[Column7]]*Table11[[#This Row],[Column312]]/100)</f>
        <v>9134</v>
      </c>
      <c r="BB310" s="30">
        <f>TRUNC(Table11[[#This Row],[Column8]]*Table11[[#This Row],[Column313]]/100)</f>
        <v>29</v>
      </c>
      <c r="BC310" s="31">
        <f>TRUNC(Table11[[#This Row],[Column9]]*Table11[[#This Row],[Column314]]/100)</f>
        <v>13113</v>
      </c>
      <c r="BD310" s="32">
        <f>TRUNC(Table11[[#This Row],[Column10]]*Table11[[#This Row],[Column30]]/100)</f>
        <v>0</v>
      </c>
      <c r="BE310">
        <f>Table11[[#This Row],[Column2]]</f>
        <v>45664</v>
      </c>
      <c r="BF310">
        <f>Table11[[#This Row],[Column28]]</f>
        <v>45664</v>
      </c>
      <c r="BG310">
        <f>Table11[[#This Row],[Column29]]</f>
        <v>45664</v>
      </c>
      <c r="BH310">
        <f>Table11[[#This Row],[Column30]]</f>
        <v>45664</v>
      </c>
      <c r="BI310">
        <f>Table11[[#This Row],[Column31]]</f>
        <v>45664</v>
      </c>
      <c r="BJ310">
        <f>Table11[[#This Row],[Column312]]</f>
        <v>45664</v>
      </c>
      <c r="BK310">
        <f>Table11[[#This Row],[Column313]]</f>
        <v>45664</v>
      </c>
      <c r="BL310">
        <f>Table11[[#This Row],[Column314]]</f>
        <v>45664</v>
      </c>
      <c r="BM310">
        <f>Table11[[#This Row],[Column315]]</f>
        <v>45664</v>
      </c>
      <c r="BN310">
        <f>Table11[[#This Row],[Column31]]</f>
        <v>45664</v>
      </c>
      <c r="BO310">
        <f>Table11[[#This Row],[Column312]]</f>
        <v>45664</v>
      </c>
    </row>
    <row r="311" spans="1:67" ht="28.8">
      <c r="A311" s="2" t="s">
        <v>237</v>
      </c>
      <c r="B311" s="3" t="s">
        <v>234</v>
      </c>
      <c r="C311" s="3" t="s">
        <v>131</v>
      </c>
      <c r="D311" s="50" t="s">
        <v>1237</v>
      </c>
      <c r="E311">
        <v>1</v>
      </c>
      <c r="F311">
        <v>2.6890000000000001</v>
      </c>
      <c r="G311">
        <v>8.3309999999999995</v>
      </c>
      <c r="H311">
        <v>8.6180000000000003</v>
      </c>
      <c r="I311">
        <v>36.761000000000003</v>
      </c>
      <c r="J311">
        <v>25.327999999999999</v>
      </c>
      <c r="K311">
        <v>3.181</v>
      </c>
      <c r="L311">
        <v>15.092000000000001</v>
      </c>
      <c r="M311" s="7">
        <f>Table11[[#This Row],[Progressives]]*0.67+Table11[[#This Row],[Muslim]]*0.64+Table11[[#This Row],[Left]]*0.35+Table11[[#This Row],[Average]]*0.52+Table11[[#This Row],[Reforms]]*0.2</f>
        <v>32.544990000000006</v>
      </c>
      <c r="N311" s="58">
        <f>Table11[[#This Row],[Average]]*0.34+Table11[[#This Row],[Liberal]]*0.45+Table11[[#This Row],[Blues]]+Table11[[#This Row],[Reforms]]*0.6</f>
        <v>36.132540000000006</v>
      </c>
      <c r="O311" s="9">
        <f>Table11[[#This Row],[Liberal]]*0.55+Table11[[#This Row],[Progressives]]*0.07+Table11[[#This Row],[Average]]*0.14</f>
        <v>19.680200000000003</v>
      </c>
      <c r="P311" s="11">
        <f>Table11[[#This Row],[Muslim]]*0.06+Table11[[#This Row],[Left]]*0.44+Table11[[#This Row],[Progressives]]*0.26</f>
        <v>6.0676600000000001</v>
      </c>
      <c r="Q311" s="59"/>
      <c r="R311" s="57">
        <f>Table11[[#This Row],[Muslim]]*0.3+Table11[[#This Row],[Left]]*0.21+Table11[[#This Row],[Reforms]]*0.2</f>
        <v>5.5746099999999998</v>
      </c>
      <c r="T311" s="7">
        <v>15</v>
      </c>
      <c r="U311" s="8">
        <v>5.5</v>
      </c>
      <c r="V311" s="10">
        <v>4.2</v>
      </c>
      <c r="W311" s="9">
        <v>50.8</v>
      </c>
      <c r="X311" s="11">
        <v>4</v>
      </c>
      <c r="Y311" s="13">
        <v>1.1000000000000001</v>
      </c>
      <c r="Z311" s="12">
        <v>19.399999999999999</v>
      </c>
      <c r="AA311" s="14">
        <v>0</v>
      </c>
      <c r="AB311">
        <f t="shared" ca="1" si="4"/>
        <v>0.13612450500165685</v>
      </c>
      <c r="AC311">
        <v>52471</v>
      </c>
      <c r="AD311" s="17">
        <v>8.5530000000000008</v>
      </c>
      <c r="AE311" s="18">
        <v>7.1619999999999999</v>
      </c>
      <c r="AF311" s="19">
        <v>12.676</v>
      </c>
      <c r="AG311" s="20">
        <v>47.817</v>
      </c>
      <c r="AH311" s="21">
        <v>9.2010000000000005</v>
      </c>
      <c r="AI311" s="22">
        <v>0</v>
      </c>
      <c r="AJ311" s="23">
        <v>14.590999999999999</v>
      </c>
      <c r="AK311" s="24">
        <v>0</v>
      </c>
      <c r="AL311" s="2" t="s">
        <v>237</v>
      </c>
      <c r="AM311" s="17">
        <f>Table11[[#This Row],[Column3]]-Table11[[#This Row],[Labour]]</f>
        <v>-6.4469999999999992</v>
      </c>
      <c r="AN311" s="18">
        <f>Table11[[#This Row],[Column4]]-Table11[[#This Row],[Conservative]]</f>
        <v>1.6619999999999999</v>
      </c>
      <c r="AO311" s="19">
        <f>Table11[[#This Row],[Column5]]-Table11[[#This Row],[Reform]]</f>
        <v>8.4759999999999991</v>
      </c>
      <c r="AP311" s="20">
        <f>Table11[[#This Row],[Column6]]-Table11[[#This Row],[LibDem]]</f>
        <v>-2.982999999999997</v>
      </c>
      <c r="AQ311" s="21">
        <f>Table11[[#This Row],[Column7]]-Table11[[#This Row],[Green]]</f>
        <v>5.2010000000000005</v>
      </c>
      <c r="AR311" s="22">
        <f>Table11[[#This Row],[Column8]]-Table11[[#This Row],[Oth]]</f>
        <v>-1.1000000000000001</v>
      </c>
      <c r="AS311" s="23">
        <f>Table11[[#This Row],[Column9]]-Table11[[#This Row],[SNP]]</f>
        <v>-4.8089999999999993</v>
      </c>
      <c r="AT311" s="24">
        <f>Table11[[#This Row],[Column10]]-Table11[[#This Row],[PD]]</f>
        <v>0</v>
      </c>
      <c r="AU311" s="24">
        <f>MAX(Table11[[#This Row],[Column3]:[Column10]])-LARGE(Table11[[#This Row],[Column3]:[Column10]],2)</f>
        <v>33.225999999999999</v>
      </c>
      <c r="AV311">
        <f>Table11[[#This Row],[Column3]]*Table11[[#This Row],[Column2]]</f>
        <v>448784.46300000005</v>
      </c>
      <c r="AW311" s="25">
        <f>TRUNC(Table11[[#This Row],[Column3]]*Table11[[#This Row],[Column28]]/100)</f>
        <v>4487</v>
      </c>
      <c r="AX311" s="26">
        <f>TRUNC(Table11[[#This Row],[Column4]]*Table11[[#This Row],[Column29]]/100)</f>
        <v>3757</v>
      </c>
      <c r="AY311" s="27">
        <f>TRUNC(Table11[[#This Row],[Column5]]*Table11[[#This Row],[Column30]]/100)</f>
        <v>6651</v>
      </c>
      <c r="AZ311" s="28">
        <f>TRUNC(Table11[[#This Row],[Column6]]*Table11[[#This Row],[Column31]]/100)</f>
        <v>25090</v>
      </c>
      <c r="BA311" s="29">
        <f>TRUNC(Table11[[#This Row],[Column7]]*Table11[[#This Row],[Column312]]/100)</f>
        <v>4827</v>
      </c>
      <c r="BB311" s="30">
        <f>TRUNC(Table11[[#This Row],[Column8]]*Table11[[#This Row],[Column313]]/100)</f>
        <v>0</v>
      </c>
      <c r="BC311" s="31">
        <f>TRUNC(Table11[[#This Row],[Column9]]*Table11[[#This Row],[Column314]]/100)</f>
        <v>7656</v>
      </c>
      <c r="BD311" s="32">
        <f>TRUNC(Table11[[#This Row],[Column10]]*Table11[[#This Row],[Column30]]/100)</f>
        <v>0</v>
      </c>
      <c r="BE311">
        <f>Table11[[#This Row],[Column2]]</f>
        <v>52471</v>
      </c>
      <c r="BF311">
        <f>Table11[[#This Row],[Column28]]</f>
        <v>52471</v>
      </c>
      <c r="BG311">
        <f>Table11[[#This Row],[Column29]]</f>
        <v>52471</v>
      </c>
      <c r="BH311">
        <f>Table11[[#This Row],[Column30]]</f>
        <v>52471</v>
      </c>
      <c r="BI311">
        <f>Table11[[#This Row],[Column31]]</f>
        <v>52471</v>
      </c>
      <c r="BJ311">
        <f>Table11[[#This Row],[Column312]]</f>
        <v>52471</v>
      </c>
      <c r="BK311">
        <f>Table11[[#This Row],[Column313]]</f>
        <v>52471</v>
      </c>
      <c r="BL311">
        <f>Table11[[#This Row],[Column314]]</f>
        <v>52471</v>
      </c>
      <c r="BM311">
        <f>Table11[[#This Row],[Column315]]</f>
        <v>52471</v>
      </c>
      <c r="BN311">
        <f>Table11[[#This Row],[Column31]]</f>
        <v>52471</v>
      </c>
      <c r="BO311">
        <f>Table11[[#This Row],[Column312]]</f>
        <v>52471</v>
      </c>
    </row>
    <row r="312" spans="1:67">
      <c r="A312" s="4" t="s">
        <v>599</v>
      </c>
      <c r="B312" s="5" t="s">
        <v>599</v>
      </c>
      <c r="C312" s="5" t="s">
        <v>131</v>
      </c>
      <c r="D312" s="56" t="s">
        <v>1238</v>
      </c>
      <c r="E312">
        <v>1</v>
      </c>
      <c r="F312">
        <v>1.502</v>
      </c>
      <c r="G312">
        <v>9.0120000000000005</v>
      </c>
      <c r="H312">
        <v>4.4080000000000004</v>
      </c>
      <c r="I312">
        <v>37.305999999999997</v>
      </c>
      <c r="J312">
        <v>18.873999999999999</v>
      </c>
      <c r="K312">
        <v>0.188</v>
      </c>
      <c r="L312">
        <v>28.71</v>
      </c>
      <c r="M312" s="7">
        <f>Table11[[#This Row],[Progressives]]*0.67+Table11[[#This Row],[Muslim]]*0.64+Table11[[#This Row],[Left]]*0.35+Table11[[#This Row],[Average]]*0.52+Table11[[#This Row],[Reforms]]*0.2</f>
        <v>32.209959999999995</v>
      </c>
      <c r="N312" s="58">
        <f>Table11[[#This Row],[Average]]*0.34+Table11[[#This Row],[Liberal]]*0.45+Table11[[#This Row],[Blues]]+Table11[[#This Row],[Reforms]]*0.6</f>
        <v>38.591340000000002</v>
      </c>
      <c r="O312" s="9">
        <f>Table11[[#This Row],[Liberal]]*0.55+Table11[[#This Row],[Progressives]]*0.07+Table11[[#This Row],[Average]]*0.14</f>
        <v>15.912100000000001</v>
      </c>
      <c r="P312" s="11">
        <f>Table11[[#This Row],[Muslim]]*0.06+Table11[[#This Row],[Left]]*0.44+Table11[[#This Row],[Progressives]]*0.26</f>
        <v>5.201480000000001</v>
      </c>
      <c r="Q312" s="59"/>
      <c r="R312" s="57">
        <f>Table11[[#This Row],[Muslim]]*0.3+Table11[[#This Row],[Left]]*0.21+Table11[[#This Row],[Reforms]]*0.2</f>
        <v>8.0851199999999999</v>
      </c>
      <c r="T312" s="7">
        <v>43</v>
      </c>
      <c r="U312" s="8">
        <v>8.4</v>
      </c>
      <c r="V312" s="10">
        <v>7.9</v>
      </c>
      <c r="W312" s="9">
        <v>2.6</v>
      </c>
      <c r="X312" s="11">
        <v>4</v>
      </c>
      <c r="Y312" s="13">
        <v>2.8</v>
      </c>
      <c r="Z312" s="12">
        <v>31.3</v>
      </c>
      <c r="AA312" s="14">
        <v>0</v>
      </c>
      <c r="AB312">
        <f t="shared" ca="1" si="4"/>
        <v>0.48920729294218401</v>
      </c>
      <c r="AC312">
        <v>42625</v>
      </c>
      <c r="AD312" s="17">
        <v>22.844889999999999</v>
      </c>
      <c r="AE312" s="18">
        <v>7.8460799999999997</v>
      </c>
      <c r="AF312" s="19">
        <v>23.13092</v>
      </c>
      <c r="AG312" s="20">
        <v>3.4271099999999999</v>
      </c>
      <c r="AH312" s="21">
        <v>6.57972</v>
      </c>
      <c r="AI312" s="22">
        <v>0</v>
      </c>
      <c r="AJ312" s="23">
        <v>36.171279999999904</v>
      </c>
      <c r="AK312" s="24">
        <v>0</v>
      </c>
      <c r="AL312" s="2" t="s">
        <v>599</v>
      </c>
      <c r="AM312" s="17">
        <f>Table11[[#This Row],[Column3]]-Table11[[#This Row],[Labour]]</f>
        <v>-20.155110000000001</v>
      </c>
      <c r="AN312" s="18">
        <f>Table11[[#This Row],[Column4]]-Table11[[#This Row],[Conservative]]</f>
        <v>-0.55392000000000063</v>
      </c>
      <c r="AO312" s="19">
        <f>Table11[[#This Row],[Column5]]-Table11[[#This Row],[Reform]]</f>
        <v>15.230919999999999</v>
      </c>
      <c r="AP312" s="20">
        <f>Table11[[#This Row],[Column6]]-Table11[[#This Row],[LibDem]]</f>
        <v>0.82710999999999979</v>
      </c>
      <c r="AQ312" s="21">
        <f>Table11[[#This Row],[Column7]]-Table11[[#This Row],[Green]]</f>
        <v>2.57972</v>
      </c>
      <c r="AR312" s="22">
        <f>Table11[[#This Row],[Column8]]-Table11[[#This Row],[Oth]]</f>
        <v>-2.8</v>
      </c>
      <c r="AS312" s="23">
        <f>Table11[[#This Row],[Column9]]-Table11[[#This Row],[SNP]]</f>
        <v>4.8712799999999028</v>
      </c>
      <c r="AT312" s="24">
        <f>Table11[[#This Row],[Column10]]-Table11[[#This Row],[PD]]</f>
        <v>0</v>
      </c>
      <c r="AU312" s="24">
        <f>MAX(Table11[[#This Row],[Column3]:[Column10]])-LARGE(Table11[[#This Row],[Column3]:[Column10]],2)</f>
        <v>13.040359999999904</v>
      </c>
      <c r="AV312">
        <f>Table11[[#This Row],[Column3]]*Table11[[#This Row],[Column2]]</f>
        <v>973763.43625000003</v>
      </c>
      <c r="AW312" s="25">
        <f>TRUNC(Table11[[#This Row],[Column3]]*Table11[[#This Row],[Column28]]/100)</f>
        <v>9737</v>
      </c>
      <c r="AX312" s="26">
        <f>TRUNC(Table11[[#This Row],[Column4]]*Table11[[#This Row],[Column29]]/100)</f>
        <v>3344</v>
      </c>
      <c r="AY312" s="27">
        <f>TRUNC(Table11[[#This Row],[Column5]]*Table11[[#This Row],[Column30]]/100)</f>
        <v>9859</v>
      </c>
      <c r="AZ312" s="28">
        <f>TRUNC(Table11[[#This Row],[Column6]]*Table11[[#This Row],[Column31]]/100)</f>
        <v>1460</v>
      </c>
      <c r="BA312" s="29">
        <f>TRUNC(Table11[[#This Row],[Column7]]*Table11[[#This Row],[Column312]]/100)</f>
        <v>2804</v>
      </c>
      <c r="BB312" s="30">
        <f>TRUNC(Table11[[#This Row],[Column8]]*Table11[[#This Row],[Column313]]/100)</f>
        <v>0</v>
      </c>
      <c r="BC312" s="31">
        <f>TRUNC(Table11[[#This Row],[Column9]]*Table11[[#This Row],[Column314]]/100)</f>
        <v>15418</v>
      </c>
      <c r="BD312" s="32">
        <f>TRUNC(Table11[[#This Row],[Column10]]*Table11[[#This Row],[Column30]]/100)</f>
        <v>0</v>
      </c>
      <c r="BE312">
        <f>Table11[[#This Row],[Column2]]</f>
        <v>42625</v>
      </c>
      <c r="BF312">
        <f>Table11[[#This Row],[Column28]]</f>
        <v>42625</v>
      </c>
      <c r="BG312">
        <f>Table11[[#This Row],[Column29]]</f>
        <v>42625</v>
      </c>
      <c r="BH312">
        <f>Table11[[#This Row],[Column30]]</f>
        <v>42625</v>
      </c>
      <c r="BI312">
        <f>Table11[[#This Row],[Column31]]</f>
        <v>42625</v>
      </c>
      <c r="BJ312">
        <f>Table11[[#This Row],[Column312]]</f>
        <v>42625</v>
      </c>
      <c r="BK312">
        <f>Table11[[#This Row],[Column313]]</f>
        <v>42625</v>
      </c>
      <c r="BL312">
        <f>Table11[[#This Row],[Column314]]</f>
        <v>42625</v>
      </c>
      <c r="BM312">
        <f>Table11[[#This Row],[Column315]]</f>
        <v>42625</v>
      </c>
      <c r="BN312">
        <f>Table11[[#This Row],[Column31]]</f>
        <v>42625</v>
      </c>
      <c r="BO312">
        <f>Table11[[#This Row],[Column312]]</f>
        <v>42625</v>
      </c>
    </row>
    <row r="313" spans="1:67" ht="28.8">
      <c r="A313" s="4" t="s">
        <v>606</v>
      </c>
      <c r="B313" s="5" t="s">
        <v>246</v>
      </c>
      <c r="C313" s="5" t="s">
        <v>131</v>
      </c>
      <c r="D313" s="56" t="s">
        <v>1239</v>
      </c>
      <c r="E313">
        <v>1</v>
      </c>
      <c r="F313">
        <v>9.1140000000000008</v>
      </c>
      <c r="G313">
        <v>12.145</v>
      </c>
      <c r="H313">
        <v>13.42</v>
      </c>
      <c r="I313">
        <v>25.021999999999998</v>
      </c>
      <c r="J313">
        <v>17.533999999999999</v>
      </c>
      <c r="K313">
        <v>1.819</v>
      </c>
      <c r="L313">
        <v>20.946000000000002</v>
      </c>
      <c r="M313" s="7">
        <f>Table11[[#This Row],[Progressives]]*0.67+Table11[[#This Row],[Muslim]]*0.64+Table11[[#This Row],[Left]]*0.35+Table11[[#This Row],[Average]]*0.52+Table11[[#This Row],[Reforms]]*0.2</f>
        <v>36.275750000000002</v>
      </c>
      <c r="N313" s="58">
        <f>Table11[[#This Row],[Average]]*0.34+Table11[[#This Row],[Liberal]]*0.45+Table11[[#This Row],[Blues]]+Table11[[#This Row],[Reforms]]*0.6</f>
        <v>30.784379999999999</v>
      </c>
      <c r="O313" s="9">
        <f>Table11[[#This Row],[Liberal]]*0.55+Table11[[#This Row],[Progressives]]*0.07+Table11[[#This Row],[Average]]*0.14</f>
        <v>14.086180000000002</v>
      </c>
      <c r="P313" s="11">
        <f>Table11[[#This Row],[Muslim]]*0.06+Table11[[#This Row],[Left]]*0.44+Table11[[#This Row],[Progressives]]*0.26</f>
        <v>9.3798399999999997</v>
      </c>
      <c r="Q313" s="59"/>
      <c r="R313" s="57">
        <f>Table11[[#This Row],[Muslim]]*0.3+Table11[[#This Row],[Left]]*0.21+Table11[[#This Row],[Reforms]]*0.2</f>
        <v>9.4738499999999988</v>
      </c>
      <c r="T313" s="7">
        <v>43.9</v>
      </c>
      <c r="U313" s="8">
        <v>4.8</v>
      </c>
      <c r="V313" s="10">
        <v>6.7</v>
      </c>
      <c r="W313" s="9">
        <v>2.5</v>
      </c>
      <c r="X313" s="11">
        <v>7.7</v>
      </c>
      <c r="Y313" s="13">
        <v>1.3</v>
      </c>
      <c r="Z313" s="12">
        <v>33.200000000000003</v>
      </c>
      <c r="AA313" s="14">
        <v>0</v>
      </c>
      <c r="AB313">
        <f t="shared" ca="1" si="4"/>
        <v>0.75094957448816368</v>
      </c>
      <c r="AC313">
        <v>35445</v>
      </c>
      <c r="AD313" s="17">
        <v>25.5359599999999</v>
      </c>
      <c r="AE313" s="18">
        <v>5.0432800000000002</v>
      </c>
      <c r="AF313" s="19">
        <v>20.416</v>
      </c>
      <c r="AG313" s="20">
        <v>3.3987599999999998</v>
      </c>
      <c r="AH313" s="21">
        <v>12.041399999999999</v>
      </c>
      <c r="AI313" s="22">
        <v>0</v>
      </c>
      <c r="AJ313" s="23">
        <v>33.564599999999999</v>
      </c>
      <c r="AK313" s="24">
        <v>0</v>
      </c>
      <c r="AL313" s="2" t="s">
        <v>606</v>
      </c>
      <c r="AM313" s="17">
        <f>Table11[[#This Row],[Column3]]-Table11[[#This Row],[Labour]]</f>
        <v>-18.364040000000099</v>
      </c>
      <c r="AN313" s="18">
        <f>Table11[[#This Row],[Column4]]-Table11[[#This Row],[Conservative]]</f>
        <v>0.24328000000000038</v>
      </c>
      <c r="AO313" s="19">
        <f>Table11[[#This Row],[Column5]]-Table11[[#This Row],[Reform]]</f>
        <v>13.716000000000001</v>
      </c>
      <c r="AP313" s="20">
        <f>Table11[[#This Row],[Column6]]-Table11[[#This Row],[LibDem]]</f>
        <v>0.89875999999999978</v>
      </c>
      <c r="AQ313" s="21">
        <f>Table11[[#This Row],[Column7]]-Table11[[#This Row],[Green]]</f>
        <v>4.3413999999999993</v>
      </c>
      <c r="AR313" s="22">
        <f>Table11[[#This Row],[Column8]]-Table11[[#This Row],[Oth]]</f>
        <v>-1.3</v>
      </c>
      <c r="AS313" s="23">
        <f>Table11[[#This Row],[Column9]]-Table11[[#This Row],[SNP]]</f>
        <v>0.36459999999999582</v>
      </c>
      <c r="AT313" s="24">
        <f>Table11[[#This Row],[Column10]]-Table11[[#This Row],[PD]]</f>
        <v>0</v>
      </c>
      <c r="AU313" s="24">
        <f>MAX(Table11[[#This Row],[Column3]:[Column10]])-LARGE(Table11[[#This Row],[Column3]:[Column10]],2)</f>
        <v>8.0286400000000988</v>
      </c>
      <c r="AV313">
        <f>Table11[[#This Row],[Column3]]*Table11[[#This Row],[Column2]]</f>
        <v>905122.10219999647</v>
      </c>
      <c r="AW313" s="25">
        <f>TRUNC(Table11[[#This Row],[Column3]]*Table11[[#This Row],[Column28]]/100)</f>
        <v>9051</v>
      </c>
      <c r="AX313" s="26">
        <f>TRUNC(Table11[[#This Row],[Column4]]*Table11[[#This Row],[Column29]]/100)</f>
        <v>1787</v>
      </c>
      <c r="AY313" s="27">
        <f>TRUNC(Table11[[#This Row],[Column5]]*Table11[[#This Row],[Column30]]/100)</f>
        <v>7236</v>
      </c>
      <c r="AZ313" s="28">
        <f>TRUNC(Table11[[#This Row],[Column6]]*Table11[[#This Row],[Column31]]/100)</f>
        <v>1204</v>
      </c>
      <c r="BA313" s="29">
        <f>TRUNC(Table11[[#This Row],[Column7]]*Table11[[#This Row],[Column312]]/100)</f>
        <v>4268</v>
      </c>
      <c r="BB313" s="30">
        <f>TRUNC(Table11[[#This Row],[Column8]]*Table11[[#This Row],[Column313]]/100)</f>
        <v>0</v>
      </c>
      <c r="BC313" s="31">
        <f>TRUNC(Table11[[#This Row],[Column9]]*Table11[[#This Row],[Column314]]/100)</f>
        <v>11896</v>
      </c>
      <c r="BD313" s="32">
        <f>TRUNC(Table11[[#This Row],[Column10]]*Table11[[#This Row],[Column30]]/100)</f>
        <v>0</v>
      </c>
      <c r="BE313">
        <f>Table11[[#This Row],[Column2]]</f>
        <v>35445</v>
      </c>
      <c r="BF313">
        <f>Table11[[#This Row],[Column28]]</f>
        <v>35445</v>
      </c>
      <c r="BG313">
        <f>Table11[[#This Row],[Column29]]</f>
        <v>35445</v>
      </c>
      <c r="BH313">
        <f>Table11[[#This Row],[Column30]]</f>
        <v>35445</v>
      </c>
      <c r="BI313">
        <f>Table11[[#This Row],[Column31]]</f>
        <v>35445</v>
      </c>
      <c r="BJ313">
        <f>Table11[[#This Row],[Column312]]</f>
        <v>35445</v>
      </c>
      <c r="BK313">
        <f>Table11[[#This Row],[Column313]]</f>
        <v>35445</v>
      </c>
      <c r="BL313">
        <f>Table11[[#This Row],[Column314]]</f>
        <v>35445</v>
      </c>
      <c r="BM313">
        <f>Table11[[#This Row],[Column315]]</f>
        <v>35445</v>
      </c>
      <c r="BN313">
        <f>Table11[[#This Row],[Column31]]</f>
        <v>35445</v>
      </c>
      <c r="BO313">
        <f>Table11[[#This Row],[Column312]]</f>
        <v>35445</v>
      </c>
    </row>
    <row r="314" spans="1:67" ht="28.8" customHeight="1">
      <c r="A314" s="4" t="s">
        <v>245</v>
      </c>
      <c r="B314" s="5" t="s">
        <v>246</v>
      </c>
      <c r="C314" s="5" t="s">
        <v>131</v>
      </c>
      <c r="D314" s="56" t="s">
        <v>1240</v>
      </c>
      <c r="E314">
        <v>1</v>
      </c>
      <c r="F314">
        <v>6.8230000000000004</v>
      </c>
      <c r="G314">
        <v>26.219000000000001</v>
      </c>
      <c r="H314">
        <v>17.515000000000001</v>
      </c>
      <c r="I314">
        <v>18.27</v>
      </c>
      <c r="J314">
        <v>13.74</v>
      </c>
      <c r="K314">
        <v>3.6909999999999998</v>
      </c>
      <c r="L314">
        <v>13.742000000000001</v>
      </c>
      <c r="M314" s="7">
        <f>Table11[[#This Row],[Progressives]]*0.67+Table11[[#This Row],[Muslim]]*0.64+Table11[[#This Row],[Left]]*0.35+Table11[[#This Row],[Average]]*0.52+Table11[[#This Row],[Reforms]]*0.2</f>
        <v>37.52722</v>
      </c>
      <c r="N314" s="58">
        <f>Table11[[#This Row],[Average]]*0.34+Table11[[#This Row],[Liberal]]*0.45+Table11[[#This Row],[Blues]]+Table11[[#This Row],[Reforms]]*0.6</f>
        <v>24.331</v>
      </c>
      <c r="O314" s="9">
        <f>Table11[[#This Row],[Liberal]]*0.55+Table11[[#This Row],[Progressives]]*0.07+Table11[[#This Row],[Average]]*0.14</f>
        <v>11.340850000000001</v>
      </c>
      <c r="P314" s="11">
        <f>Table11[[#This Row],[Muslim]]*0.06+Table11[[#This Row],[Left]]*0.44+Table11[[#This Row],[Progressives]]*0.26</f>
        <v>16.499639999999999</v>
      </c>
      <c r="Q314" s="59"/>
      <c r="R314" s="57">
        <f>Table11[[#This Row],[Muslim]]*0.3+Table11[[#This Row],[Left]]*0.21+Table11[[#This Row],[Reforms]]*0.2</f>
        <v>10.30129</v>
      </c>
      <c r="T314" s="7">
        <v>42.2</v>
      </c>
      <c r="U314" s="8">
        <v>3.9</v>
      </c>
      <c r="V314" s="10">
        <v>4.8</v>
      </c>
      <c r="W314" s="9">
        <v>3.3</v>
      </c>
      <c r="X314" s="11">
        <v>12.2</v>
      </c>
      <c r="Y314" s="13">
        <v>1.6</v>
      </c>
      <c r="Z314" s="12">
        <v>32</v>
      </c>
      <c r="AA314" s="14">
        <v>0</v>
      </c>
      <c r="AB314">
        <f t="shared" ca="1" si="4"/>
        <v>0.57105725603267776</v>
      </c>
      <c r="AC314">
        <v>34739</v>
      </c>
      <c r="AD314" s="17">
        <v>26.081720000000001</v>
      </c>
      <c r="AE314" s="18">
        <v>3.9177599999999999</v>
      </c>
      <c r="AF314" s="19">
        <v>16.686</v>
      </c>
      <c r="AG314" s="20">
        <v>3.96252</v>
      </c>
      <c r="AH314" s="21">
        <v>22.222000000000001</v>
      </c>
      <c r="AI314" s="22">
        <v>0</v>
      </c>
      <c r="AJ314" s="23">
        <v>27.13</v>
      </c>
      <c r="AK314" s="24">
        <v>0</v>
      </c>
      <c r="AL314" s="2" t="s">
        <v>245</v>
      </c>
      <c r="AM314" s="17">
        <f>Table11[[#This Row],[Column3]]-Table11[[#This Row],[Labour]]</f>
        <v>-16.118280000000002</v>
      </c>
      <c r="AN314" s="18">
        <f>Table11[[#This Row],[Column4]]-Table11[[#This Row],[Conservative]]</f>
        <v>1.7759999999999998E-2</v>
      </c>
      <c r="AO314" s="19">
        <f>Table11[[#This Row],[Column5]]-Table11[[#This Row],[Reform]]</f>
        <v>11.885999999999999</v>
      </c>
      <c r="AP314" s="20">
        <f>Table11[[#This Row],[Column6]]-Table11[[#This Row],[LibDem]]</f>
        <v>0.66252000000000022</v>
      </c>
      <c r="AQ314" s="21">
        <f>Table11[[#This Row],[Column7]]-Table11[[#This Row],[Green]]</f>
        <v>10.022000000000002</v>
      </c>
      <c r="AR314" s="22">
        <f>Table11[[#This Row],[Column8]]-Table11[[#This Row],[Oth]]</f>
        <v>-1.6</v>
      </c>
      <c r="AS314" s="23">
        <f>Table11[[#This Row],[Column9]]-Table11[[#This Row],[SNP]]</f>
        <v>-4.870000000000001</v>
      </c>
      <c r="AT314" s="24">
        <f>Table11[[#This Row],[Column10]]-Table11[[#This Row],[PD]]</f>
        <v>0</v>
      </c>
      <c r="AU314" s="24">
        <f>MAX(Table11[[#This Row],[Column3]:[Column10]])-LARGE(Table11[[#This Row],[Column3]:[Column10]],2)</f>
        <v>1.0482799999999983</v>
      </c>
      <c r="AV314">
        <f>Table11[[#This Row],[Column3]]*Table11[[#This Row],[Column2]]</f>
        <v>906052.87108000007</v>
      </c>
      <c r="AW314" s="25">
        <f>TRUNC(Table11[[#This Row],[Column3]]*Table11[[#This Row],[Column28]]/100)</f>
        <v>9060</v>
      </c>
      <c r="AX314" s="26">
        <f>TRUNC(Table11[[#This Row],[Column4]]*Table11[[#This Row],[Column29]]/100)</f>
        <v>1360</v>
      </c>
      <c r="AY314" s="27">
        <f>TRUNC(Table11[[#This Row],[Column5]]*Table11[[#This Row],[Column30]]/100)</f>
        <v>5796</v>
      </c>
      <c r="AZ314" s="28">
        <f>TRUNC(Table11[[#This Row],[Column6]]*Table11[[#This Row],[Column31]]/100)</f>
        <v>1376</v>
      </c>
      <c r="BA314" s="29">
        <f>TRUNC(Table11[[#This Row],[Column7]]*Table11[[#This Row],[Column312]]/100)</f>
        <v>7719</v>
      </c>
      <c r="BB314" s="30">
        <f>TRUNC(Table11[[#This Row],[Column8]]*Table11[[#This Row],[Column313]]/100)</f>
        <v>0</v>
      </c>
      <c r="BC314" s="31">
        <f>TRUNC(Table11[[#This Row],[Column9]]*Table11[[#This Row],[Column314]]/100)</f>
        <v>9424</v>
      </c>
      <c r="BD314" s="32">
        <f>TRUNC(Table11[[#This Row],[Column10]]*Table11[[#This Row],[Column30]]/100)</f>
        <v>0</v>
      </c>
      <c r="BE314">
        <f>Table11[[#This Row],[Column2]]</f>
        <v>34739</v>
      </c>
      <c r="BF314">
        <f>Table11[[#This Row],[Column28]]</f>
        <v>34739</v>
      </c>
      <c r="BG314">
        <f>Table11[[#This Row],[Column29]]</f>
        <v>34739</v>
      </c>
      <c r="BH314">
        <f>Table11[[#This Row],[Column30]]</f>
        <v>34739</v>
      </c>
      <c r="BI314">
        <f>Table11[[#This Row],[Column31]]</f>
        <v>34739</v>
      </c>
      <c r="BJ314">
        <f>Table11[[#This Row],[Column312]]</f>
        <v>34739</v>
      </c>
      <c r="BK314">
        <f>Table11[[#This Row],[Column313]]</f>
        <v>34739</v>
      </c>
      <c r="BL314">
        <f>Table11[[#This Row],[Column314]]</f>
        <v>34739</v>
      </c>
      <c r="BM314">
        <f>Table11[[#This Row],[Column315]]</f>
        <v>34739</v>
      </c>
      <c r="BN314">
        <f>Table11[[#This Row],[Column31]]</f>
        <v>34739</v>
      </c>
      <c r="BO314">
        <f>Table11[[#This Row],[Column312]]</f>
        <v>34739</v>
      </c>
    </row>
    <row r="315" spans="1:67" ht="28.8" customHeight="1">
      <c r="A315" s="4" t="s">
        <v>607</v>
      </c>
      <c r="B315" s="5" t="s">
        <v>246</v>
      </c>
      <c r="C315" s="5" t="s">
        <v>131</v>
      </c>
      <c r="D315" s="56" t="s">
        <v>1241</v>
      </c>
      <c r="E315">
        <v>1</v>
      </c>
      <c r="F315">
        <v>5.0590000000000002</v>
      </c>
      <c r="G315">
        <v>14.247999999999999</v>
      </c>
      <c r="H315">
        <v>12.753</v>
      </c>
      <c r="I315">
        <v>30.317</v>
      </c>
      <c r="J315">
        <v>10.066000000000001</v>
      </c>
      <c r="K315">
        <v>1.149</v>
      </c>
      <c r="L315">
        <v>26.407</v>
      </c>
      <c r="M315" s="7">
        <f>Table11[[#This Row],[Progressives]]*0.67+Table11[[#This Row],[Muslim]]*0.64+Table11[[#This Row],[Left]]*0.35+Table11[[#This Row],[Average]]*0.52+Table11[[#This Row],[Reforms]]*0.2</f>
        <v>37.815309999999997</v>
      </c>
      <c r="N315" s="58">
        <f>Table11[[#This Row],[Average]]*0.34+Table11[[#This Row],[Liberal]]*0.45+Table11[[#This Row],[Blues]]+Table11[[#This Row],[Reforms]]*0.6</f>
        <v>31.830680000000001</v>
      </c>
      <c r="O315" s="9">
        <f>Table11[[#This Row],[Liberal]]*0.55+Table11[[#This Row],[Progressives]]*0.07+Table11[[#This Row],[Average]]*0.14</f>
        <v>10.673390000000001</v>
      </c>
      <c r="P315" s="11">
        <f>Table11[[#This Row],[Muslim]]*0.06+Table11[[#This Row],[Left]]*0.44+Table11[[#This Row],[Progressives]]*0.26</f>
        <v>9.8884399999999992</v>
      </c>
      <c r="Q315" s="59"/>
      <c r="R315" s="57">
        <f>Table11[[#This Row],[Muslim]]*0.3+Table11[[#This Row],[Left]]*0.21+Table11[[#This Row],[Reforms]]*0.2</f>
        <v>9.7911800000000007</v>
      </c>
      <c r="T315" s="7">
        <v>45.9</v>
      </c>
      <c r="U315" s="8">
        <v>3.5</v>
      </c>
      <c r="V315" s="10">
        <v>6.7</v>
      </c>
      <c r="W315" s="9">
        <v>1.7</v>
      </c>
      <c r="X315" s="11">
        <v>7.2</v>
      </c>
      <c r="Y315" s="13">
        <v>2.7</v>
      </c>
      <c r="Z315" s="12">
        <v>32.299999999999997</v>
      </c>
      <c r="AA315" s="14">
        <v>0</v>
      </c>
      <c r="AB315">
        <f t="shared" ca="1" si="4"/>
        <v>0.72192303655923595</v>
      </c>
      <c r="AC315">
        <v>34091</v>
      </c>
      <c r="AD315" s="17">
        <v>25.224270000000001</v>
      </c>
      <c r="AE315" s="18">
        <v>3.86144</v>
      </c>
      <c r="AF315" s="19">
        <v>23.15156</v>
      </c>
      <c r="AG315" s="20">
        <v>2.6997300000000002</v>
      </c>
      <c r="AH315" s="21">
        <v>11.41056</v>
      </c>
      <c r="AI315" s="22">
        <v>0</v>
      </c>
      <c r="AJ315" s="23">
        <v>33.652439999999999</v>
      </c>
      <c r="AK315" s="24">
        <v>0</v>
      </c>
      <c r="AL315" s="2" t="s">
        <v>607</v>
      </c>
      <c r="AM315" s="17">
        <f>Table11[[#This Row],[Column3]]-Table11[[#This Row],[Labour]]</f>
        <v>-20.675729999999998</v>
      </c>
      <c r="AN315" s="18">
        <f>Table11[[#This Row],[Column4]]-Table11[[#This Row],[Conservative]]</f>
        <v>0.36143999999999998</v>
      </c>
      <c r="AO315" s="19">
        <f>Table11[[#This Row],[Column5]]-Table11[[#This Row],[Reform]]</f>
        <v>16.451560000000001</v>
      </c>
      <c r="AP315" s="20">
        <f>Table11[[#This Row],[Column6]]-Table11[[#This Row],[LibDem]]</f>
        <v>0.99973000000000023</v>
      </c>
      <c r="AQ315" s="21">
        <f>Table11[[#This Row],[Column7]]-Table11[[#This Row],[Green]]</f>
        <v>4.2105600000000001</v>
      </c>
      <c r="AR315" s="22">
        <f>Table11[[#This Row],[Column8]]-Table11[[#This Row],[Oth]]</f>
        <v>-2.7</v>
      </c>
      <c r="AS315" s="23">
        <f>Table11[[#This Row],[Column9]]-Table11[[#This Row],[SNP]]</f>
        <v>1.3524400000000014</v>
      </c>
      <c r="AT315" s="24">
        <f>Table11[[#This Row],[Column10]]-Table11[[#This Row],[PD]]</f>
        <v>0</v>
      </c>
      <c r="AU315" s="24">
        <f>MAX(Table11[[#This Row],[Column3]:[Column10]])-LARGE(Table11[[#This Row],[Column3]:[Column10]],2)</f>
        <v>8.4281699999999979</v>
      </c>
      <c r="AV315">
        <f>Table11[[#This Row],[Column3]]*Table11[[#This Row],[Column2]]</f>
        <v>859920.58857000002</v>
      </c>
      <c r="AW315" s="25">
        <f>TRUNC(Table11[[#This Row],[Column3]]*Table11[[#This Row],[Column28]]/100)</f>
        <v>8599</v>
      </c>
      <c r="AX315" s="26">
        <f>TRUNC(Table11[[#This Row],[Column4]]*Table11[[#This Row],[Column29]]/100)</f>
        <v>1316</v>
      </c>
      <c r="AY315" s="27">
        <f>TRUNC(Table11[[#This Row],[Column5]]*Table11[[#This Row],[Column30]]/100)</f>
        <v>7892</v>
      </c>
      <c r="AZ315" s="28">
        <f>TRUNC(Table11[[#This Row],[Column6]]*Table11[[#This Row],[Column31]]/100)</f>
        <v>920</v>
      </c>
      <c r="BA315" s="29">
        <f>TRUNC(Table11[[#This Row],[Column7]]*Table11[[#This Row],[Column312]]/100)</f>
        <v>3889</v>
      </c>
      <c r="BB315" s="30">
        <f>TRUNC(Table11[[#This Row],[Column8]]*Table11[[#This Row],[Column313]]/100)</f>
        <v>0</v>
      </c>
      <c r="BC315" s="31">
        <f>TRUNC(Table11[[#This Row],[Column9]]*Table11[[#This Row],[Column314]]/100)</f>
        <v>11472</v>
      </c>
      <c r="BD315" s="32">
        <f>TRUNC(Table11[[#This Row],[Column10]]*Table11[[#This Row],[Column30]]/100)</f>
        <v>0</v>
      </c>
      <c r="BE315">
        <f>Table11[[#This Row],[Column2]]</f>
        <v>34091</v>
      </c>
      <c r="BF315">
        <f>Table11[[#This Row],[Column28]]</f>
        <v>34091</v>
      </c>
      <c r="BG315">
        <f>Table11[[#This Row],[Column29]]</f>
        <v>34091</v>
      </c>
      <c r="BH315">
        <f>Table11[[#This Row],[Column30]]</f>
        <v>34091</v>
      </c>
      <c r="BI315">
        <f>Table11[[#This Row],[Column31]]</f>
        <v>34091</v>
      </c>
      <c r="BJ315">
        <f>Table11[[#This Row],[Column312]]</f>
        <v>34091</v>
      </c>
      <c r="BK315">
        <f>Table11[[#This Row],[Column313]]</f>
        <v>34091</v>
      </c>
      <c r="BL315">
        <f>Table11[[#This Row],[Column314]]</f>
        <v>34091</v>
      </c>
      <c r="BM315">
        <f>Table11[[#This Row],[Column315]]</f>
        <v>34091</v>
      </c>
      <c r="BN315">
        <f>Table11[[#This Row],[Column31]]</f>
        <v>34091</v>
      </c>
      <c r="BO315">
        <f>Table11[[#This Row],[Column312]]</f>
        <v>34091</v>
      </c>
    </row>
    <row r="316" spans="1:67" ht="28.8">
      <c r="A316" s="2" t="s">
        <v>608</v>
      </c>
      <c r="B316" s="3" t="s">
        <v>246</v>
      </c>
      <c r="C316" s="3" t="s">
        <v>131</v>
      </c>
      <c r="D316" s="50" t="s">
        <v>1242</v>
      </c>
      <c r="E316">
        <v>1</v>
      </c>
      <c r="F316">
        <v>7.6660000000000004</v>
      </c>
      <c r="G316">
        <v>8.157</v>
      </c>
      <c r="H316">
        <v>12.218999999999999</v>
      </c>
      <c r="I316">
        <v>28.768999999999998</v>
      </c>
      <c r="J316">
        <v>23.234999999999999</v>
      </c>
      <c r="K316">
        <v>0.78400000000000003</v>
      </c>
      <c r="L316">
        <v>19.170000000000002</v>
      </c>
      <c r="M316" s="7">
        <f>Table11[[#This Row],[Progressives]]*0.67+Table11[[#This Row],[Muslim]]*0.64+Table11[[#This Row],[Left]]*0.35+Table11[[#This Row],[Average]]*0.52+Table11[[#This Row],[Reforms]]*0.2</f>
        <v>34.741800000000005</v>
      </c>
      <c r="N316" s="58">
        <f>Table11[[#This Row],[Average]]*0.34+Table11[[#This Row],[Liberal]]*0.45+Table11[[#This Row],[Blues]]+Table11[[#This Row],[Reforms]]*0.6</f>
        <v>32.523209999999999</v>
      </c>
      <c r="O316" s="9">
        <f>Table11[[#This Row],[Liberal]]*0.55+Table11[[#This Row],[Progressives]]*0.07+Table11[[#This Row],[Average]]*0.14</f>
        <v>17.662240000000001</v>
      </c>
      <c r="P316" s="11">
        <f>Table11[[#This Row],[Muslim]]*0.06+Table11[[#This Row],[Left]]*0.44+Table11[[#This Row],[Progressives]]*0.26</f>
        <v>7.2259799999999998</v>
      </c>
      <c r="Q316" s="59"/>
      <c r="R316" s="57">
        <f>Table11[[#This Row],[Muslim]]*0.3+Table11[[#This Row],[Left]]*0.21+Table11[[#This Row],[Reforms]]*0.2</f>
        <v>7.8467700000000002</v>
      </c>
      <c r="T316" s="7">
        <v>41.8</v>
      </c>
      <c r="U316" s="8">
        <v>3.8</v>
      </c>
      <c r="V316" s="10">
        <v>4.0999999999999996</v>
      </c>
      <c r="W316" s="9">
        <v>3.1</v>
      </c>
      <c r="X316" s="11">
        <v>13.1</v>
      </c>
      <c r="Y316" s="13">
        <v>2.2000000000000002</v>
      </c>
      <c r="Z316" s="12">
        <v>32</v>
      </c>
      <c r="AA316" s="14">
        <v>0</v>
      </c>
      <c r="AB316">
        <f t="shared" ca="1" si="4"/>
        <v>0.76529434879759606</v>
      </c>
      <c r="AC316">
        <v>42378</v>
      </c>
      <c r="AD316" s="17">
        <v>23.584309999999999</v>
      </c>
      <c r="AE316" s="18">
        <v>4.1896800000000001</v>
      </c>
      <c r="AF316" s="19">
        <v>12.333</v>
      </c>
      <c r="AG316" s="20">
        <v>3.66201</v>
      </c>
      <c r="AH316" s="21">
        <v>24.847999999999999</v>
      </c>
      <c r="AI316" s="22">
        <v>0.14299999999999999</v>
      </c>
      <c r="AJ316" s="23">
        <v>31.24</v>
      </c>
      <c r="AK316" s="24">
        <v>0</v>
      </c>
      <c r="AL316" s="2" t="s">
        <v>608</v>
      </c>
      <c r="AM316" s="17">
        <f>Table11[[#This Row],[Column3]]-Table11[[#This Row],[Labour]]</f>
        <v>-18.215689999999999</v>
      </c>
      <c r="AN316" s="18">
        <f>Table11[[#This Row],[Column4]]-Table11[[#This Row],[Conservative]]</f>
        <v>0.38968000000000025</v>
      </c>
      <c r="AO316" s="19">
        <f>Table11[[#This Row],[Column5]]-Table11[[#This Row],[Reform]]</f>
        <v>8.2330000000000005</v>
      </c>
      <c r="AP316" s="20">
        <f>Table11[[#This Row],[Column6]]-Table11[[#This Row],[LibDem]]</f>
        <v>0.5620099999999999</v>
      </c>
      <c r="AQ316" s="21">
        <f>Table11[[#This Row],[Column7]]-Table11[[#This Row],[Green]]</f>
        <v>11.747999999999999</v>
      </c>
      <c r="AR316" s="22">
        <f>Table11[[#This Row],[Column8]]-Table11[[#This Row],[Oth]]</f>
        <v>-2.0570000000000004</v>
      </c>
      <c r="AS316" s="23">
        <f>Table11[[#This Row],[Column9]]-Table11[[#This Row],[SNP]]</f>
        <v>-0.76000000000000156</v>
      </c>
      <c r="AT316" s="24">
        <f>Table11[[#This Row],[Column10]]-Table11[[#This Row],[PD]]</f>
        <v>0</v>
      </c>
      <c r="AU316" s="24">
        <f>MAX(Table11[[#This Row],[Column3]:[Column10]])-LARGE(Table11[[#This Row],[Column3]:[Column10]],2)</f>
        <v>6.3919999999999995</v>
      </c>
      <c r="AV316">
        <f>Table11[[#This Row],[Column3]]*Table11[[#This Row],[Column2]]</f>
        <v>999455.88917999994</v>
      </c>
      <c r="AW316" s="25">
        <f>TRUNC(Table11[[#This Row],[Column3]]*Table11[[#This Row],[Column28]]/100)</f>
        <v>9994</v>
      </c>
      <c r="AX316" s="26">
        <f>TRUNC(Table11[[#This Row],[Column4]]*Table11[[#This Row],[Column29]]/100)</f>
        <v>1775</v>
      </c>
      <c r="AY316" s="27">
        <f>TRUNC(Table11[[#This Row],[Column5]]*Table11[[#This Row],[Column30]]/100)</f>
        <v>5226</v>
      </c>
      <c r="AZ316" s="28">
        <f>TRUNC(Table11[[#This Row],[Column6]]*Table11[[#This Row],[Column31]]/100)</f>
        <v>1551</v>
      </c>
      <c r="BA316" s="29">
        <f>TRUNC(Table11[[#This Row],[Column7]]*Table11[[#This Row],[Column312]]/100)</f>
        <v>10530</v>
      </c>
      <c r="BB316" s="30">
        <f>TRUNC(Table11[[#This Row],[Column8]]*Table11[[#This Row],[Column313]]/100)</f>
        <v>60</v>
      </c>
      <c r="BC316" s="31">
        <f>TRUNC(Table11[[#This Row],[Column9]]*Table11[[#This Row],[Column314]]/100)</f>
        <v>13238</v>
      </c>
      <c r="BD316" s="32">
        <f>TRUNC(Table11[[#This Row],[Column10]]*Table11[[#This Row],[Column30]]/100)</f>
        <v>0</v>
      </c>
      <c r="BE316">
        <f>Table11[[#This Row],[Column2]]</f>
        <v>42378</v>
      </c>
      <c r="BF316">
        <f>Table11[[#This Row],[Column28]]</f>
        <v>42378</v>
      </c>
      <c r="BG316">
        <f>Table11[[#This Row],[Column29]]</f>
        <v>42378</v>
      </c>
      <c r="BH316">
        <f>Table11[[#This Row],[Column30]]</f>
        <v>42378</v>
      </c>
      <c r="BI316">
        <f>Table11[[#This Row],[Column31]]</f>
        <v>42378</v>
      </c>
      <c r="BJ316">
        <f>Table11[[#This Row],[Column312]]</f>
        <v>42378</v>
      </c>
      <c r="BK316">
        <f>Table11[[#This Row],[Column313]]</f>
        <v>42378</v>
      </c>
      <c r="BL316">
        <f>Table11[[#This Row],[Column314]]</f>
        <v>42378</v>
      </c>
      <c r="BM316">
        <f>Table11[[#This Row],[Column315]]</f>
        <v>42378</v>
      </c>
      <c r="BN316">
        <f>Table11[[#This Row],[Column31]]</f>
        <v>42378</v>
      </c>
      <c r="BO316">
        <f>Table11[[#This Row],[Column312]]</f>
        <v>42378</v>
      </c>
    </row>
    <row r="317" spans="1:67" ht="28.8" customHeight="1">
      <c r="A317" s="4" t="s">
        <v>609</v>
      </c>
      <c r="B317" s="5" t="s">
        <v>246</v>
      </c>
      <c r="C317" s="5" t="s">
        <v>131</v>
      </c>
      <c r="D317" s="56" t="s">
        <v>1243</v>
      </c>
      <c r="E317">
        <v>1</v>
      </c>
      <c r="F317">
        <v>14.262</v>
      </c>
      <c r="G317">
        <v>11.420999999999999</v>
      </c>
      <c r="H317">
        <v>10.944000000000001</v>
      </c>
      <c r="I317">
        <v>27.088999999999999</v>
      </c>
      <c r="J317">
        <v>14.49</v>
      </c>
      <c r="K317">
        <v>1.194</v>
      </c>
      <c r="L317">
        <v>20.599</v>
      </c>
      <c r="M317" s="7">
        <f>Table11[[#This Row],[Progressives]]*0.67+Table11[[#This Row],[Muslim]]*0.64+Table11[[#This Row],[Left]]*0.35+Table11[[#This Row],[Average]]*0.52+Table11[[#This Row],[Reforms]]*0.2</f>
        <v>38.663589999999999</v>
      </c>
      <c r="N317" s="58">
        <f>Table11[[#This Row],[Average]]*0.34+Table11[[#This Row],[Liberal]]*0.45+Table11[[#This Row],[Blues]]+Table11[[#This Row],[Reforms]]*0.6</f>
        <v>29.28416</v>
      </c>
      <c r="O317" s="9">
        <f>Table11[[#This Row],[Liberal]]*0.55+Table11[[#This Row],[Progressives]]*0.07+Table11[[#This Row],[Average]]*0.14</f>
        <v>12.528040000000001</v>
      </c>
      <c r="P317" s="11">
        <f>Table11[[#This Row],[Muslim]]*0.06+Table11[[#This Row],[Left]]*0.44+Table11[[#This Row],[Progressives]]*0.26</f>
        <v>8.7263999999999999</v>
      </c>
      <c r="Q317" s="59"/>
      <c r="R317" s="57">
        <f>Table11[[#This Row],[Muslim]]*0.3+Table11[[#This Row],[Left]]*0.21+Table11[[#This Row],[Reforms]]*0.2</f>
        <v>10.796810000000001</v>
      </c>
      <c r="T317" s="7">
        <v>43.6</v>
      </c>
      <c r="U317" s="8">
        <v>3.9</v>
      </c>
      <c r="V317" s="10">
        <v>6.3</v>
      </c>
      <c r="W317" s="9">
        <v>2.7</v>
      </c>
      <c r="X317" s="11">
        <v>7.6</v>
      </c>
      <c r="Y317" s="13">
        <v>1.5</v>
      </c>
      <c r="Z317" s="12">
        <v>34.4</v>
      </c>
      <c r="AA317" s="14">
        <v>0</v>
      </c>
      <c r="AB317">
        <f t="shared" ca="1" si="4"/>
        <v>0.22125104741641621</v>
      </c>
      <c r="AC317">
        <v>35669</v>
      </c>
      <c r="AD317" s="17">
        <v>25.525959999999898</v>
      </c>
      <c r="AE317" s="18">
        <v>4.0312799999999998</v>
      </c>
      <c r="AF317" s="19">
        <v>19.228000000000002</v>
      </c>
      <c r="AG317" s="20">
        <v>3.3987599999999998</v>
      </c>
      <c r="AH317" s="21">
        <v>14.983079999999999</v>
      </c>
      <c r="AI317" s="22">
        <v>0</v>
      </c>
      <c r="AJ317" s="23">
        <v>32.832920000000001</v>
      </c>
      <c r="AK317" s="24">
        <v>0</v>
      </c>
      <c r="AL317" s="2" t="s">
        <v>609</v>
      </c>
      <c r="AM317" s="17">
        <f>Table11[[#This Row],[Column3]]-Table11[[#This Row],[Labour]]</f>
        <v>-18.074040000000103</v>
      </c>
      <c r="AN317" s="18">
        <f>Table11[[#This Row],[Column4]]-Table11[[#This Row],[Conservative]]</f>
        <v>0.13127999999999984</v>
      </c>
      <c r="AO317" s="19">
        <f>Table11[[#This Row],[Column5]]-Table11[[#This Row],[Reform]]</f>
        <v>12.928000000000001</v>
      </c>
      <c r="AP317" s="20">
        <f>Table11[[#This Row],[Column6]]-Table11[[#This Row],[LibDem]]</f>
        <v>0.6987599999999996</v>
      </c>
      <c r="AQ317" s="21">
        <f>Table11[[#This Row],[Column7]]-Table11[[#This Row],[Green]]</f>
        <v>7.3830799999999996</v>
      </c>
      <c r="AR317" s="22">
        <f>Table11[[#This Row],[Column8]]-Table11[[#This Row],[Oth]]</f>
        <v>-1.5</v>
      </c>
      <c r="AS317" s="23">
        <f>Table11[[#This Row],[Column9]]-Table11[[#This Row],[SNP]]</f>
        <v>-1.5670799999999971</v>
      </c>
      <c r="AT317" s="24">
        <f>Table11[[#This Row],[Column10]]-Table11[[#This Row],[PD]]</f>
        <v>0</v>
      </c>
      <c r="AU317" s="24">
        <f>MAX(Table11[[#This Row],[Column3]:[Column10]])-LARGE(Table11[[#This Row],[Column3]:[Column10]],2)</f>
        <v>7.3069600000001032</v>
      </c>
      <c r="AV317">
        <f>Table11[[#This Row],[Column3]]*Table11[[#This Row],[Column2]]</f>
        <v>910485.46723999642</v>
      </c>
      <c r="AW317" s="25">
        <f>TRUNC(Table11[[#This Row],[Column3]]*Table11[[#This Row],[Column28]]/100)</f>
        <v>9104</v>
      </c>
      <c r="AX317" s="26">
        <f>TRUNC(Table11[[#This Row],[Column4]]*Table11[[#This Row],[Column29]]/100)</f>
        <v>1437</v>
      </c>
      <c r="AY317" s="27">
        <f>TRUNC(Table11[[#This Row],[Column5]]*Table11[[#This Row],[Column30]]/100)</f>
        <v>6858</v>
      </c>
      <c r="AZ317" s="28">
        <f>TRUNC(Table11[[#This Row],[Column6]]*Table11[[#This Row],[Column31]]/100)</f>
        <v>1212</v>
      </c>
      <c r="BA317" s="29">
        <f>TRUNC(Table11[[#This Row],[Column7]]*Table11[[#This Row],[Column312]]/100)</f>
        <v>5344</v>
      </c>
      <c r="BB317" s="30">
        <f>TRUNC(Table11[[#This Row],[Column8]]*Table11[[#This Row],[Column313]]/100)</f>
        <v>0</v>
      </c>
      <c r="BC317" s="31">
        <f>TRUNC(Table11[[#This Row],[Column9]]*Table11[[#This Row],[Column314]]/100)</f>
        <v>11711</v>
      </c>
      <c r="BD317" s="32">
        <f>TRUNC(Table11[[#This Row],[Column10]]*Table11[[#This Row],[Column30]]/100)</f>
        <v>0</v>
      </c>
      <c r="BE317">
        <f>Table11[[#This Row],[Column2]]</f>
        <v>35669</v>
      </c>
      <c r="BF317">
        <f>Table11[[#This Row],[Column28]]</f>
        <v>35669</v>
      </c>
      <c r="BG317">
        <f>Table11[[#This Row],[Column29]]</f>
        <v>35669</v>
      </c>
      <c r="BH317">
        <f>Table11[[#This Row],[Column30]]</f>
        <v>35669</v>
      </c>
      <c r="BI317">
        <f>Table11[[#This Row],[Column31]]</f>
        <v>35669</v>
      </c>
      <c r="BJ317">
        <f>Table11[[#This Row],[Column312]]</f>
        <v>35669</v>
      </c>
      <c r="BK317">
        <f>Table11[[#This Row],[Column313]]</f>
        <v>35669</v>
      </c>
      <c r="BL317">
        <f>Table11[[#This Row],[Column314]]</f>
        <v>35669</v>
      </c>
      <c r="BM317">
        <f>Table11[[#This Row],[Column315]]</f>
        <v>35669</v>
      </c>
      <c r="BN317">
        <f>Table11[[#This Row],[Column31]]</f>
        <v>35669</v>
      </c>
      <c r="BO317">
        <f>Table11[[#This Row],[Column312]]</f>
        <v>35669</v>
      </c>
    </row>
    <row r="318" spans="1:67" ht="28.8">
      <c r="A318" s="4" t="s">
        <v>355</v>
      </c>
      <c r="B318" s="5" t="s">
        <v>246</v>
      </c>
      <c r="C318" s="5" t="s">
        <v>131</v>
      </c>
      <c r="D318" s="56" t="s">
        <v>1244</v>
      </c>
      <c r="E318">
        <v>1</v>
      </c>
      <c r="F318">
        <v>5.2</v>
      </c>
      <c r="G318">
        <v>13.635999999999999</v>
      </c>
      <c r="H318">
        <v>14.67</v>
      </c>
      <c r="I318">
        <v>30.449000000000002</v>
      </c>
      <c r="J318">
        <v>17.288</v>
      </c>
      <c r="K318">
        <v>1.607</v>
      </c>
      <c r="L318">
        <v>17.151</v>
      </c>
      <c r="M318" s="7">
        <f>Table11[[#This Row],[Progressives]]*0.67+Table11[[#This Row],[Muslim]]*0.64+Table11[[#This Row],[Left]]*0.35+Table11[[#This Row],[Average]]*0.52+Table11[[#This Row],[Reforms]]*0.2</f>
        <v>37.193179999999998</v>
      </c>
      <c r="N318" s="58">
        <f>Table11[[#This Row],[Average]]*0.34+Table11[[#This Row],[Liberal]]*0.45+Table11[[#This Row],[Blues]]+Table11[[#This Row],[Reforms]]*0.6</f>
        <v>30.029859999999999</v>
      </c>
      <c r="O318" s="9">
        <f>Table11[[#This Row],[Liberal]]*0.55+Table11[[#This Row],[Progressives]]*0.07+Table11[[#This Row],[Average]]*0.14</f>
        <v>14.798160000000003</v>
      </c>
      <c r="P318" s="11">
        <f>Table11[[#This Row],[Muslim]]*0.06+Table11[[#This Row],[Left]]*0.44+Table11[[#This Row],[Progressives]]*0.26</f>
        <v>10.12604</v>
      </c>
      <c r="Q318" s="59"/>
      <c r="R318" s="57">
        <f>Table11[[#This Row],[Muslim]]*0.3+Table11[[#This Row],[Left]]*0.21+Table11[[#This Row],[Reforms]]*0.2</f>
        <v>7.8537600000000003</v>
      </c>
      <c r="T318" s="7">
        <v>46.7</v>
      </c>
      <c r="U318" s="8">
        <v>4.3</v>
      </c>
      <c r="V318" s="10">
        <v>5.3</v>
      </c>
      <c r="W318" s="9">
        <v>3.3</v>
      </c>
      <c r="X318" s="11">
        <v>9.1999999999999993</v>
      </c>
      <c r="Y318" s="13">
        <v>0.8</v>
      </c>
      <c r="Z318" s="12">
        <v>30.5</v>
      </c>
      <c r="AA318" s="14">
        <v>0</v>
      </c>
      <c r="AB318">
        <f t="shared" ca="1" si="4"/>
        <v>8.4227520343209794E-2</v>
      </c>
      <c r="AC318">
        <v>39902</v>
      </c>
      <c r="AD318" s="17">
        <v>26.875119999999999</v>
      </c>
      <c r="AE318" s="18">
        <v>4.6437600000000003</v>
      </c>
      <c r="AF318" s="19">
        <v>12.462999999999999</v>
      </c>
      <c r="AG318" s="20">
        <v>4.01112</v>
      </c>
      <c r="AH318" s="21">
        <v>21.983000000000001</v>
      </c>
      <c r="AI318" s="22">
        <v>5.19999999999999E-2</v>
      </c>
      <c r="AJ318" s="23">
        <v>29.972000000000001</v>
      </c>
      <c r="AK318" s="24">
        <v>0</v>
      </c>
      <c r="AL318" s="2" t="s">
        <v>355</v>
      </c>
      <c r="AM318" s="17">
        <f>Table11[[#This Row],[Column3]]-Table11[[#This Row],[Labour]]</f>
        <v>-19.824880000000004</v>
      </c>
      <c r="AN318" s="18">
        <f>Table11[[#This Row],[Column4]]-Table11[[#This Row],[Conservative]]</f>
        <v>0.34376000000000051</v>
      </c>
      <c r="AO318" s="19">
        <f>Table11[[#This Row],[Column5]]-Table11[[#This Row],[Reform]]</f>
        <v>7.1629999999999994</v>
      </c>
      <c r="AP318" s="20">
        <f>Table11[[#This Row],[Column6]]-Table11[[#This Row],[LibDem]]</f>
        <v>0.7111200000000002</v>
      </c>
      <c r="AQ318" s="21">
        <f>Table11[[#This Row],[Column7]]-Table11[[#This Row],[Green]]</f>
        <v>12.783000000000001</v>
      </c>
      <c r="AR318" s="22">
        <f>Table11[[#This Row],[Column8]]-Table11[[#This Row],[Oth]]</f>
        <v>-0.74800000000000011</v>
      </c>
      <c r="AS318" s="23">
        <f>Table11[[#This Row],[Column9]]-Table11[[#This Row],[SNP]]</f>
        <v>-0.52799999999999869</v>
      </c>
      <c r="AT318" s="24">
        <f>Table11[[#This Row],[Column10]]-Table11[[#This Row],[PD]]</f>
        <v>0</v>
      </c>
      <c r="AU318" s="24">
        <f>MAX(Table11[[#This Row],[Column3]:[Column10]])-LARGE(Table11[[#This Row],[Column3]:[Column10]],2)</f>
        <v>3.0968800000000023</v>
      </c>
      <c r="AV318">
        <f>Table11[[#This Row],[Column3]]*Table11[[#This Row],[Column2]]</f>
        <v>1072371.0382399999</v>
      </c>
      <c r="AW318" s="25">
        <f>TRUNC(Table11[[#This Row],[Column3]]*Table11[[#This Row],[Column28]]/100)</f>
        <v>10723</v>
      </c>
      <c r="AX318" s="26">
        <f>TRUNC(Table11[[#This Row],[Column4]]*Table11[[#This Row],[Column29]]/100)</f>
        <v>1852</v>
      </c>
      <c r="AY318" s="27">
        <f>TRUNC(Table11[[#This Row],[Column5]]*Table11[[#This Row],[Column30]]/100)</f>
        <v>4972</v>
      </c>
      <c r="AZ318" s="28">
        <f>TRUNC(Table11[[#This Row],[Column6]]*Table11[[#This Row],[Column31]]/100)</f>
        <v>1600</v>
      </c>
      <c r="BA318" s="29">
        <f>TRUNC(Table11[[#This Row],[Column7]]*Table11[[#This Row],[Column312]]/100)</f>
        <v>8771</v>
      </c>
      <c r="BB318" s="30">
        <f>TRUNC(Table11[[#This Row],[Column8]]*Table11[[#This Row],[Column313]]/100)</f>
        <v>20</v>
      </c>
      <c r="BC318" s="31">
        <f>TRUNC(Table11[[#This Row],[Column9]]*Table11[[#This Row],[Column314]]/100)</f>
        <v>11959</v>
      </c>
      <c r="BD318" s="32">
        <f>TRUNC(Table11[[#This Row],[Column10]]*Table11[[#This Row],[Column30]]/100)</f>
        <v>0</v>
      </c>
      <c r="BE318">
        <f>Table11[[#This Row],[Column2]]</f>
        <v>39902</v>
      </c>
      <c r="BF318">
        <f>Table11[[#This Row],[Column28]]</f>
        <v>39902</v>
      </c>
      <c r="BG318">
        <f>Table11[[#This Row],[Column29]]</f>
        <v>39902</v>
      </c>
      <c r="BH318">
        <f>Table11[[#This Row],[Column30]]</f>
        <v>39902</v>
      </c>
      <c r="BI318">
        <f>Table11[[#This Row],[Column31]]</f>
        <v>39902</v>
      </c>
      <c r="BJ318">
        <f>Table11[[#This Row],[Column312]]</f>
        <v>39902</v>
      </c>
      <c r="BK318">
        <f>Table11[[#This Row],[Column313]]</f>
        <v>39902</v>
      </c>
      <c r="BL318">
        <f>Table11[[#This Row],[Column314]]</f>
        <v>39902</v>
      </c>
      <c r="BM318">
        <f>Table11[[#This Row],[Column315]]</f>
        <v>39902</v>
      </c>
      <c r="BN318">
        <f>Table11[[#This Row],[Column31]]</f>
        <v>39902</v>
      </c>
      <c r="BO318">
        <f>Table11[[#This Row],[Column312]]</f>
        <v>39902</v>
      </c>
    </row>
    <row r="319" spans="1:67" ht="28.8" customHeight="1">
      <c r="A319" s="2" t="s">
        <v>610</v>
      </c>
      <c r="B319" s="3" t="s">
        <v>385</v>
      </c>
      <c r="C319" s="3" t="s">
        <v>131</v>
      </c>
      <c r="D319" s="50" t="s">
        <v>1245</v>
      </c>
      <c r="E319">
        <v>1</v>
      </c>
      <c r="F319">
        <v>0.86199999999999999</v>
      </c>
      <c r="G319">
        <v>9.327</v>
      </c>
      <c r="H319">
        <v>4.05</v>
      </c>
      <c r="I319">
        <v>36.584000000000003</v>
      </c>
      <c r="J319">
        <v>13.765000000000001</v>
      </c>
      <c r="K319">
        <v>0.159</v>
      </c>
      <c r="L319">
        <v>35.253</v>
      </c>
      <c r="M319" s="7">
        <f>Table11[[#This Row],[Progressives]]*0.67+Table11[[#This Row],[Muslim]]*0.64+Table11[[#This Row],[Left]]*0.35+Table11[[#This Row],[Average]]*0.52+Table11[[#This Row],[Reforms]]*0.2</f>
        <v>32.603910000000006</v>
      </c>
      <c r="N319" s="58">
        <f>Table11[[#This Row],[Average]]*0.34+Table11[[#This Row],[Liberal]]*0.45+Table11[[#This Row],[Blues]]+Table11[[#This Row],[Reforms]]*0.6</f>
        <v>39.94361</v>
      </c>
      <c r="O319" s="9">
        <f>Table11[[#This Row],[Liberal]]*0.55+Table11[[#This Row],[Progressives]]*0.07+Table11[[#This Row],[Average]]*0.14</f>
        <v>12.976010000000002</v>
      </c>
      <c r="P319" s="11">
        <f>Table11[[#This Row],[Muslim]]*0.06+Table11[[#This Row],[Left]]*0.44+Table11[[#This Row],[Progressives]]*0.26</f>
        <v>5.2086000000000006</v>
      </c>
      <c r="Q319" s="59"/>
      <c r="R319" s="57">
        <f>Table11[[#This Row],[Muslim]]*0.3+Table11[[#This Row],[Left]]*0.21+Table11[[#This Row],[Reforms]]*0.2</f>
        <v>9.2678700000000003</v>
      </c>
      <c r="T319" s="7">
        <v>44.3</v>
      </c>
      <c r="U319" s="8">
        <v>5.5</v>
      </c>
      <c r="V319" s="10">
        <v>9.8000000000000007</v>
      </c>
      <c r="W319" s="9">
        <v>4.4000000000000004</v>
      </c>
      <c r="X319" s="11">
        <v>0</v>
      </c>
      <c r="Y319" s="13">
        <v>0</v>
      </c>
      <c r="Z319" s="12">
        <v>36.1</v>
      </c>
      <c r="AA319" s="14">
        <v>0</v>
      </c>
      <c r="AB319">
        <f t="shared" ca="1" si="4"/>
        <v>0.68092692690637702</v>
      </c>
      <c r="AC319">
        <v>36139</v>
      </c>
      <c r="AD319" s="17">
        <v>22.523289999999999</v>
      </c>
      <c r="AE319" s="18">
        <v>5.93208</v>
      </c>
      <c r="AF319" s="19">
        <v>22.370920000000002</v>
      </c>
      <c r="AG319" s="20">
        <v>4.4477099999999998</v>
      </c>
      <c r="AH319" s="21">
        <v>5.1206399999999999</v>
      </c>
      <c r="AI319" s="22">
        <v>0</v>
      </c>
      <c r="AJ319" s="23">
        <v>39.605359999999997</v>
      </c>
      <c r="AK319" s="24">
        <v>0</v>
      </c>
      <c r="AL319" s="2" t="s">
        <v>610</v>
      </c>
      <c r="AM319" s="17">
        <f>Table11[[#This Row],[Column3]]-Table11[[#This Row],[Labour]]</f>
        <v>-21.776709999999998</v>
      </c>
      <c r="AN319" s="18">
        <f>Table11[[#This Row],[Column4]]-Table11[[#This Row],[Conservative]]</f>
        <v>0.43208000000000002</v>
      </c>
      <c r="AO319" s="19">
        <f>Table11[[#This Row],[Column5]]-Table11[[#This Row],[Reform]]</f>
        <v>12.570920000000001</v>
      </c>
      <c r="AP319" s="20">
        <f>Table11[[#This Row],[Column6]]-Table11[[#This Row],[LibDem]]</f>
        <v>4.7709999999999475E-2</v>
      </c>
      <c r="AQ319" s="21">
        <f>Table11[[#This Row],[Column7]]-Table11[[#This Row],[Green]]</f>
        <v>5.1206399999999999</v>
      </c>
      <c r="AR319" s="22">
        <f>Table11[[#This Row],[Column8]]-Table11[[#This Row],[Oth]]</f>
        <v>0</v>
      </c>
      <c r="AS319" s="23">
        <f>Table11[[#This Row],[Column9]]-Table11[[#This Row],[SNP]]</f>
        <v>3.505359999999996</v>
      </c>
      <c r="AT319" s="24">
        <f>Table11[[#This Row],[Column10]]-Table11[[#This Row],[PD]]</f>
        <v>0</v>
      </c>
      <c r="AU319" s="24">
        <f>MAX(Table11[[#This Row],[Column3]:[Column10]])-LARGE(Table11[[#This Row],[Column3]:[Column10]],2)</f>
        <v>17.082069999999998</v>
      </c>
      <c r="AV319">
        <f>Table11[[#This Row],[Column3]]*Table11[[#This Row],[Column2]]</f>
        <v>813969.17730999994</v>
      </c>
      <c r="AW319" s="25">
        <f>TRUNC(Table11[[#This Row],[Column3]]*Table11[[#This Row],[Column28]]/100)</f>
        <v>8139</v>
      </c>
      <c r="AX319" s="26">
        <f>TRUNC(Table11[[#This Row],[Column4]]*Table11[[#This Row],[Column29]]/100)</f>
        <v>2143</v>
      </c>
      <c r="AY319" s="27">
        <f>TRUNC(Table11[[#This Row],[Column5]]*Table11[[#This Row],[Column30]]/100)</f>
        <v>8084</v>
      </c>
      <c r="AZ319" s="28">
        <f>TRUNC(Table11[[#This Row],[Column6]]*Table11[[#This Row],[Column31]]/100)</f>
        <v>1607</v>
      </c>
      <c r="BA319" s="29">
        <f>TRUNC(Table11[[#This Row],[Column7]]*Table11[[#This Row],[Column312]]/100)</f>
        <v>1850</v>
      </c>
      <c r="BB319" s="30">
        <f>TRUNC(Table11[[#This Row],[Column8]]*Table11[[#This Row],[Column313]]/100)</f>
        <v>0</v>
      </c>
      <c r="BC319" s="31">
        <f>TRUNC(Table11[[#This Row],[Column9]]*Table11[[#This Row],[Column314]]/100)</f>
        <v>14312</v>
      </c>
      <c r="BD319" s="32">
        <f>TRUNC(Table11[[#This Row],[Column10]]*Table11[[#This Row],[Column30]]/100)</f>
        <v>0</v>
      </c>
      <c r="BE319">
        <f>Table11[[#This Row],[Column2]]</f>
        <v>36139</v>
      </c>
      <c r="BF319">
        <f>Table11[[#This Row],[Column28]]</f>
        <v>36139</v>
      </c>
      <c r="BG319">
        <f>Table11[[#This Row],[Column29]]</f>
        <v>36139</v>
      </c>
      <c r="BH319">
        <f>Table11[[#This Row],[Column30]]</f>
        <v>36139</v>
      </c>
      <c r="BI319">
        <f>Table11[[#This Row],[Column31]]</f>
        <v>36139</v>
      </c>
      <c r="BJ319">
        <f>Table11[[#This Row],[Column312]]</f>
        <v>36139</v>
      </c>
      <c r="BK319">
        <f>Table11[[#This Row],[Column313]]</f>
        <v>36139</v>
      </c>
      <c r="BL319">
        <f>Table11[[#This Row],[Column314]]</f>
        <v>36139</v>
      </c>
      <c r="BM319">
        <f>Table11[[#This Row],[Column315]]</f>
        <v>36139</v>
      </c>
      <c r="BN319">
        <f>Table11[[#This Row],[Column31]]</f>
        <v>36139</v>
      </c>
      <c r="BO319">
        <f>Table11[[#This Row],[Column312]]</f>
        <v>36139</v>
      </c>
    </row>
    <row r="320" spans="1:67" ht="28.8">
      <c r="A320" s="4" t="s">
        <v>247</v>
      </c>
      <c r="B320" s="5" t="s">
        <v>248</v>
      </c>
      <c r="C320" s="5" t="s">
        <v>131</v>
      </c>
      <c r="D320" s="56" t="s">
        <v>1246</v>
      </c>
      <c r="E320">
        <v>1</v>
      </c>
      <c r="F320">
        <v>0.49</v>
      </c>
      <c r="G320">
        <v>7.6120000000000001</v>
      </c>
      <c r="H320">
        <v>4.5750000000000002</v>
      </c>
      <c r="I320">
        <v>34.713000000000001</v>
      </c>
      <c r="J320">
        <v>26.2</v>
      </c>
      <c r="K320">
        <v>1.161</v>
      </c>
      <c r="L320">
        <v>25.25</v>
      </c>
      <c r="M320" s="7">
        <f>Table11[[#This Row],[Progressives]]*0.67+Table11[[#This Row],[Muslim]]*0.64+Table11[[#This Row],[Left]]*0.35+Table11[[#This Row],[Average]]*0.52+Table11[[#This Row],[Reforms]]*0.2</f>
        <v>29.143810000000002</v>
      </c>
      <c r="N320" s="58">
        <f>Table11[[#This Row],[Average]]*0.34+Table11[[#This Row],[Liberal]]*0.45+Table11[[#This Row],[Blues]]+Table11[[#This Row],[Reforms]]*0.6</f>
        <v>39.903419999999997</v>
      </c>
      <c r="O320" s="9">
        <f>Table11[[#This Row],[Liberal]]*0.55+Table11[[#This Row],[Progressives]]*0.07+Table11[[#This Row],[Average]]*0.14</f>
        <v>19.590070000000001</v>
      </c>
      <c r="P320" s="11">
        <f>Table11[[#This Row],[Muslim]]*0.06+Table11[[#This Row],[Left]]*0.44+Table11[[#This Row],[Progressives]]*0.26</f>
        <v>4.5681799999999999</v>
      </c>
      <c r="Q320" s="59"/>
      <c r="R320" s="57">
        <f>Table11[[#This Row],[Muslim]]*0.3+Table11[[#This Row],[Left]]*0.21+Table11[[#This Row],[Reforms]]*0.2</f>
        <v>6.7955200000000007</v>
      </c>
      <c r="T320" s="7">
        <v>10.7</v>
      </c>
      <c r="U320" s="8">
        <v>32.799999999999997</v>
      </c>
      <c r="V320" s="10">
        <v>9.1</v>
      </c>
      <c r="W320" s="9">
        <v>16.600000000000001</v>
      </c>
      <c r="X320" s="11">
        <v>0</v>
      </c>
      <c r="Y320" s="13">
        <v>0</v>
      </c>
      <c r="Z320" s="12">
        <v>30.8</v>
      </c>
      <c r="AA320" s="14">
        <v>0</v>
      </c>
      <c r="AB320">
        <f t="shared" ca="1" si="4"/>
        <v>0.25310182395732039</v>
      </c>
      <c r="AC320">
        <v>43929</v>
      </c>
      <c r="AD320" s="17">
        <v>4.0255999999999998</v>
      </c>
      <c r="AE320" s="18">
        <v>28.123169999999899</v>
      </c>
      <c r="AF320" s="19">
        <v>21.946000000000002</v>
      </c>
      <c r="AG320" s="20">
        <v>13.432229999999899</v>
      </c>
      <c r="AH320" s="21">
        <v>4.3427999999999898</v>
      </c>
      <c r="AI320" s="22">
        <v>0</v>
      </c>
      <c r="AJ320" s="23">
        <v>28.130199999999999</v>
      </c>
      <c r="AK320" s="24">
        <v>0</v>
      </c>
      <c r="AL320" s="2" t="s">
        <v>247</v>
      </c>
      <c r="AM320" s="17">
        <f>Table11[[#This Row],[Column3]]-Table11[[#This Row],[Labour]]</f>
        <v>-6.6743999999999994</v>
      </c>
      <c r="AN320" s="18">
        <f>Table11[[#This Row],[Column4]]-Table11[[#This Row],[Conservative]]</f>
        <v>-4.6768300000000984</v>
      </c>
      <c r="AO320" s="19">
        <f>Table11[[#This Row],[Column5]]-Table11[[#This Row],[Reform]]</f>
        <v>12.846000000000002</v>
      </c>
      <c r="AP320" s="20">
        <f>Table11[[#This Row],[Column6]]-Table11[[#This Row],[LibDem]]</f>
        <v>-3.1677700000001021</v>
      </c>
      <c r="AQ320" s="21">
        <f>Table11[[#This Row],[Column7]]-Table11[[#This Row],[Green]]</f>
        <v>4.3427999999999898</v>
      </c>
      <c r="AR320" s="22">
        <f>Table11[[#This Row],[Column8]]-Table11[[#This Row],[Oth]]</f>
        <v>0</v>
      </c>
      <c r="AS320" s="23">
        <f>Table11[[#This Row],[Column9]]-Table11[[#This Row],[SNP]]</f>
        <v>-2.6698000000000022</v>
      </c>
      <c r="AT320" s="24">
        <f>Table11[[#This Row],[Column10]]-Table11[[#This Row],[PD]]</f>
        <v>0</v>
      </c>
      <c r="AU320" s="24">
        <f>MAX(Table11[[#This Row],[Column3]:[Column10]])-LARGE(Table11[[#This Row],[Column3]:[Column10]],2)</f>
        <v>7.0300000000997898E-3</v>
      </c>
      <c r="AV320">
        <f>Table11[[#This Row],[Column3]]*Table11[[#This Row],[Column2]]</f>
        <v>176840.58239999998</v>
      </c>
      <c r="AW320" s="25">
        <f>TRUNC(Table11[[#This Row],[Column3]]*Table11[[#This Row],[Column28]]/100)</f>
        <v>1768</v>
      </c>
      <c r="AX320" s="26">
        <f>TRUNC(Table11[[#This Row],[Column4]]*Table11[[#This Row],[Column29]]/100)</f>
        <v>12354</v>
      </c>
      <c r="AY320" s="27">
        <f>TRUNC(Table11[[#This Row],[Column5]]*Table11[[#This Row],[Column30]]/100)</f>
        <v>9640</v>
      </c>
      <c r="AZ320" s="28">
        <f>TRUNC(Table11[[#This Row],[Column6]]*Table11[[#This Row],[Column31]]/100)</f>
        <v>5900</v>
      </c>
      <c r="BA320" s="29">
        <f>TRUNC(Table11[[#This Row],[Column7]]*Table11[[#This Row],[Column312]]/100)</f>
        <v>1907</v>
      </c>
      <c r="BB320" s="30">
        <f>TRUNC(Table11[[#This Row],[Column8]]*Table11[[#This Row],[Column313]]/100)</f>
        <v>0</v>
      </c>
      <c r="BC320" s="31">
        <f>TRUNC(Table11[[#This Row],[Column9]]*Table11[[#This Row],[Column314]]/100)</f>
        <v>12357</v>
      </c>
      <c r="BD320" s="32">
        <f>TRUNC(Table11[[#This Row],[Column10]]*Table11[[#This Row],[Column30]]/100)</f>
        <v>0</v>
      </c>
      <c r="BE320">
        <f>Table11[[#This Row],[Column2]]</f>
        <v>43929</v>
      </c>
      <c r="BF320">
        <f>Table11[[#This Row],[Column28]]</f>
        <v>43929</v>
      </c>
      <c r="BG320">
        <f>Table11[[#This Row],[Column29]]</f>
        <v>43929</v>
      </c>
      <c r="BH320">
        <f>Table11[[#This Row],[Column30]]</f>
        <v>43929</v>
      </c>
      <c r="BI320">
        <f>Table11[[#This Row],[Column31]]</f>
        <v>43929</v>
      </c>
      <c r="BJ320">
        <f>Table11[[#This Row],[Column312]]</f>
        <v>43929</v>
      </c>
      <c r="BK320">
        <f>Table11[[#This Row],[Column313]]</f>
        <v>43929</v>
      </c>
      <c r="BL320">
        <f>Table11[[#This Row],[Column314]]</f>
        <v>43929</v>
      </c>
      <c r="BM320">
        <f>Table11[[#This Row],[Column315]]</f>
        <v>43929</v>
      </c>
      <c r="BN320">
        <f>Table11[[#This Row],[Column31]]</f>
        <v>43929</v>
      </c>
      <c r="BO320">
        <f>Table11[[#This Row],[Column312]]</f>
        <v>43929</v>
      </c>
    </row>
    <row r="321" spans="1:67" ht="28.8">
      <c r="A321" s="4" t="s">
        <v>623</v>
      </c>
      <c r="B321" s="5" t="s">
        <v>589</v>
      </c>
      <c r="C321" s="5" t="s">
        <v>131</v>
      </c>
      <c r="D321" s="56" t="s">
        <v>1247</v>
      </c>
      <c r="E321">
        <v>1</v>
      </c>
      <c r="F321">
        <v>1.18</v>
      </c>
      <c r="G321">
        <v>9.15</v>
      </c>
      <c r="H321">
        <v>5.1390000000000002</v>
      </c>
      <c r="I321">
        <v>35.924999999999997</v>
      </c>
      <c r="J321">
        <v>19.878</v>
      </c>
      <c r="K321">
        <v>0.313</v>
      </c>
      <c r="L321">
        <v>28.414000000000001</v>
      </c>
      <c r="M321" s="7">
        <f>Table11[[#This Row],[Progressives]]*0.67+Table11[[#This Row],[Muslim]]*0.64+Table11[[#This Row],[Left]]*0.35+Table11[[#This Row],[Average]]*0.52+Table11[[#This Row],[Reforms]]*0.2</f>
        <v>31.764629999999997</v>
      </c>
      <c r="N321" s="58">
        <f>Table11[[#This Row],[Average]]*0.34+Table11[[#This Row],[Liberal]]*0.45+Table11[[#This Row],[Blues]]+Table11[[#This Row],[Reforms]]*0.6</f>
        <v>38.521000000000001</v>
      </c>
      <c r="O321" s="9">
        <f>Table11[[#This Row],[Liberal]]*0.55+Table11[[#This Row],[Progressives]]*0.07+Table11[[#This Row],[Average]]*0.14</f>
        <v>16.322130000000001</v>
      </c>
      <c r="P321" s="11">
        <f>Table11[[#This Row],[Muslim]]*0.06+Table11[[#This Row],[Left]]*0.44+Table11[[#This Row],[Progressives]]*0.26</f>
        <v>5.4329400000000003</v>
      </c>
      <c r="Q321" s="59"/>
      <c r="R321" s="57">
        <f>Table11[[#This Row],[Muslim]]*0.3+Table11[[#This Row],[Left]]*0.21+Table11[[#This Row],[Reforms]]*0.2</f>
        <v>7.9583000000000004</v>
      </c>
      <c r="T321" s="7">
        <v>49.9</v>
      </c>
      <c r="U321" s="8">
        <v>10.9</v>
      </c>
      <c r="V321" s="10">
        <v>7.8</v>
      </c>
      <c r="W321" s="9">
        <v>3.6</v>
      </c>
      <c r="X321" s="11">
        <v>0</v>
      </c>
      <c r="Y321" s="13">
        <v>0.3</v>
      </c>
      <c r="Z321" s="12">
        <v>27.4</v>
      </c>
      <c r="AA321" s="14">
        <v>0</v>
      </c>
      <c r="AB321">
        <f t="shared" ca="1" si="4"/>
        <v>0.12664500421844549</v>
      </c>
      <c r="AC321">
        <v>42084</v>
      </c>
      <c r="AD321" s="17">
        <v>27.103950000000001</v>
      </c>
      <c r="AE321" s="18">
        <v>8.0212000000000003</v>
      </c>
      <c r="AF321" s="19">
        <v>19.920000000000002</v>
      </c>
      <c r="AG321" s="20">
        <v>4.1998499999999996</v>
      </c>
      <c r="AH321" s="21">
        <v>6.21516</v>
      </c>
      <c r="AI321" s="22">
        <v>1.9499999999999899E-2</v>
      </c>
      <c r="AJ321" s="23">
        <v>34.420339999999896</v>
      </c>
      <c r="AK321" s="24">
        <v>0</v>
      </c>
      <c r="AL321" s="2" t="s">
        <v>623</v>
      </c>
      <c r="AM321" s="17">
        <f>Table11[[#This Row],[Column3]]-Table11[[#This Row],[Labour]]</f>
        <v>-22.796049999999997</v>
      </c>
      <c r="AN321" s="18">
        <f>Table11[[#This Row],[Column4]]-Table11[[#This Row],[Conservative]]</f>
        <v>-2.8788</v>
      </c>
      <c r="AO321" s="19">
        <f>Table11[[#This Row],[Column5]]-Table11[[#This Row],[Reform]]</f>
        <v>12.120000000000001</v>
      </c>
      <c r="AP321" s="20">
        <f>Table11[[#This Row],[Column6]]-Table11[[#This Row],[LibDem]]</f>
        <v>0.59984999999999955</v>
      </c>
      <c r="AQ321" s="21">
        <f>Table11[[#This Row],[Column7]]-Table11[[#This Row],[Green]]</f>
        <v>6.21516</v>
      </c>
      <c r="AR321" s="22">
        <f>Table11[[#This Row],[Column8]]-Table11[[#This Row],[Oth]]</f>
        <v>-0.28050000000000008</v>
      </c>
      <c r="AS321" s="23">
        <f>Table11[[#This Row],[Column9]]-Table11[[#This Row],[SNP]]</f>
        <v>7.0203399999998979</v>
      </c>
      <c r="AT321" s="24">
        <f>Table11[[#This Row],[Column10]]-Table11[[#This Row],[PD]]</f>
        <v>0</v>
      </c>
      <c r="AU321" s="24">
        <f>MAX(Table11[[#This Row],[Column3]:[Column10]])-LARGE(Table11[[#This Row],[Column3]:[Column10]],2)</f>
        <v>7.3163899999998954</v>
      </c>
      <c r="AV321">
        <f>Table11[[#This Row],[Column3]]*Table11[[#This Row],[Column2]]</f>
        <v>1140642.6318000001</v>
      </c>
      <c r="AW321" s="25">
        <f>TRUNC(Table11[[#This Row],[Column3]]*Table11[[#This Row],[Column28]]/100)</f>
        <v>11406</v>
      </c>
      <c r="AX321" s="26">
        <f>TRUNC(Table11[[#This Row],[Column4]]*Table11[[#This Row],[Column29]]/100)</f>
        <v>3375</v>
      </c>
      <c r="AY321" s="27">
        <f>TRUNC(Table11[[#This Row],[Column5]]*Table11[[#This Row],[Column30]]/100)</f>
        <v>8383</v>
      </c>
      <c r="AZ321" s="28">
        <f>TRUNC(Table11[[#This Row],[Column6]]*Table11[[#This Row],[Column31]]/100)</f>
        <v>1767</v>
      </c>
      <c r="BA321" s="29">
        <f>TRUNC(Table11[[#This Row],[Column7]]*Table11[[#This Row],[Column312]]/100)</f>
        <v>2615</v>
      </c>
      <c r="BB321" s="30">
        <f>TRUNC(Table11[[#This Row],[Column8]]*Table11[[#This Row],[Column313]]/100)</f>
        <v>8</v>
      </c>
      <c r="BC321" s="31">
        <f>TRUNC(Table11[[#This Row],[Column9]]*Table11[[#This Row],[Column314]]/100)</f>
        <v>14485</v>
      </c>
      <c r="BD321" s="32">
        <f>TRUNC(Table11[[#This Row],[Column10]]*Table11[[#This Row],[Column30]]/100)</f>
        <v>0</v>
      </c>
      <c r="BE321">
        <f>Table11[[#This Row],[Column2]]</f>
        <v>42084</v>
      </c>
      <c r="BF321">
        <f>Table11[[#This Row],[Column28]]</f>
        <v>42084</v>
      </c>
      <c r="BG321">
        <f>Table11[[#This Row],[Column29]]</f>
        <v>42084</v>
      </c>
      <c r="BH321">
        <f>Table11[[#This Row],[Column30]]</f>
        <v>42084</v>
      </c>
      <c r="BI321">
        <f>Table11[[#This Row],[Column31]]</f>
        <v>42084</v>
      </c>
      <c r="BJ321">
        <f>Table11[[#This Row],[Column312]]</f>
        <v>42084</v>
      </c>
      <c r="BK321">
        <f>Table11[[#This Row],[Column313]]</f>
        <v>42084</v>
      </c>
      <c r="BL321">
        <f>Table11[[#This Row],[Column314]]</f>
        <v>42084</v>
      </c>
      <c r="BM321">
        <f>Table11[[#This Row],[Column315]]</f>
        <v>42084</v>
      </c>
      <c r="BN321">
        <f>Table11[[#This Row],[Column31]]</f>
        <v>42084</v>
      </c>
      <c r="BO321">
        <f>Table11[[#This Row],[Column312]]</f>
        <v>42084</v>
      </c>
    </row>
    <row r="322" spans="1:67" ht="28.8" customHeight="1">
      <c r="A322" s="2" t="s">
        <v>638</v>
      </c>
      <c r="B322" s="3" t="s">
        <v>639</v>
      </c>
      <c r="C322" s="3" t="s">
        <v>131</v>
      </c>
      <c r="D322" s="50" t="s">
        <v>1248</v>
      </c>
      <c r="E322">
        <v>1</v>
      </c>
      <c r="F322">
        <v>0.624</v>
      </c>
      <c r="G322">
        <v>8.4939999999999998</v>
      </c>
      <c r="H322">
        <v>5.0339999999999998</v>
      </c>
      <c r="I322">
        <v>37.512999999999998</v>
      </c>
      <c r="J322">
        <v>19.457999999999998</v>
      </c>
      <c r="K322">
        <v>0.189</v>
      </c>
      <c r="L322">
        <v>28.687999999999999</v>
      </c>
      <c r="M322" s="7">
        <f>Table11[[#This Row],[Progressives]]*0.67+Table11[[#This Row],[Muslim]]*0.64+Table11[[#This Row],[Left]]*0.35+Table11[[#This Row],[Average]]*0.52+Table11[[#This Row],[Reforms]]*0.2</f>
        <v>31.9894</v>
      </c>
      <c r="N322" s="58">
        <f>Table11[[#This Row],[Average]]*0.34+Table11[[#This Row],[Liberal]]*0.45+Table11[[#This Row],[Blues]]+Table11[[#This Row],[Reforms]]*0.6</f>
        <v>38.912319999999994</v>
      </c>
      <c r="O322" s="9">
        <f>Table11[[#This Row],[Liberal]]*0.55+Table11[[#This Row],[Progressives]]*0.07+Table11[[#This Row],[Average]]*0.14</f>
        <v>16.306100000000001</v>
      </c>
      <c r="P322" s="11">
        <f>Table11[[#This Row],[Muslim]]*0.06+Table11[[#This Row],[Left]]*0.44+Table11[[#This Row],[Progressives]]*0.26</f>
        <v>5.0836399999999999</v>
      </c>
      <c r="Q322" s="59"/>
      <c r="R322" s="57">
        <f>Table11[[#This Row],[Muslim]]*0.3+Table11[[#This Row],[Left]]*0.21+Table11[[#This Row],[Reforms]]*0.2</f>
        <v>7.7085400000000002</v>
      </c>
      <c r="T322" s="7">
        <v>46.9</v>
      </c>
      <c r="U322" s="8">
        <v>7.1</v>
      </c>
      <c r="V322" s="10">
        <v>6.1</v>
      </c>
      <c r="W322" s="9">
        <v>3.1</v>
      </c>
      <c r="X322" s="11">
        <v>2.9</v>
      </c>
      <c r="Y322" s="13">
        <v>2.7</v>
      </c>
      <c r="Z322" s="12">
        <v>31.1</v>
      </c>
      <c r="AA322" s="14">
        <v>0</v>
      </c>
      <c r="AB322">
        <f t="shared" ref="AB322:AB385" ca="1" si="5">RAND()</f>
        <v>0.2709060390456911</v>
      </c>
      <c r="AC322">
        <v>40350</v>
      </c>
      <c r="AD322" s="17">
        <v>25.564339999999898</v>
      </c>
      <c r="AE322" s="18">
        <v>6.8103199999999999</v>
      </c>
      <c r="AF322" s="19">
        <v>19.873000000000001</v>
      </c>
      <c r="AG322" s="20">
        <v>3.8183400000000001</v>
      </c>
      <c r="AH322" s="21">
        <v>5.97072</v>
      </c>
      <c r="AI322" s="22">
        <v>0.13650000000000001</v>
      </c>
      <c r="AJ322" s="23">
        <v>37.726779999999998</v>
      </c>
      <c r="AK322" s="24">
        <v>0</v>
      </c>
      <c r="AL322" s="2" t="s">
        <v>638</v>
      </c>
      <c r="AM322" s="17">
        <f>Table11[[#This Row],[Column3]]-Table11[[#This Row],[Labour]]</f>
        <v>-21.3356600000001</v>
      </c>
      <c r="AN322" s="18">
        <f>Table11[[#This Row],[Column4]]-Table11[[#This Row],[Conservative]]</f>
        <v>-0.28967999999999972</v>
      </c>
      <c r="AO322" s="19">
        <f>Table11[[#This Row],[Column5]]-Table11[[#This Row],[Reform]]</f>
        <v>13.773000000000001</v>
      </c>
      <c r="AP322" s="20">
        <f>Table11[[#This Row],[Column6]]-Table11[[#This Row],[LibDem]]</f>
        <v>0.71833999999999998</v>
      </c>
      <c r="AQ322" s="21">
        <f>Table11[[#This Row],[Column7]]-Table11[[#This Row],[Green]]</f>
        <v>3.0707200000000001</v>
      </c>
      <c r="AR322" s="22">
        <f>Table11[[#This Row],[Column8]]-Table11[[#This Row],[Oth]]</f>
        <v>-2.5635000000000003</v>
      </c>
      <c r="AS322" s="23">
        <f>Table11[[#This Row],[Column9]]-Table11[[#This Row],[SNP]]</f>
        <v>6.6267799999999966</v>
      </c>
      <c r="AT322" s="24">
        <f>Table11[[#This Row],[Column10]]-Table11[[#This Row],[PD]]</f>
        <v>0</v>
      </c>
      <c r="AU322" s="24">
        <f>MAX(Table11[[#This Row],[Column3]:[Column10]])-LARGE(Table11[[#This Row],[Column3]:[Column10]],2)</f>
        <v>12.1624400000001</v>
      </c>
      <c r="AV322">
        <f>Table11[[#This Row],[Column3]]*Table11[[#This Row],[Column2]]</f>
        <v>1031521.1189999959</v>
      </c>
      <c r="AW322" s="25">
        <f>TRUNC(Table11[[#This Row],[Column3]]*Table11[[#This Row],[Column28]]/100)</f>
        <v>10315</v>
      </c>
      <c r="AX322" s="26">
        <f>TRUNC(Table11[[#This Row],[Column4]]*Table11[[#This Row],[Column29]]/100)</f>
        <v>2747</v>
      </c>
      <c r="AY322" s="27">
        <f>TRUNC(Table11[[#This Row],[Column5]]*Table11[[#This Row],[Column30]]/100)</f>
        <v>8018</v>
      </c>
      <c r="AZ322" s="28">
        <f>TRUNC(Table11[[#This Row],[Column6]]*Table11[[#This Row],[Column31]]/100)</f>
        <v>1540</v>
      </c>
      <c r="BA322" s="29">
        <f>TRUNC(Table11[[#This Row],[Column7]]*Table11[[#This Row],[Column312]]/100)</f>
        <v>2409</v>
      </c>
      <c r="BB322" s="30">
        <f>TRUNC(Table11[[#This Row],[Column8]]*Table11[[#This Row],[Column313]]/100)</f>
        <v>55</v>
      </c>
      <c r="BC322" s="31">
        <f>TRUNC(Table11[[#This Row],[Column9]]*Table11[[#This Row],[Column314]]/100)</f>
        <v>15222</v>
      </c>
      <c r="BD322" s="32">
        <f>TRUNC(Table11[[#This Row],[Column10]]*Table11[[#This Row],[Column30]]/100)</f>
        <v>0</v>
      </c>
      <c r="BE322">
        <f>Table11[[#This Row],[Column2]]</f>
        <v>40350</v>
      </c>
      <c r="BF322">
        <f>Table11[[#This Row],[Column28]]</f>
        <v>40350</v>
      </c>
      <c r="BG322">
        <f>Table11[[#This Row],[Column29]]</f>
        <v>40350</v>
      </c>
      <c r="BH322">
        <f>Table11[[#This Row],[Column30]]</f>
        <v>40350</v>
      </c>
      <c r="BI322">
        <f>Table11[[#This Row],[Column31]]</f>
        <v>40350</v>
      </c>
      <c r="BJ322">
        <f>Table11[[#This Row],[Column312]]</f>
        <v>40350</v>
      </c>
      <c r="BK322">
        <f>Table11[[#This Row],[Column313]]</f>
        <v>40350</v>
      </c>
      <c r="BL322">
        <f>Table11[[#This Row],[Column314]]</f>
        <v>40350</v>
      </c>
      <c r="BM322">
        <f>Table11[[#This Row],[Column315]]</f>
        <v>40350</v>
      </c>
      <c r="BN322">
        <f>Table11[[#This Row],[Column31]]</f>
        <v>40350</v>
      </c>
      <c r="BO322">
        <f>Table11[[#This Row],[Column312]]</f>
        <v>40350</v>
      </c>
    </row>
    <row r="323" spans="1:67" ht="28.8">
      <c r="A323" s="2" t="s">
        <v>640</v>
      </c>
      <c r="B323" s="3" t="s">
        <v>528</v>
      </c>
      <c r="C323" s="3" t="s">
        <v>131</v>
      </c>
      <c r="D323" s="50" t="s">
        <v>1249</v>
      </c>
      <c r="E323">
        <v>1</v>
      </c>
      <c r="F323">
        <v>0.67500000000000004</v>
      </c>
      <c r="G323">
        <v>8.4949999999999992</v>
      </c>
      <c r="H323">
        <v>5.6070000000000002</v>
      </c>
      <c r="I323">
        <v>37.793999999999997</v>
      </c>
      <c r="J323">
        <v>20.001000000000001</v>
      </c>
      <c r="K323">
        <v>0.26700000000000002</v>
      </c>
      <c r="L323">
        <v>27.16</v>
      </c>
      <c r="M323" s="7">
        <f>Table11[[#This Row],[Progressives]]*0.67+Table11[[#This Row],[Muslim]]*0.64+Table11[[#This Row],[Left]]*0.35+Table11[[#This Row],[Average]]*0.52+Table11[[#This Row],[Reforms]]*0.2</f>
        <v>32.24682</v>
      </c>
      <c r="N323" s="58">
        <f>Table11[[#This Row],[Average]]*0.34+Table11[[#This Row],[Liberal]]*0.45+Table11[[#This Row],[Blues]]+Table11[[#This Row],[Reforms]]*0.6</f>
        <v>38.413409999999999</v>
      </c>
      <c r="O323" s="9">
        <f>Table11[[#This Row],[Liberal]]*0.55+Table11[[#This Row],[Progressives]]*0.07+Table11[[#This Row],[Average]]*0.14</f>
        <v>16.684200000000004</v>
      </c>
      <c r="P323" s="11">
        <f>Table11[[#This Row],[Muslim]]*0.06+Table11[[#This Row],[Left]]*0.44+Table11[[#This Row],[Progressives]]*0.26</f>
        <v>5.2361199999999997</v>
      </c>
      <c r="Q323" s="59"/>
      <c r="R323" s="57">
        <f>Table11[[#This Row],[Muslim]]*0.3+Table11[[#This Row],[Left]]*0.21+Table11[[#This Row],[Reforms]]*0.2</f>
        <v>7.41845</v>
      </c>
      <c r="T323" s="7">
        <v>13.2</v>
      </c>
      <c r="U323" s="8">
        <v>5.3</v>
      </c>
      <c r="V323" s="10">
        <v>4.3</v>
      </c>
      <c r="W323" s="9">
        <v>38.5</v>
      </c>
      <c r="X323" s="11">
        <v>4.3</v>
      </c>
      <c r="Y323" s="13">
        <v>0.4</v>
      </c>
      <c r="Z323" s="12">
        <v>33.9</v>
      </c>
      <c r="AA323" s="14">
        <v>0</v>
      </c>
      <c r="AB323">
        <f t="shared" ca="1" si="5"/>
        <v>0.22070926719779327</v>
      </c>
      <c r="AC323">
        <v>47156</v>
      </c>
      <c r="AD323" s="17">
        <v>5.4912000000000001</v>
      </c>
      <c r="AE323" s="18">
        <v>4.9315199999999999</v>
      </c>
      <c r="AF323" s="19">
        <v>16.97157</v>
      </c>
      <c r="AG323" s="20">
        <v>39.641710000000003</v>
      </c>
      <c r="AH323" s="21">
        <v>8.6990400000000001</v>
      </c>
      <c r="AI323" s="22">
        <v>0</v>
      </c>
      <c r="AJ323" s="23">
        <v>24.164960000000001</v>
      </c>
      <c r="AK323" s="24">
        <v>0</v>
      </c>
      <c r="AL323" s="2" t="s">
        <v>640</v>
      </c>
      <c r="AM323" s="17">
        <f>Table11[[#This Row],[Column3]]-Table11[[#This Row],[Labour]]</f>
        <v>-7.7087999999999992</v>
      </c>
      <c r="AN323" s="18">
        <f>Table11[[#This Row],[Column4]]-Table11[[#This Row],[Conservative]]</f>
        <v>-0.36847999999999992</v>
      </c>
      <c r="AO323" s="19">
        <f>Table11[[#This Row],[Column5]]-Table11[[#This Row],[Reform]]</f>
        <v>12.671569999999999</v>
      </c>
      <c r="AP323" s="20">
        <f>Table11[[#This Row],[Column6]]-Table11[[#This Row],[LibDem]]</f>
        <v>1.1417100000000033</v>
      </c>
      <c r="AQ323" s="21">
        <f>Table11[[#This Row],[Column7]]-Table11[[#This Row],[Green]]</f>
        <v>4.3990400000000003</v>
      </c>
      <c r="AR323" s="22">
        <f>Table11[[#This Row],[Column8]]-Table11[[#This Row],[Oth]]</f>
        <v>-0.4</v>
      </c>
      <c r="AS323" s="23">
        <f>Table11[[#This Row],[Column9]]-Table11[[#This Row],[SNP]]</f>
        <v>-9.7350399999999979</v>
      </c>
      <c r="AT323" s="24">
        <f>Table11[[#This Row],[Column10]]-Table11[[#This Row],[PD]]</f>
        <v>0</v>
      </c>
      <c r="AU323" s="24">
        <f>MAX(Table11[[#This Row],[Column3]:[Column10]])-LARGE(Table11[[#This Row],[Column3]:[Column10]],2)</f>
        <v>15.476750000000003</v>
      </c>
      <c r="AV323">
        <f>Table11[[#This Row],[Column3]]*Table11[[#This Row],[Column2]]</f>
        <v>258943.02720000001</v>
      </c>
      <c r="AW323" s="25">
        <f>TRUNC(Table11[[#This Row],[Column3]]*Table11[[#This Row],[Column28]]/100)</f>
        <v>2589</v>
      </c>
      <c r="AX323" s="26">
        <f>TRUNC(Table11[[#This Row],[Column4]]*Table11[[#This Row],[Column29]]/100)</f>
        <v>2325</v>
      </c>
      <c r="AY323" s="27">
        <f>TRUNC(Table11[[#This Row],[Column5]]*Table11[[#This Row],[Column30]]/100)</f>
        <v>8003</v>
      </c>
      <c r="AZ323" s="28">
        <f>TRUNC(Table11[[#This Row],[Column6]]*Table11[[#This Row],[Column31]]/100)</f>
        <v>18693</v>
      </c>
      <c r="BA323" s="29">
        <f>TRUNC(Table11[[#This Row],[Column7]]*Table11[[#This Row],[Column312]]/100)</f>
        <v>4102</v>
      </c>
      <c r="BB323" s="30">
        <f>TRUNC(Table11[[#This Row],[Column8]]*Table11[[#This Row],[Column313]]/100)</f>
        <v>0</v>
      </c>
      <c r="BC323" s="31">
        <f>TRUNC(Table11[[#This Row],[Column9]]*Table11[[#This Row],[Column314]]/100)</f>
        <v>11395</v>
      </c>
      <c r="BD323" s="32">
        <f>TRUNC(Table11[[#This Row],[Column10]]*Table11[[#This Row],[Column30]]/100)</f>
        <v>0</v>
      </c>
      <c r="BE323">
        <f>Table11[[#This Row],[Column2]]</f>
        <v>47156</v>
      </c>
      <c r="BF323">
        <f>Table11[[#This Row],[Column28]]</f>
        <v>47156</v>
      </c>
      <c r="BG323">
        <f>Table11[[#This Row],[Column29]]</f>
        <v>47156</v>
      </c>
      <c r="BH323">
        <f>Table11[[#This Row],[Column30]]</f>
        <v>47156</v>
      </c>
      <c r="BI323">
        <f>Table11[[#This Row],[Column31]]</f>
        <v>47156</v>
      </c>
      <c r="BJ323">
        <f>Table11[[#This Row],[Column312]]</f>
        <v>47156</v>
      </c>
      <c r="BK323">
        <f>Table11[[#This Row],[Column313]]</f>
        <v>47156</v>
      </c>
      <c r="BL323">
        <f>Table11[[#This Row],[Column314]]</f>
        <v>47156</v>
      </c>
      <c r="BM323">
        <f>Table11[[#This Row],[Column315]]</f>
        <v>47156</v>
      </c>
      <c r="BN323">
        <f>Table11[[#This Row],[Column31]]</f>
        <v>47156</v>
      </c>
      <c r="BO323">
        <f>Table11[[#This Row],[Column312]]</f>
        <v>47156</v>
      </c>
    </row>
    <row r="324" spans="1:67" ht="28.8">
      <c r="A324" s="4" t="s">
        <v>644</v>
      </c>
      <c r="B324" s="5" t="s">
        <v>645</v>
      </c>
      <c r="C324" s="5" t="s">
        <v>131</v>
      </c>
      <c r="D324" s="56" t="s">
        <v>1250</v>
      </c>
      <c r="E324">
        <v>1</v>
      </c>
      <c r="F324">
        <v>0.65500000000000003</v>
      </c>
      <c r="G324">
        <v>8.6739999999999995</v>
      </c>
      <c r="H324">
        <v>4.4790000000000001</v>
      </c>
      <c r="I324">
        <v>39.871000000000002</v>
      </c>
      <c r="J324">
        <v>16.193999999999999</v>
      </c>
      <c r="K324">
        <v>0.104</v>
      </c>
      <c r="L324">
        <v>30.021999999999998</v>
      </c>
      <c r="M324" s="7">
        <f>Table11[[#This Row],[Progressives]]*0.67+Table11[[#This Row],[Muslim]]*0.64+Table11[[#This Row],[Left]]*0.35+Table11[[#This Row],[Average]]*0.52+Table11[[#This Row],[Reforms]]*0.2</f>
        <v>33.193350000000009</v>
      </c>
      <c r="N324" s="58">
        <f>Table11[[#This Row],[Average]]*0.34+Table11[[#This Row],[Liberal]]*0.45+Table11[[#This Row],[Blues]]+Table11[[#This Row],[Reforms]]*0.6</f>
        <v>38.960639999999998</v>
      </c>
      <c r="O324" s="9">
        <f>Table11[[#This Row],[Liberal]]*0.55+Table11[[#This Row],[Progressives]]*0.07+Table11[[#This Row],[Average]]*0.14</f>
        <v>14.802170000000002</v>
      </c>
      <c r="P324" s="11">
        <f>Table11[[#This Row],[Muslim]]*0.06+Table11[[#This Row],[Left]]*0.44+Table11[[#This Row],[Progressives]]*0.26</f>
        <v>5.0204000000000004</v>
      </c>
      <c r="Q324" s="59"/>
      <c r="R324" s="57">
        <f>Table11[[#This Row],[Muslim]]*0.3+Table11[[#This Row],[Left]]*0.21+Table11[[#This Row],[Reforms]]*0.2</f>
        <v>8.0224399999999996</v>
      </c>
      <c r="T324" s="7">
        <v>44.9</v>
      </c>
      <c r="U324" s="8">
        <v>8.3000000000000007</v>
      </c>
      <c r="V324" s="10">
        <v>8.1999999999999993</v>
      </c>
      <c r="W324" s="9">
        <v>2</v>
      </c>
      <c r="X324" s="11">
        <v>2.9</v>
      </c>
      <c r="Y324" s="13">
        <v>0.9</v>
      </c>
      <c r="Z324" s="12">
        <v>32.799999999999997</v>
      </c>
      <c r="AA324" s="14">
        <v>0</v>
      </c>
      <c r="AB324">
        <f t="shared" ca="1" si="5"/>
        <v>0.78438062455431456</v>
      </c>
      <c r="AC324">
        <v>42478</v>
      </c>
      <c r="AD324" s="17">
        <v>23.74663</v>
      </c>
      <c r="AE324" s="18">
        <v>7.62256</v>
      </c>
      <c r="AF324" s="19">
        <v>23.091439999999999</v>
      </c>
      <c r="AG324" s="20">
        <v>2.89737</v>
      </c>
      <c r="AH324" s="21">
        <v>6.3</v>
      </c>
      <c r="AI324" s="22">
        <v>0</v>
      </c>
      <c r="AJ324" s="23">
        <v>36.341999999999999</v>
      </c>
      <c r="AK324" s="24">
        <v>0</v>
      </c>
      <c r="AL324" s="2" t="s">
        <v>644</v>
      </c>
      <c r="AM324" s="17">
        <f>Table11[[#This Row],[Column3]]-Table11[[#This Row],[Labour]]</f>
        <v>-21.153369999999999</v>
      </c>
      <c r="AN324" s="18">
        <f>Table11[[#This Row],[Column4]]-Table11[[#This Row],[Conservative]]</f>
        <v>-0.67744000000000071</v>
      </c>
      <c r="AO324" s="19">
        <f>Table11[[#This Row],[Column5]]-Table11[[#This Row],[Reform]]</f>
        <v>14.891439999999999</v>
      </c>
      <c r="AP324" s="20">
        <f>Table11[[#This Row],[Column6]]-Table11[[#This Row],[LibDem]]</f>
        <v>0.89737</v>
      </c>
      <c r="AQ324" s="21">
        <f>Table11[[#This Row],[Column7]]-Table11[[#This Row],[Green]]</f>
        <v>3.4</v>
      </c>
      <c r="AR324" s="22">
        <f>Table11[[#This Row],[Column8]]-Table11[[#This Row],[Oth]]</f>
        <v>-0.9</v>
      </c>
      <c r="AS324" s="23">
        <f>Table11[[#This Row],[Column9]]-Table11[[#This Row],[SNP]]</f>
        <v>3.5420000000000016</v>
      </c>
      <c r="AT324" s="24">
        <f>Table11[[#This Row],[Column10]]-Table11[[#This Row],[PD]]</f>
        <v>0</v>
      </c>
      <c r="AU324" s="24">
        <f>MAX(Table11[[#This Row],[Column3]:[Column10]])-LARGE(Table11[[#This Row],[Column3]:[Column10]],2)</f>
        <v>12.595369999999999</v>
      </c>
      <c r="AV324">
        <f>Table11[[#This Row],[Column3]]*Table11[[#This Row],[Column2]]</f>
        <v>1008709.3491399999</v>
      </c>
      <c r="AW324" s="25">
        <f>TRUNC(Table11[[#This Row],[Column3]]*Table11[[#This Row],[Column28]]/100)</f>
        <v>10087</v>
      </c>
      <c r="AX324" s="26">
        <f>TRUNC(Table11[[#This Row],[Column4]]*Table11[[#This Row],[Column29]]/100)</f>
        <v>3237</v>
      </c>
      <c r="AY324" s="27">
        <f>TRUNC(Table11[[#This Row],[Column5]]*Table11[[#This Row],[Column30]]/100)</f>
        <v>9808</v>
      </c>
      <c r="AZ324" s="28">
        <f>TRUNC(Table11[[#This Row],[Column6]]*Table11[[#This Row],[Column31]]/100)</f>
        <v>1230</v>
      </c>
      <c r="BA324" s="29">
        <f>TRUNC(Table11[[#This Row],[Column7]]*Table11[[#This Row],[Column312]]/100)</f>
        <v>2676</v>
      </c>
      <c r="BB324" s="30">
        <f>TRUNC(Table11[[#This Row],[Column8]]*Table11[[#This Row],[Column313]]/100)</f>
        <v>0</v>
      </c>
      <c r="BC324" s="31">
        <f>TRUNC(Table11[[#This Row],[Column9]]*Table11[[#This Row],[Column314]]/100)</f>
        <v>15437</v>
      </c>
      <c r="BD324" s="32">
        <f>TRUNC(Table11[[#This Row],[Column10]]*Table11[[#This Row],[Column30]]/100)</f>
        <v>0</v>
      </c>
      <c r="BE324">
        <f>Table11[[#This Row],[Column2]]</f>
        <v>42478</v>
      </c>
      <c r="BF324">
        <f>Table11[[#This Row],[Column28]]</f>
        <v>42478</v>
      </c>
      <c r="BG324">
        <f>Table11[[#This Row],[Column29]]</f>
        <v>42478</v>
      </c>
      <c r="BH324">
        <f>Table11[[#This Row],[Column30]]</f>
        <v>42478</v>
      </c>
      <c r="BI324">
        <f>Table11[[#This Row],[Column31]]</f>
        <v>42478</v>
      </c>
      <c r="BJ324">
        <f>Table11[[#This Row],[Column312]]</f>
        <v>42478</v>
      </c>
      <c r="BK324">
        <f>Table11[[#This Row],[Column313]]</f>
        <v>42478</v>
      </c>
      <c r="BL324">
        <f>Table11[[#This Row],[Column314]]</f>
        <v>42478</v>
      </c>
      <c r="BM324">
        <f>Table11[[#This Row],[Column315]]</f>
        <v>42478</v>
      </c>
      <c r="BN324">
        <f>Table11[[#This Row],[Column31]]</f>
        <v>42478</v>
      </c>
      <c r="BO324">
        <f>Table11[[#This Row],[Column312]]</f>
        <v>42478</v>
      </c>
    </row>
    <row r="325" spans="1:67" ht="28.8">
      <c r="A325" s="2" t="s">
        <v>670</v>
      </c>
      <c r="B325" s="3" t="s">
        <v>671</v>
      </c>
      <c r="C325" s="3" t="s">
        <v>131</v>
      </c>
      <c r="D325" s="50" t="s">
        <v>1251</v>
      </c>
      <c r="E325">
        <v>1</v>
      </c>
      <c r="F325">
        <v>2.101</v>
      </c>
      <c r="G325">
        <v>9.3819999999999997</v>
      </c>
      <c r="H325">
        <v>5.423</v>
      </c>
      <c r="I325">
        <v>33.353999999999999</v>
      </c>
      <c r="J325">
        <v>22.536999999999999</v>
      </c>
      <c r="K325">
        <v>0.60799999999999998</v>
      </c>
      <c r="L325">
        <v>26.594999999999999</v>
      </c>
      <c r="M325" s="7">
        <f>Table11[[#This Row],[Progressives]]*0.67+Table11[[#This Row],[Muslim]]*0.64+Table11[[#This Row],[Left]]*0.35+Table11[[#This Row],[Average]]*0.52+Table11[[#This Row],[Reforms]]*0.2</f>
        <v>30.92483</v>
      </c>
      <c r="N325" s="58">
        <f>Table11[[#This Row],[Average]]*0.34+Table11[[#This Row],[Liberal]]*0.45+Table11[[#This Row],[Blues]]+Table11[[#This Row],[Reforms]]*0.6</f>
        <v>38.04701</v>
      </c>
      <c r="O325" s="9">
        <f>Table11[[#This Row],[Liberal]]*0.55+Table11[[#This Row],[Progressives]]*0.07+Table11[[#This Row],[Average]]*0.14</f>
        <v>17.444520000000001</v>
      </c>
      <c r="P325" s="11">
        <f>Table11[[#This Row],[Muslim]]*0.06+Table11[[#This Row],[Left]]*0.44+Table11[[#This Row],[Progressives]]*0.26</f>
        <v>5.6641199999999996</v>
      </c>
      <c r="Q325" s="59"/>
      <c r="R325" s="57">
        <f>Table11[[#This Row],[Muslim]]*0.3+Table11[[#This Row],[Left]]*0.21+Table11[[#This Row],[Reforms]]*0.2</f>
        <v>7.9195200000000003</v>
      </c>
      <c r="T325" s="7">
        <v>40.9</v>
      </c>
      <c r="U325" s="8">
        <v>7.7</v>
      </c>
      <c r="V325" s="10">
        <v>8.9</v>
      </c>
      <c r="W325" s="9">
        <v>4.5</v>
      </c>
      <c r="X325" s="11">
        <v>3.8</v>
      </c>
      <c r="Y325" s="13">
        <v>1.2</v>
      </c>
      <c r="Z325" s="12">
        <v>33</v>
      </c>
      <c r="AA325" s="14">
        <v>0</v>
      </c>
      <c r="AB325">
        <f t="shared" ca="1" si="5"/>
        <v>0.35438892927809207</v>
      </c>
      <c r="AC325">
        <v>44840</v>
      </c>
      <c r="AD325" s="17">
        <v>22.692339999999898</v>
      </c>
      <c r="AE325" s="18">
        <v>8.0511199999999992</v>
      </c>
      <c r="AF325" s="19">
        <v>18.600999999999999</v>
      </c>
      <c r="AG325" s="20">
        <v>4.80654</v>
      </c>
      <c r="AH325" s="21">
        <v>7.3105199999999897</v>
      </c>
      <c r="AI325" s="22">
        <v>7.7999999999999903E-2</v>
      </c>
      <c r="AJ325" s="23">
        <v>38.460479999999997</v>
      </c>
      <c r="AK325" s="24">
        <v>0</v>
      </c>
      <c r="AL325" s="2" t="s">
        <v>670</v>
      </c>
      <c r="AM325" s="17">
        <f>Table11[[#This Row],[Column3]]-Table11[[#This Row],[Labour]]</f>
        <v>-18.2076600000001</v>
      </c>
      <c r="AN325" s="18">
        <f>Table11[[#This Row],[Column4]]-Table11[[#This Row],[Conservative]]</f>
        <v>0.35111999999999899</v>
      </c>
      <c r="AO325" s="19">
        <f>Table11[[#This Row],[Column5]]-Table11[[#This Row],[Reform]]</f>
        <v>9.7009999999999987</v>
      </c>
      <c r="AP325" s="20">
        <f>Table11[[#This Row],[Column6]]-Table11[[#This Row],[LibDem]]</f>
        <v>0.30654000000000003</v>
      </c>
      <c r="AQ325" s="21">
        <f>Table11[[#This Row],[Column7]]-Table11[[#This Row],[Green]]</f>
        <v>3.5105199999999899</v>
      </c>
      <c r="AR325" s="22">
        <f>Table11[[#This Row],[Column8]]-Table11[[#This Row],[Oth]]</f>
        <v>-1.1220000000000001</v>
      </c>
      <c r="AS325" s="23">
        <f>Table11[[#This Row],[Column9]]-Table11[[#This Row],[SNP]]</f>
        <v>5.4604799999999969</v>
      </c>
      <c r="AT325" s="24">
        <f>Table11[[#This Row],[Column10]]-Table11[[#This Row],[PD]]</f>
        <v>0</v>
      </c>
      <c r="AU325" s="24">
        <f>MAX(Table11[[#This Row],[Column3]:[Column10]])-LARGE(Table11[[#This Row],[Column3]:[Column10]],2)</f>
        <v>15.768140000000098</v>
      </c>
      <c r="AV325">
        <f>Table11[[#This Row],[Column3]]*Table11[[#This Row],[Column2]]</f>
        <v>1017524.5255999954</v>
      </c>
      <c r="AW325" s="25">
        <f>TRUNC(Table11[[#This Row],[Column3]]*Table11[[#This Row],[Column28]]/100)</f>
        <v>10175</v>
      </c>
      <c r="AX325" s="26">
        <f>TRUNC(Table11[[#This Row],[Column4]]*Table11[[#This Row],[Column29]]/100)</f>
        <v>3610</v>
      </c>
      <c r="AY325" s="27">
        <f>TRUNC(Table11[[#This Row],[Column5]]*Table11[[#This Row],[Column30]]/100)</f>
        <v>8340</v>
      </c>
      <c r="AZ325" s="28">
        <f>TRUNC(Table11[[#This Row],[Column6]]*Table11[[#This Row],[Column31]]/100)</f>
        <v>2155</v>
      </c>
      <c r="BA325" s="29">
        <f>TRUNC(Table11[[#This Row],[Column7]]*Table11[[#This Row],[Column312]]/100)</f>
        <v>3278</v>
      </c>
      <c r="BB325" s="30">
        <f>TRUNC(Table11[[#This Row],[Column8]]*Table11[[#This Row],[Column313]]/100)</f>
        <v>34</v>
      </c>
      <c r="BC325" s="31">
        <f>TRUNC(Table11[[#This Row],[Column9]]*Table11[[#This Row],[Column314]]/100)</f>
        <v>17245</v>
      </c>
      <c r="BD325" s="32">
        <f>TRUNC(Table11[[#This Row],[Column10]]*Table11[[#This Row],[Column30]]/100)</f>
        <v>0</v>
      </c>
      <c r="BE325">
        <f>Table11[[#This Row],[Column2]]</f>
        <v>44840</v>
      </c>
      <c r="BF325">
        <f>Table11[[#This Row],[Column28]]</f>
        <v>44840</v>
      </c>
      <c r="BG325">
        <f>Table11[[#This Row],[Column29]]</f>
        <v>44840</v>
      </c>
      <c r="BH325">
        <f>Table11[[#This Row],[Column30]]</f>
        <v>44840</v>
      </c>
      <c r="BI325">
        <f>Table11[[#This Row],[Column31]]</f>
        <v>44840</v>
      </c>
      <c r="BJ325">
        <f>Table11[[#This Row],[Column312]]</f>
        <v>44840</v>
      </c>
      <c r="BK325">
        <f>Table11[[#This Row],[Column313]]</f>
        <v>44840</v>
      </c>
      <c r="BL325">
        <f>Table11[[#This Row],[Column314]]</f>
        <v>44840</v>
      </c>
      <c r="BM325">
        <f>Table11[[#This Row],[Column315]]</f>
        <v>44840</v>
      </c>
      <c r="BN325">
        <f>Table11[[#This Row],[Column31]]</f>
        <v>44840</v>
      </c>
      <c r="BO325">
        <f>Table11[[#This Row],[Column312]]</f>
        <v>44840</v>
      </c>
    </row>
    <row r="326" spans="1:67" ht="28.8">
      <c r="A326" s="2" t="s">
        <v>673</v>
      </c>
      <c r="B326" s="3" t="s">
        <v>674</v>
      </c>
      <c r="C326" s="3" t="s">
        <v>131</v>
      </c>
      <c r="D326" s="50" t="s">
        <v>1252</v>
      </c>
      <c r="E326">
        <v>1</v>
      </c>
      <c r="F326">
        <v>0.71699999999999997</v>
      </c>
      <c r="G326">
        <v>8.6620000000000008</v>
      </c>
      <c r="H326">
        <v>4.4619999999999997</v>
      </c>
      <c r="I326">
        <v>36.131</v>
      </c>
      <c r="J326">
        <v>25.54</v>
      </c>
      <c r="K326">
        <v>0.217</v>
      </c>
      <c r="L326">
        <v>24.27</v>
      </c>
      <c r="M326" s="7">
        <f>Table11[[#This Row],[Progressives]]*0.67+Table11[[#This Row],[Muslim]]*0.64+Table11[[#This Row],[Left]]*0.35+Table11[[#This Row],[Average]]*0.52+Table11[[#This Row],[Reforms]]*0.2</f>
        <v>30.122239999999998</v>
      </c>
      <c r="N326" s="58">
        <f>Table11[[#This Row],[Average]]*0.34+Table11[[#This Row],[Liberal]]*0.45+Table11[[#This Row],[Blues]]+Table11[[#This Row],[Reforms]]*0.6</f>
        <v>38.556539999999998</v>
      </c>
      <c r="O326" s="9">
        <f>Table11[[#This Row],[Liberal]]*0.55+Table11[[#This Row],[Progressives]]*0.07+Table11[[#This Row],[Average]]*0.14</f>
        <v>19.417680000000001</v>
      </c>
      <c r="P326" s="11">
        <f>Table11[[#This Row],[Muslim]]*0.06+Table11[[#This Row],[Left]]*0.44+Table11[[#This Row],[Progressives]]*0.26</f>
        <v>5.0144200000000003</v>
      </c>
      <c r="Q326" s="59"/>
      <c r="R326" s="57">
        <f>Table11[[#This Row],[Muslim]]*0.3+Table11[[#This Row],[Left]]*0.21+Table11[[#This Row],[Reforms]]*0.2</f>
        <v>6.8881200000000007</v>
      </c>
      <c r="T326" s="7">
        <v>49.2</v>
      </c>
      <c r="U326" s="8">
        <v>11.1</v>
      </c>
      <c r="V326" s="10">
        <v>6.3</v>
      </c>
      <c r="W326" s="9">
        <v>5.5</v>
      </c>
      <c r="X326" s="11">
        <v>5.2</v>
      </c>
      <c r="Y326" s="13">
        <v>1.2</v>
      </c>
      <c r="Z326" s="12">
        <v>21.5</v>
      </c>
      <c r="AA326" s="14">
        <v>0</v>
      </c>
      <c r="AB326">
        <f t="shared" ca="1" si="5"/>
        <v>0.14558517166560248</v>
      </c>
      <c r="AC326">
        <v>47902</v>
      </c>
      <c r="AD326" s="17">
        <v>26.967829999999999</v>
      </c>
      <c r="AE326" s="18">
        <v>9.3658400000000004</v>
      </c>
      <c r="AF326" s="19">
        <v>16.184999999999999</v>
      </c>
      <c r="AG326" s="20">
        <v>5.5833300000000001</v>
      </c>
      <c r="AH326" s="21">
        <v>9.6322799999999997</v>
      </c>
      <c r="AI326" s="22">
        <v>7.7999999999999903E-2</v>
      </c>
      <c r="AJ326" s="23">
        <v>32.187719999999999</v>
      </c>
      <c r="AK326" s="24">
        <v>0</v>
      </c>
      <c r="AL326" s="2" t="s">
        <v>673</v>
      </c>
      <c r="AM326" s="17">
        <f>Table11[[#This Row],[Column3]]-Table11[[#This Row],[Labour]]</f>
        <v>-22.232170000000004</v>
      </c>
      <c r="AN326" s="18">
        <f>Table11[[#This Row],[Column4]]-Table11[[#This Row],[Conservative]]</f>
        <v>-1.7341599999999993</v>
      </c>
      <c r="AO326" s="19">
        <f>Table11[[#This Row],[Column5]]-Table11[[#This Row],[Reform]]</f>
        <v>9.884999999999998</v>
      </c>
      <c r="AP326" s="20">
        <f>Table11[[#This Row],[Column6]]-Table11[[#This Row],[LibDem]]</f>
        <v>8.3330000000000126E-2</v>
      </c>
      <c r="AQ326" s="21">
        <f>Table11[[#This Row],[Column7]]-Table11[[#This Row],[Green]]</f>
        <v>4.4322799999999996</v>
      </c>
      <c r="AR326" s="22">
        <f>Table11[[#This Row],[Column8]]-Table11[[#This Row],[Oth]]</f>
        <v>-1.1220000000000001</v>
      </c>
      <c r="AS326" s="23">
        <f>Table11[[#This Row],[Column9]]-Table11[[#This Row],[SNP]]</f>
        <v>10.687719999999999</v>
      </c>
      <c r="AT326" s="24">
        <f>Table11[[#This Row],[Column10]]-Table11[[#This Row],[PD]]</f>
        <v>0</v>
      </c>
      <c r="AU326" s="24">
        <f>MAX(Table11[[#This Row],[Column3]:[Column10]])-LARGE(Table11[[#This Row],[Column3]:[Column10]],2)</f>
        <v>5.2198899999999995</v>
      </c>
      <c r="AV326">
        <f>Table11[[#This Row],[Column3]]*Table11[[#This Row],[Column2]]</f>
        <v>1291812.99266</v>
      </c>
      <c r="AW326" s="25">
        <f>TRUNC(Table11[[#This Row],[Column3]]*Table11[[#This Row],[Column28]]/100)</f>
        <v>12918</v>
      </c>
      <c r="AX326" s="26">
        <f>TRUNC(Table11[[#This Row],[Column4]]*Table11[[#This Row],[Column29]]/100)</f>
        <v>4486</v>
      </c>
      <c r="AY326" s="27">
        <f>TRUNC(Table11[[#This Row],[Column5]]*Table11[[#This Row],[Column30]]/100)</f>
        <v>7752</v>
      </c>
      <c r="AZ326" s="28">
        <f>TRUNC(Table11[[#This Row],[Column6]]*Table11[[#This Row],[Column31]]/100)</f>
        <v>2674</v>
      </c>
      <c r="BA326" s="29">
        <f>TRUNC(Table11[[#This Row],[Column7]]*Table11[[#This Row],[Column312]]/100)</f>
        <v>4614</v>
      </c>
      <c r="BB326" s="30">
        <f>TRUNC(Table11[[#This Row],[Column8]]*Table11[[#This Row],[Column313]]/100)</f>
        <v>37</v>
      </c>
      <c r="BC326" s="31">
        <f>TRUNC(Table11[[#This Row],[Column9]]*Table11[[#This Row],[Column314]]/100)</f>
        <v>15418</v>
      </c>
      <c r="BD326" s="32">
        <f>TRUNC(Table11[[#This Row],[Column10]]*Table11[[#This Row],[Column30]]/100)</f>
        <v>0</v>
      </c>
      <c r="BE326">
        <f>Table11[[#This Row],[Column2]]</f>
        <v>47902</v>
      </c>
      <c r="BF326">
        <f>Table11[[#This Row],[Column28]]</f>
        <v>47902</v>
      </c>
      <c r="BG326">
        <f>Table11[[#This Row],[Column29]]</f>
        <v>47902</v>
      </c>
      <c r="BH326">
        <f>Table11[[#This Row],[Column30]]</f>
        <v>47902</v>
      </c>
      <c r="BI326">
        <f>Table11[[#This Row],[Column31]]</f>
        <v>47902</v>
      </c>
      <c r="BJ326">
        <f>Table11[[#This Row],[Column312]]</f>
        <v>47902</v>
      </c>
      <c r="BK326">
        <f>Table11[[#This Row],[Column313]]</f>
        <v>47902</v>
      </c>
      <c r="BL326">
        <f>Table11[[#This Row],[Column314]]</f>
        <v>47902</v>
      </c>
      <c r="BM326">
        <f>Table11[[#This Row],[Column315]]</f>
        <v>47902</v>
      </c>
      <c r="BN326">
        <f>Table11[[#This Row],[Column31]]</f>
        <v>47902</v>
      </c>
      <c r="BO326">
        <f>Table11[[#This Row],[Column312]]</f>
        <v>47902</v>
      </c>
    </row>
    <row r="327" spans="1:67" ht="28.8">
      <c r="A327" s="4" t="s">
        <v>690</v>
      </c>
      <c r="B327" s="5" t="s">
        <v>565</v>
      </c>
      <c r="C327" s="5" t="s">
        <v>131</v>
      </c>
      <c r="D327" s="56" t="s">
        <v>1253</v>
      </c>
      <c r="E327">
        <v>1</v>
      </c>
      <c r="F327">
        <v>1.4330000000000001</v>
      </c>
      <c r="G327">
        <v>7.6790000000000003</v>
      </c>
      <c r="H327">
        <v>4.641</v>
      </c>
      <c r="I327">
        <v>34.235999999999997</v>
      </c>
      <c r="J327">
        <v>34.881999999999998</v>
      </c>
      <c r="K327">
        <v>0.96</v>
      </c>
      <c r="L327">
        <v>16.167999999999999</v>
      </c>
      <c r="M327" s="7">
        <f>Table11[[#This Row],[Progressives]]*0.67+Table11[[#This Row],[Muslim]]*0.64+Table11[[#This Row],[Left]]*0.35+Table11[[#This Row],[Average]]*0.52+Table11[[#This Row],[Reforms]]*0.2</f>
        <v>27.75056</v>
      </c>
      <c r="N327" s="58">
        <f>Table11[[#This Row],[Average]]*0.34+Table11[[#This Row],[Liberal]]*0.45+Table11[[#This Row],[Blues]]+Table11[[#This Row],[Reforms]]*0.6</f>
        <v>37.99794</v>
      </c>
      <c r="O327" s="9">
        <f>Table11[[#This Row],[Liberal]]*0.55+Table11[[#This Row],[Progressives]]*0.07+Table11[[#This Row],[Average]]*0.14</f>
        <v>24.303010000000004</v>
      </c>
      <c r="P327" s="11">
        <f>Table11[[#This Row],[Muslim]]*0.06+Table11[[#This Row],[Left]]*0.44+Table11[[#This Row],[Progressives]]*0.26</f>
        <v>4.6714000000000002</v>
      </c>
      <c r="Q327" s="59"/>
      <c r="R327" s="57">
        <f>Table11[[#This Row],[Muslim]]*0.3+Table11[[#This Row],[Left]]*0.21+Table11[[#This Row],[Reforms]]*0.2</f>
        <v>5.2760899999999999</v>
      </c>
      <c r="T327" s="7">
        <v>20.8</v>
      </c>
      <c r="U327" s="8">
        <v>4.7</v>
      </c>
      <c r="V327" s="10">
        <v>4</v>
      </c>
      <c r="W327" s="9">
        <v>42.4</v>
      </c>
      <c r="X327" s="11">
        <v>3.3</v>
      </c>
      <c r="Y327" s="13">
        <v>0.9</v>
      </c>
      <c r="Z327" s="12">
        <v>24.1</v>
      </c>
      <c r="AA327" s="14">
        <v>0</v>
      </c>
      <c r="AB327">
        <f t="shared" ca="1" si="5"/>
        <v>0.81315358053500542</v>
      </c>
      <c r="AC327">
        <v>52678</v>
      </c>
      <c r="AD327" s="17">
        <v>12.53248</v>
      </c>
      <c r="AE327" s="18">
        <v>36.610720000000001</v>
      </c>
      <c r="AF327" s="19">
        <v>30.033999999999999</v>
      </c>
      <c r="AG327" s="20">
        <v>6.5123999999999898</v>
      </c>
      <c r="AH327" s="21">
        <v>14.3</v>
      </c>
      <c r="AI327" s="22">
        <v>1.04E-2</v>
      </c>
      <c r="AJ327" s="23">
        <v>0</v>
      </c>
      <c r="AK327" s="24">
        <v>0</v>
      </c>
      <c r="AL327" s="2" t="s">
        <v>690</v>
      </c>
      <c r="AM327" s="17">
        <f>Table11[[#This Row],[Column3]]-Table11[[#This Row],[Labour]]</f>
        <v>-8.2675200000000011</v>
      </c>
      <c r="AN327" s="18">
        <f>Table11[[#This Row],[Column4]]-Table11[[#This Row],[Conservative]]</f>
        <v>31.910720000000001</v>
      </c>
      <c r="AO327" s="19">
        <f>Table11[[#This Row],[Column5]]-Table11[[#This Row],[Reform]]</f>
        <v>26.033999999999999</v>
      </c>
      <c r="AP327" s="20">
        <f>Table11[[#This Row],[Column6]]-Table11[[#This Row],[LibDem]]</f>
        <v>-35.887600000000006</v>
      </c>
      <c r="AQ327" s="21">
        <f>Table11[[#This Row],[Column7]]-Table11[[#This Row],[Green]]</f>
        <v>11</v>
      </c>
      <c r="AR327" s="22">
        <f>Table11[[#This Row],[Column8]]-Table11[[#This Row],[Oth]]</f>
        <v>-0.88960000000000006</v>
      </c>
      <c r="AS327" s="23">
        <f>Table11[[#This Row],[Column9]]-Table11[[#This Row],[SNP]]</f>
        <v>-24.1</v>
      </c>
      <c r="AT327" s="24">
        <f>Table11[[#This Row],[Column10]]-Table11[[#This Row],[PD]]</f>
        <v>0</v>
      </c>
      <c r="AU327" s="24">
        <f>MAX(Table11[[#This Row],[Column3]:[Column10]])-LARGE(Table11[[#This Row],[Column3]:[Column10]],2)</f>
        <v>6.5767200000000017</v>
      </c>
      <c r="AV327">
        <f>Table11[[#This Row],[Column3]]*Table11[[#This Row],[Column2]]</f>
        <v>660185.98144</v>
      </c>
      <c r="AW327" s="25">
        <f>TRUNC(Table11[[#This Row],[Column3]]*Table11[[#This Row],[Column28]]/100)</f>
        <v>6601</v>
      </c>
      <c r="AX327" s="25">
        <f>TRUNC(Table11[[#This Row],[Column4]]*Table11[[#This Row],[Column29]]/100)</f>
        <v>19285</v>
      </c>
      <c r="AY327" s="25">
        <f>TRUNC(Table11[[#This Row],[Column5]]*Table11[[#This Row],[Column30]]/100)</f>
        <v>15821</v>
      </c>
      <c r="AZ327" s="25">
        <f>TRUNC(Table11[[#This Row],[Column6]]*Table11[[#This Row],[Column31]]/100)</f>
        <v>3430</v>
      </c>
      <c r="BA327" s="25">
        <f>TRUNC(Table11[[#This Row],[Column7]]*Table11[[#This Row],[Column312]]/100)</f>
        <v>7532</v>
      </c>
      <c r="BB327" s="25">
        <f>TRUNC(Table11[[#This Row],[Column8]]*Table11[[#This Row],[Column313]]/100)</f>
        <v>5</v>
      </c>
      <c r="BC327" s="25">
        <f>TRUNC(Table11[[#This Row],[Column9]]*Table11[[#This Row],[Column314]]/100)</f>
        <v>0</v>
      </c>
      <c r="BD327" s="32">
        <f>TRUNC(Table11[[#This Row],[Column10]]*Table11[[#This Row],[Column30]]/100)</f>
        <v>0</v>
      </c>
      <c r="BE327">
        <f>Table11[[#This Row],[Column2]]</f>
        <v>52678</v>
      </c>
      <c r="BF327">
        <f>Table11[[#This Row],[Column28]]</f>
        <v>52678</v>
      </c>
      <c r="BG327">
        <f>Table11[[#This Row],[Column29]]</f>
        <v>52678</v>
      </c>
      <c r="BH327">
        <f>Table11[[#This Row],[Column30]]</f>
        <v>52678</v>
      </c>
      <c r="BI327">
        <f>Table11[[#This Row],[Column31]]</f>
        <v>52678</v>
      </c>
      <c r="BJ327">
        <f>Table11[[#This Row],[Column312]]</f>
        <v>52678</v>
      </c>
      <c r="BK327">
        <f>Table11[[#This Row],[Column313]]</f>
        <v>52678</v>
      </c>
      <c r="BL327">
        <f>Table11[[#This Row],[Column314]]</f>
        <v>52678</v>
      </c>
      <c r="BM327">
        <f>Table11[[#This Row],[Column315]]</f>
        <v>52678</v>
      </c>
      <c r="BN327">
        <f>Table11[[#This Row],[Column31]]</f>
        <v>52678</v>
      </c>
      <c r="BO327">
        <f>Table11[[#This Row],[Column312]]</f>
        <v>52678</v>
      </c>
    </row>
    <row r="328" spans="1:67" ht="28.8">
      <c r="A328" s="4" t="s">
        <v>694</v>
      </c>
      <c r="B328" s="5" t="s">
        <v>694</v>
      </c>
      <c r="C328" s="5" t="s">
        <v>131</v>
      </c>
      <c r="D328" s="56" t="s">
        <v>1254</v>
      </c>
      <c r="E328">
        <v>1</v>
      </c>
      <c r="F328">
        <v>1.2050000000000001</v>
      </c>
      <c r="G328">
        <v>8.5429999999999993</v>
      </c>
      <c r="H328">
        <v>4.4130000000000003</v>
      </c>
      <c r="I328">
        <v>35.959000000000003</v>
      </c>
      <c r="J328">
        <v>23.71</v>
      </c>
      <c r="K328">
        <v>0.34200000000000003</v>
      </c>
      <c r="L328">
        <v>25.827999999999999</v>
      </c>
      <c r="M328" s="7">
        <f>Table11[[#This Row],[Progressives]]*0.67+Table11[[#This Row],[Muslim]]*0.64+Table11[[#This Row],[Left]]*0.35+Table11[[#This Row],[Average]]*0.52+Table11[[#This Row],[Reforms]]*0.2</f>
        <v>30.582240000000002</v>
      </c>
      <c r="N328" s="58">
        <f>Table11[[#This Row],[Average]]*0.34+Table11[[#This Row],[Liberal]]*0.45+Table11[[#This Row],[Blues]]+Table11[[#This Row],[Reforms]]*0.6</f>
        <v>38.734360000000002</v>
      </c>
      <c r="O328" s="9">
        <f>Table11[[#This Row],[Liberal]]*0.55+Table11[[#This Row],[Progressives]]*0.07+Table11[[#This Row],[Average]]*0.14</f>
        <v>18.383670000000002</v>
      </c>
      <c r="P328" s="11">
        <f>Table11[[#This Row],[Muslim]]*0.06+Table11[[#This Row],[Left]]*0.44+Table11[[#This Row],[Progressives]]*0.26</f>
        <v>4.9786000000000001</v>
      </c>
      <c r="Q328" s="59"/>
      <c r="R328" s="57">
        <f>Table11[[#This Row],[Muslim]]*0.3+Table11[[#This Row],[Left]]*0.21+Table11[[#This Row],[Reforms]]*0.2</f>
        <v>7.3211300000000001</v>
      </c>
      <c r="T328" s="7">
        <v>48.6</v>
      </c>
      <c r="U328" s="8">
        <v>7.4</v>
      </c>
      <c r="V328" s="10">
        <v>7.4</v>
      </c>
      <c r="W328" s="9">
        <v>5.9</v>
      </c>
      <c r="X328" s="11">
        <v>0</v>
      </c>
      <c r="Y328" s="13">
        <v>0.6</v>
      </c>
      <c r="Z328" s="12">
        <v>30.1</v>
      </c>
      <c r="AA328" s="14">
        <v>0</v>
      </c>
      <c r="AB328">
        <f t="shared" ca="1" si="5"/>
        <v>0.95331438820363046</v>
      </c>
      <c r="AC328">
        <v>44165</v>
      </c>
      <c r="AD328" s="17">
        <v>26.267689999999899</v>
      </c>
      <c r="AE328" s="18">
        <v>7.8707200000000004</v>
      </c>
      <c r="AF328" s="19">
        <v>17.228999999999999</v>
      </c>
      <c r="AG328" s="20">
        <v>5.8635900000000003</v>
      </c>
      <c r="AH328" s="21">
        <v>5.3860799999999998</v>
      </c>
      <c r="AI328" s="22">
        <v>3.8999999999999903E-2</v>
      </c>
      <c r="AJ328" s="23">
        <v>37.343919999999997</v>
      </c>
      <c r="AK328" s="24">
        <v>0</v>
      </c>
      <c r="AL328" s="2" t="s">
        <v>694</v>
      </c>
      <c r="AM328" s="17">
        <f>Table11[[#This Row],[Column3]]-Table11[[#This Row],[Labour]]</f>
        <v>-22.332310000000103</v>
      </c>
      <c r="AN328" s="18">
        <f>Table11[[#This Row],[Column4]]-Table11[[#This Row],[Conservative]]</f>
        <v>0.47072000000000003</v>
      </c>
      <c r="AO328" s="19">
        <f>Table11[[#This Row],[Column5]]-Table11[[#This Row],[Reform]]</f>
        <v>9.8289999999999988</v>
      </c>
      <c r="AP328" s="20">
        <f>Table11[[#This Row],[Column6]]-Table11[[#This Row],[LibDem]]</f>
        <v>-3.6410000000000053E-2</v>
      </c>
      <c r="AQ328" s="21">
        <f>Table11[[#This Row],[Column7]]-Table11[[#This Row],[Green]]</f>
        <v>5.3860799999999998</v>
      </c>
      <c r="AR328" s="22">
        <f>Table11[[#This Row],[Column8]]-Table11[[#This Row],[Oth]]</f>
        <v>-0.56100000000000005</v>
      </c>
      <c r="AS328" s="23">
        <f>Table11[[#This Row],[Column9]]-Table11[[#This Row],[SNP]]</f>
        <v>7.2439199999999957</v>
      </c>
      <c r="AT328" s="24">
        <f>Table11[[#This Row],[Column10]]-Table11[[#This Row],[PD]]</f>
        <v>0</v>
      </c>
      <c r="AU328" s="24">
        <f>MAX(Table11[[#This Row],[Column3]:[Column10]])-LARGE(Table11[[#This Row],[Column3]:[Column10]],2)</f>
        <v>11.076230000000098</v>
      </c>
      <c r="AV328">
        <f>Table11[[#This Row],[Column3]]*Table11[[#This Row],[Column2]]</f>
        <v>1160112.5288499955</v>
      </c>
      <c r="AW328" s="25">
        <f>TRUNC(Table11[[#This Row],[Column3]]*Table11[[#This Row],[Column28]]/100)</f>
        <v>11601</v>
      </c>
      <c r="AX328" s="26">
        <f>TRUNC(Table11[[#This Row],[Column4]]*Table11[[#This Row],[Column29]]/100)</f>
        <v>3476</v>
      </c>
      <c r="AY328" s="27">
        <f>TRUNC(Table11[[#This Row],[Column5]]*Table11[[#This Row],[Column30]]/100)</f>
        <v>7609</v>
      </c>
      <c r="AZ328" s="28">
        <f>TRUNC(Table11[[#This Row],[Column6]]*Table11[[#This Row],[Column31]]/100)</f>
        <v>2589</v>
      </c>
      <c r="BA328" s="29">
        <f>TRUNC(Table11[[#This Row],[Column7]]*Table11[[#This Row],[Column312]]/100)</f>
        <v>2378</v>
      </c>
      <c r="BB328" s="30">
        <f>TRUNC(Table11[[#This Row],[Column8]]*Table11[[#This Row],[Column313]]/100)</f>
        <v>17</v>
      </c>
      <c r="BC328" s="31">
        <f>TRUNC(Table11[[#This Row],[Column9]]*Table11[[#This Row],[Column314]]/100)</f>
        <v>16492</v>
      </c>
      <c r="BD328" s="32">
        <f>TRUNC(Table11[[#This Row],[Column10]]*Table11[[#This Row],[Column30]]/100)</f>
        <v>0</v>
      </c>
      <c r="BE328">
        <f>Table11[[#This Row],[Column2]]</f>
        <v>44165</v>
      </c>
      <c r="BF328">
        <f>Table11[[#This Row],[Column28]]</f>
        <v>44165</v>
      </c>
      <c r="BG328">
        <f>Table11[[#This Row],[Column29]]</f>
        <v>44165</v>
      </c>
      <c r="BH328">
        <f>Table11[[#This Row],[Column30]]</f>
        <v>44165</v>
      </c>
      <c r="BI328">
        <f>Table11[[#This Row],[Column31]]</f>
        <v>44165</v>
      </c>
      <c r="BJ328">
        <f>Table11[[#This Row],[Column312]]</f>
        <v>44165</v>
      </c>
      <c r="BK328">
        <f>Table11[[#This Row],[Column313]]</f>
        <v>44165</v>
      </c>
      <c r="BL328">
        <f>Table11[[#This Row],[Column314]]</f>
        <v>44165</v>
      </c>
      <c r="BM328">
        <f>Table11[[#This Row],[Column315]]</f>
        <v>44165</v>
      </c>
      <c r="BN328">
        <f>Table11[[#This Row],[Column31]]</f>
        <v>44165</v>
      </c>
      <c r="BO328">
        <f>Table11[[#This Row],[Column312]]</f>
        <v>44165</v>
      </c>
    </row>
    <row r="329" spans="1:67" ht="28.8">
      <c r="A329" s="4" t="s">
        <v>698</v>
      </c>
      <c r="B329" s="5" t="s">
        <v>699</v>
      </c>
      <c r="C329" s="5" t="s">
        <v>131</v>
      </c>
      <c r="D329" s="56" t="s">
        <v>1255</v>
      </c>
      <c r="E329">
        <v>1</v>
      </c>
      <c r="F329">
        <v>0.30299999999999999</v>
      </c>
      <c r="G329">
        <v>8.1639999999999997</v>
      </c>
      <c r="H329">
        <v>5.8070000000000004</v>
      </c>
      <c r="I329">
        <v>35.381999999999998</v>
      </c>
      <c r="J329">
        <v>20.908999999999999</v>
      </c>
      <c r="K329">
        <v>0.161</v>
      </c>
      <c r="L329">
        <v>29.274000000000001</v>
      </c>
      <c r="M329" s="7">
        <f>Table11[[#This Row],[Progressives]]*0.67+Table11[[#This Row],[Muslim]]*0.64+Table11[[#This Row],[Left]]*0.35+Table11[[#This Row],[Average]]*0.52+Table11[[#This Row],[Reforms]]*0.2</f>
        <v>31.195450000000001</v>
      </c>
      <c r="N329" s="58">
        <f>Table11[[#This Row],[Average]]*0.34+Table11[[#This Row],[Liberal]]*0.45+Table11[[#This Row],[Blues]]+Table11[[#This Row],[Reforms]]*0.6</f>
        <v>39.16433</v>
      </c>
      <c r="O329" s="9">
        <f>Table11[[#This Row],[Liberal]]*0.55+Table11[[#This Row],[Progressives]]*0.07+Table11[[#This Row],[Average]]*0.14</f>
        <v>16.859919999999999</v>
      </c>
      <c r="P329" s="11">
        <f>Table11[[#This Row],[Muslim]]*0.06+Table11[[#This Row],[Left]]*0.44+Table11[[#This Row],[Progressives]]*0.26</f>
        <v>5.1201600000000003</v>
      </c>
      <c r="Q329" s="59"/>
      <c r="R329" s="57">
        <f>Table11[[#This Row],[Muslim]]*0.3+Table11[[#This Row],[Left]]*0.21+Table11[[#This Row],[Reforms]]*0.2</f>
        <v>7.6601400000000011</v>
      </c>
      <c r="T329" s="7">
        <v>17.7</v>
      </c>
      <c r="U329" s="8">
        <v>30</v>
      </c>
      <c r="V329" s="10">
        <v>7.5</v>
      </c>
      <c r="W329" s="9">
        <v>8.1</v>
      </c>
      <c r="X329" s="11">
        <v>3.6</v>
      </c>
      <c r="Y329" s="13">
        <v>0.9</v>
      </c>
      <c r="Z329" s="12">
        <v>32.1</v>
      </c>
      <c r="AA329" s="14">
        <v>0</v>
      </c>
      <c r="AB329">
        <f t="shared" ca="1" si="5"/>
        <v>0.64979721595061413</v>
      </c>
      <c r="AC329">
        <v>46554</v>
      </c>
      <c r="AD329" s="17">
        <v>6.4512</v>
      </c>
      <c r="AE329" s="18">
        <v>26.615929999999999</v>
      </c>
      <c r="AF329" s="19">
        <v>21.349</v>
      </c>
      <c r="AG329" s="20">
        <v>6.9068699999999996</v>
      </c>
      <c r="AH329" s="21">
        <v>7.14168</v>
      </c>
      <c r="AI329" s="22">
        <v>0</v>
      </c>
      <c r="AJ329" s="23">
        <v>31.435320000000001</v>
      </c>
      <c r="AK329" s="24">
        <v>0</v>
      </c>
      <c r="AL329" s="2" t="s">
        <v>698</v>
      </c>
      <c r="AM329" s="17">
        <f>Table11[[#This Row],[Column3]]-Table11[[#This Row],[Labour]]</f>
        <v>-11.248799999999999</v>
      </c>
      <c r="AN329" s="18">
        <f>Table11[[#This Row],[Column4]]-Table11[[#This Row],[Conservative]]</f>
        <v>-3.3840700000000012</v>
      </c>
      <c r="AO329" s="19">
        <f>Table11[[#This Row],[Column5]]-Table11[[#This Row],[Reform]]</f>
        <v>13.849</v>
      </c>
      <c r="AP329" s="20">
        <f>Table11[[#This Row],[Column6]]-Table11[[#This Row],[LibDem]]</f>
        <v>-1.19313</v>
      </c>
      <c r="AQ329" s="21">
        <f>Table11[[#This Row],[Column7]]-Table11[[#This Row],[Green]]</f>
        <v>3.5416799999999999</v>
      </c>
      <c r="AR329" s="22">
        <f>Table11[[#This Row],[Column8]]-Table11[[#This Row],[Oth]]</f>
        <v>-0.9</v>
      </c>
      <c r="AS329" s="23">
        <f>Table11[[#This Row],[Column9]]-Table11[[#This Row],[SNP]]</f>
        <v>-0.6646800000000006</v>
      </c>
      <c r="AT329" s="24">
        <f>Table11[[#This Row],[Column10]]-Table11[[#This Row],[PD]]</f>
        <v>0</v>
      </c>
      <c r="AU329" s="24">
        <f>MAX(Table11[[#This Row],[Column3]:[Column10]])-LARGE(Table11[[#This Row],[Column3]:[Column10]],2)</f>
        <v>4.8193900000000021</v>
      </c>
      <c r="AV329">
        <f>Table11[[#This Row],[Column3]]*Table11[[#This Row],[Column2]]</f>
        <v>300329.16480000003</v>
      </c>
      <c r="AW329" s="25">
        <f>TRUNC(Table11[[#This Row],[Column3]]*Table11[[#This Row],[Column28]]/100)</f>
        <v>3003</v>
      </c>
      <c r="AX329" s="26">
        <f>TRUNC(Table11[[#This Row],[Column4]]*Table11[[#This Row],[Column29]]/100)</f>
        <v>12390</v>
      </c>
      <c r="AY329" s="27">
        <f>TRUNC(Table11[[#This Row],[Column5]]*Table11[[#This Row],[Column30]]/100)</f>
        <v>9938</v>
      </c>
      <c r="AZ329" s="28">
        <f>TRUNC(Table11[[#This Row],[Column6]]*Table11[[#This Row],[Column31]]/100)</f>
        <v>3215</v>
      </c>
      <c r="BA329" s="29">
        <f>TRUNC(Table11[[#This Row],[Column7]]*Table11[[#This Row],[Column312]]/100)</f>
        <v>3324</v>
      </c>
      <c r="BB329" s="30">
        <f>TRUNC(Table11[[#This Row],[Column8]]*Table11[[#This Row],[Column313]]/100)</f>
        <v>0</v>
      </c>
      <c r="BC329" s="31">
        <f>TRUNC(Table11[[#This Row],[Column9]]*Table11[[#This Row],[Column314]]/100)</f>
        <v>14634</v>
      </c>
      <c r="BD329" s="32">
        <f>TRUNC(Table11[[#This Row],[Column10]]*Table11[[#This Row],[Column30]]/100)</f>
        <v>0</v>
      </c>
      <c r="BE329">
        <f>Table11[[#This Row],[Column2]]</f>
        <v>46554</v>
      </c>
      <c r="BF329">
        <f>Table11[[#This Row],[Column28]]</f>
        <v>46554</v>
      </c>
      <c r="BG329">
        <f>Table11[[#This Row],[Column29]]</f>
        <v>46554</v>
      </c>
      <c r="BH329">
        <f>Table11[[#This Row],[Column30]]</f>
        <v>46554</v>
      </c>
      <c r="BI329">
        <f>Table11[[#This Row],[Column31]]</f>
        <v>46554</v>
      </c>
      <c r="BJ329">
        <f>Table11[[#This Row],[Column312]]</f>
        <v>46554</v>
      </c>
      <c r="BK329">
        <f>Table11[[#This Row],[Column313]]</f>
        <v>46554</v>
      </c>
      <c r="BL329">
        <f>Table11[[#This Row],[Column314]]</f>
        <v>46554</v>
      </c>
      <c r="BM329">
        <f>Table11[[#This Row],[Column315]]</f>
        <v>46554</v>
      </c>
      <c r="BN329">
        <f>Table11[[#This Row],[Column31]]</f>
        <v>46554</v>
      </c>
      <c r="BO329">
        <f>Table11[[#This Row],[Column312]]</f>
        <v>46554</v>
      </c>
    </row>
    <row r="330" spans="1:67" ht="28.8" customHeight="1">
      <c r="A330" s="4" t="s">
        <v>702</v>
      </c>
      <c r="B330" s="5" t="s">
        <v>703</v>
      </c>
      <c r="C330" s="5" t="s">
        <v>131</v>
      </c>
      <c r="D330" s="56" t="s">
        <v>1256</v>
      </c>
      <c r="E330">
        <v>1</v>
      </c>
      <c r="F330">
        <v>1.887</v>
      </c>
      <c r="G330">
        <v>9.6370000000000005</v>
      </c>
      <c r="H330">
        <v>4.9039999999999999</v>
      </c>
      <c r="I330">
        <v>39.052999999999997</v>
      </c>
      <c r="J330">
        <v>15.488</v>
      </c>
      <c r="K330">
        <v>0.14599999999999999</v>
      </c>
      <c r="L330">
        <v>28.884</v>
      </c>
      <c r="M330" s="7">
        <f>Table11[[#This Row],[Progressives]]*0.67+Table11[[#This Row],[Muslim]]*0.64+Table11[[#This Row],[Left]]*0.35+Table11[[#This Row],[Average]]*0.52+Table11[[#This Row],[Reforms]]*0.2</f>
        <v>33.950670000000002</v>
      </c>
      <c r="N330" s="58">
        <f>Table11[[#This Row],[Average]]*0.34+Table11[[#This Row],[Liberal]]*0.45+Table11[[#This Row],[Blues]]+Table11[[#This Row],[Reforms]]*0.6</f>
        <v>37.724019999999996</v>
      </c>
      <c r="O330" s="9">
        <f>Table11[[#This Row],[Liberal]]*0.55+Table11[[#This Row],[Progressives]]*0.07+Table11[[#This Row],[Average]]*0.14</f>
        <v>14.3291</v>
      </c>
      <c r="P330" s="11">
        <f>Table11[[#This Row],[Muslim]]*0.06+Table11[[#This Row],[Left]]*0.44+Table11[[#This Row],[Progressives]]*0.26</f>
        <v>5.6285400000000001</v>
      </c>
      <c r="Q330" s="59"/>
      <c r="R330" s="57">
        <f>Table11[[#This Row],[Muslim]]*0.3+Table11[[#This Row],[Left]]*0.21+Table11[[#This Row],[Reforms]]*0.2</f>
        <v>8.3666700000000009</v>
      </c>
      <c r="T330" s="7">
        <v>49.1</v>
      </c>
      <c r="U330" s="8">
        <v>6.2</v>
      </c>
      <c r="V330" s="10">
        <v>7.7</v>
      </c>
      <c r="W330" s="9">
        <v>2.1</v>
      </c>
      <c r="X330" s="11">
        <v>3.1</v>
      </c>
      <c r="Y330" s="13">
        <v>0.9</v>
      </c>
      <c r="Z330" s="12">
        <v>31</v>
      </c>
      <c r="AA330" s="14">
        <v>0</v>
      </c>
      <c r="AB330">
        <f t="shared" ca="1" si="5"/>
        <v>0.81077316809477062</v>
      </c>
      <c r="AC330">
        <v>39026</v>
      </c>
      <c r="AD330" s="17">
        <v>26.054069999999999</v>
      </c>
      <c r="AE330" s="18">
        <v>6.1714399999999996</v>
      </c>
      <c r="AF330" s="19">
        <v>22.106560000000002</v>
      </c>
      <c r="AG330" s="20">
        <v>3.03993</v>
      </c>
      <c r="AH330" s="21">
        <v>7.2323999999999904</v>
      </c>
      <c r="AI330" s="22">
        <v>0</v>
      </c>
      <c r="AJ330" s="23">
        <v>35.395600000000002</v>
      </c>
      <c r="AK330" s="24">
        <v>0</v>
      </c>
      <c r="AL330" s="2" t="s">
        <v>702</v>
      </c>
      <c r="AM330" s="17">
        <f>Table11[[#This Row],[Column3]]-Table11[[#This Row],[Labour]]</f>
        <v>-23.045930000000002</v>
      </c>
      <c r="AN330" s="18">
        <f>Table11[[#This Row],[Column4]]-Table11[[#This Row],[Conservative]]</f>
        <v>-2.8560000000000585E-2</v>
      </c>
      <c r="AO330" s="19">
        <f>Table11[[#This Row],[Column5]]-Table11[[#This Row],[Reform]]</f>
        <v>14.406560000000002</v>
      </c>
      <c r="AP330" s="20">
        <f>Table11[[#This Row],[Column6]]-Table11[[#This Row],[LibDem]]</f>
        <v>0.93992999999999993</v>
      </c>
      <c r="AQ330" s="21">
        <f>Table11[[#This Row],[Column7]]-Table11[[#This Row],[Green]]</f>
        <v>4.1323999999999899</v>
      </c>
      <c r="AR330" s="22">
        <f>Table11[[#This Row],[Column8]]-Table11[[#This Row],[Oth]]</f>
        <v>-0.9</v>
      </c>
      <c r="AS330" s="23">
        <f>Table11[[#This Row],[Column9]]-Table11[[#This Row],[SNP]]</f>
        <v>4.3956000000000017</v>
      </c>
      <c r="AT330" s="24">
        <f>Table11[[#This Row],[Column10]]-Table11[[#This Row],[PD]]</f>
        <v>0</v>
      </c>
      <c r="AU330" s="24">
        <f>MAX(Table11[[#This Row],[Column3]:[Column10]])-LARGE(Table11[[#This Row],[Column3]:[Column10]],2)</f>
        <v>9.3415300000000023</v>
      </c>
      <c r="AV330">
        <f>Table11[[#This Row],[Column3]]*Table11[[#This Row],[Column2]]</f>
        <v>1016786.13582</v>
      </c>
      <c r="AW330" s="25">
        <f>TRUNC(Table11[[#This Row],[Column3]]*Table11[[#This Row],[Column28]]/100)</f>
        <v>10167</v>
      </c>
      <c r="AX330" s="26">
        <f>TRUNC(Table11[[#This Row],[Column4]]*Table11[[#This Row],[Column29]]/100)</f>
        <v>2408</v>
      </c>
      <c r="AY330" s="27">
        <f>TRUNC(Table11[[#This Row],[Column5]]*Table11[[#This Row],[Column30]]/100)</f>
        <v>8627</v>
      </c>
      <c r="AZ330" s="28">
        <f>TRUNC(Table11[[#This Row],[Column6]]*Table11[[#This Row],[Column31]]/100)</f>
        <v>1186</v>
      </c>
      <c r="BA330" s="29">
        <f>TRUNC(Table11[[#This Row],[Column7]]*Table11[[#This Row],[Column312]]/100)</f>
        <v>2822</v>
      </c>
      <c r="BB330" s="30">
        <f>TRUNC(Table11[[#This Row],[Column8]]*Table11[[#This Row],[Column313]]/100)</f>
        <v>0</v>
      </c>
      <c r="BC330" s="31">
        <f>TRUNC(Table11[[#This Row],[Column9]]*Table11[[#This Row],[Column314]]/100)</f>
        <v>13813</v>
      </c>
      <c r="BD330" s="32">
        <f>TRUNC(Table11[[#This Row],[Column10]]*Table11[[#This Row],[Column30]]/100)</f>
        <v>0</v>
      </c>
      <c r="BE330">
        <f>Table11[[#This Row],[Column2]]</f>
        <v>39026</v>
      </c>
      <c r="BF330">
        <f>Table11[[#This Row],[Column28]]</f>
        <v>39026</v>
      </c>
      <c r="BG330">
        <f>Table11[[#This Row],[Column29]]</f>
        <v>39026</v>
      </c>
      <c r="BH330">
        <f>Table11[[#This Row],[Column30]]</f>
        <v>39026</v>
      </c>
      <c r="BI330">
        <f>Table11[[#This Row],[Column31]]</f>
        <v>39026</v>
      </c>
      <c r="BJ330">
        <f>Table11[[#This Row],[Column312]]</f>
        <v>39026</v>
      </c>
      <c r="BK330">
        <f>Table11[[#This Row],[Column313]]</f>
        <v>39026</v>
      </c>
      <c r="BL330">
        <f>Table11[[#This Row],[Column314]]</f>
        <v>39026</v>
      </c>
      <c r="BM330">
        <f>Table11[[#This Row],[Column315]]</f>
        <v>39026</v>
      </c>
      <c r="BN330">
        <f>Table11[[#This Row],[Column31]]</f>
        <v>39026</v>
      </c>
      <c r="BO330">
        <f>Table11[[#This Row],[Column312]]</f>
        <v>39026</v>
      </c>
    </row>
    <row r="331" spans="1:67" ht="28.8" customHeight="1">
      <c r="A331" s="2" t="s">
        <v>704</v>
      </c>
      <c r="B331" s="3" t="s">
        <v>704</v>
      </c>
      <c r="C331" s="3" t="s">
        <v>131</v>
      </c>
      <c r="D331" s="50" t="s">
        <v>1257</v>
      </c>
      <c r="E331">
        <v>1</v>
      </c>
      <c r="F331">
        <v>0.222</v>
      </c>
      <c r="G331">
        <v>6.4219999999999997</v>
      </c>
      <c r="H331">
        <v>2.5710000000000002</v>
      </c>
      <c r="I331">
        <v>40.173999999999999</v>
      </c>
      <c r="J331">
        <v>18.895</v>
      </c>
      <c r="K331">
        <v>6.0999999999999999E-2</v>
      </c>
      <c r="L331">
        <v>31.655999999999999</v>
      </c>
      <c r="M331" s="7">
        <f>Table11[[#This Row],[Progressives]]*0.67+Table11[[#This Row],[Muslim]]*0.64+Table11[[#This Row],[Left]]*0.35+Table11[[#This Row],[Average]]*0.52+Table11[[#This Row],[Reforms]]*0.2</f>
        <v>31.334029999999998</v>
      </c>
      <c r="N331" s="58">
        <f>Table11[[#This Row],[Average]]*0.34+Table11[[#This Row],[Liberal]]*0.45+Table11[[#This Row],[Blues]]+Table11[[#This Row],[Reforms]]*0.6</f>
        <v>41.21651</v>
      </c>
      <c r="O331" s="9">
        <f>Table11[[#This Row],[Liberal]]*0.55+Table11[[#This Row],[Progressives]]*0.07+Table11[[#This Row],[Average]]*0.14</f>
        <v>16.196580000000001</v>
      </c>
      <c r="P331" s="11">
        <f>Table11[[#This Row],[Muslim]]*0.06+Table11[[#This Row],[Left]]*0.44+Table11[[#This Row],[Progressives]]*0.26</f>
        <v>3.50746</v>
      </c>
      <c r="Q331" s="59"/>
      <c r="R331" s="57">
        <f>Table11[[#This Row],[Muslim]]*0.3+Table11[[#This Row],[Left]]*0.21+Table11[[#This Row],[Reforms]]*0.2</f>
        <v>7.7464199999999996</v>
      </c>
      <c r="T331" s="7">
        <v>49.5</v>
      </c>
      <c r="U331" s="8">
        <v>4.8</v>
      </c>
      <c r="V331" s="10">
        <v>5.2</v>
      </c>
      <c r="W331" s="9">
        <v>2.8</v>
      </c>
      <c r="X331" s="11">
        <v>0</v>
      </c>
      <c r="Y331" s="13">
        <v>16.7</v>
      </c>
      <c r="Z331" s="12">
        <v>21.1</v>
      </c>
      <c r="AA331" s="14">
        <v>0</v>
      </c>
      <c r="AB331">
        <f t="shared" ca="1" si="5"/>
        <v>0.50492363485096114</v>
      </c>
      <c r="AC331">
        <v>13528</v>
      </c>
      <c r="AD331" s="17">
        <v>26.957789999999999</v>
      </c>
      <c r="AE331" s="18">
        <v>5.1400800000000002</v>
      </c>
      <c r="AF331" s="19">
        <v>27.433920000000001</v>
      </c>
      <c r="AG331" s="20">
        <v>3.59721</v>
      </c>
      <c r="AH331" s="21">
        <v>6.4822799999999896</v>
      </c>
      <c r="AI331" s="22">
        <v>0</v>
      </c>
      <c r="AJ331" s="23">
        <v>30.388719999999999</v>
      </c>
      <c r="AK331" s="24">
        <v>0</v>
      </c>
      <c r="AL331" s="2" t="s">
        <v>704</v>
      </c>
      <c r="AM331" s="17">
        <f>Table11[[#This Row],[Column3]]-Table11[[#This Row],[Labour]]</f>
        <v>-22.542210000000001</v>
      </c>
      <c r="AN331" s="18">
        <f>Table11[[#This Row],[Column4]]-Table11[[#This Row],[Conservative]]</f>
        <v>0.34008000000000038</v>
      </c>
      <c r="AO331" s="19">
        <f>Table11[[#This Row],[Column5]]-Table11[[#This Row],[Reform]]</f>
        <v>22.233920000000001</v>
      </c>
      <c r="AP331" s="20">
        <f>Table11[[#This Row],[Column6]]-Table11[[#This Row],[LibDem]]</f>
        <v>0.7972100000000002</v>
      </c>
      <c r="AQ331" s="21">
        <f>Table11[[#This Row],[Column7]]-Table11[[#This Row],[Green]]</f>
        <v>6.4822799999999896</v>
      </c>
      <c r="AR331" s="22">
        <f>Table11[[#This Row],[Column8]]-Table11[[#This Row],[Oth]]</f>
        <v>-16.7</v>
      </c>
      <c r="AS331" s="23">
        <f>Table11[[#This Row],[Column9]]-Table11[[#This Row],[SNP]]</f>
        <v>9.2887199999999979</v>
      </c>
      <c r="AT331" s="24">
        <f>Table11[[#This Row],[Column10]]-Table11[[#This Row],[PD]]</f>
        <v>0</v>
      </c>
      <c r="AU331" s="24">
        <f>MAX(Table11[[#This Row],[Column3]:[Column10]])-LARGE(Table11[[#This Row],[Column3]:[Column10]],2)</f>
        <v>2.9547999999999988</v>
      </c>
      <c r="AV331">
        <f>Table11[[#This Row],[Column3]]*Table11[[#This Row],[Column2]]</f>
        <v>364684.98311999999</v>
      </c>
      <c r="AW331" s="25">
        <f>TRUNC(Table11[[#This Row],[Column3]]*Table11[[#This Row],[Column28]]/100)</f>
        <v>3646</v>
      </c>
      <c r="AX331" s="26">
        <f>TRUNC(Table11[[#This Row],[Column4]]*Table11[[#This Row],[Column29]]/100)</f>
        <v>695</v>
      </c>
      <c r="AY331" s="27">
        <f>TRUNC(Table11[[#This Row],[Column5]]*Table11[[#This Row],[Column30]]/100)</f>
        <v>3711</v>
      </c>
      <c r="AZ331" s="28">
        <f>TRUNC(Table11[[#This Row],[Column6]]*Table11[[#This Row],[Column31]]/100)</f>
        <v>486</v>
      </c>
      <c r="BA331" s="29">
        <f>TRUNC(Table11[[#This Row],[Column7]]*Table11[[#This Row],[Column312]]/100)</f>
        <v>876</v>
      </c>
      <c r="BB331" s="30">
        <f>TRUNC(Table11[[#This Row],[Column8]]*Table11[[#This Row],[Column313]]/100)</f>
        <v>0</v>
      </c>
      <c r="BC331" s="31">
        <f>TRUNC(Table11[[#This Row],[Column9]]*Table11[[#This Row],[Column314]]/100)</f>
        <v>4110</v>
      </c>
      <c r="BD331" s="32">
        <f>TRUNC(Table11[[#This Row],[Column10]]*Table11[[#This Row],[Column30]]/100)</f>
        <v>0</v>
      </c>
      <c r="BE331">
        <f>Table11[[#This Row],[Column2]]</f>
        <v>13528</v>
      </c>
      <c r="BF331">
        <f>Table11[[#This Row],[Column28]]</f>
        <v>13528</v>
      </c>
      <c r="BG331">
        <f>Table11[[#This Row],[Column29]]</f>
        <v>13528</v>
      </c>
      <c r="BH331">
        <f>Table11[[#This Row],[Column30]]</f>
        <v>13528</v>
      </c>
      <c r="BI331">
        <f>Table11[[#This Row],[Column31]]</f>
        <v>13528</v>
      </c>
      <c r="BJ331">
        <f>Table11[[#This Row],[Column312]]</f>
        <v>13528</v>
      </c>
      <c r="BK331">
        <f>Table11[[#This Row],[Column313]]</f>
        <v>13528</v>
      </c>
      <c r="BL331">
        <f>Table11[[#This Row],[Column314]]</f>
        <v>13528</v>
      </c>
      <c r="BM331">
        <f>Table11[[#This Row],[Column315]]</f>
        <v>13528</v>
      </c>
      <c r="BN331">
        <f>Table11[[#This Row],[Column31]]</f>
        <v>13528</v>
      </c>
      <c r="BO331">
        <f>Table11[[#This Row],[Column312]]</f>
        <v>13528</v>
      </c>
    </row>
    <row r="332" spans="1:67" ht="28.8">
      <c r="A332" s="2" t="s">
        <v>719</v>
      </c>
      <c r="B332" s="3" t="s">
        <v>720</v>
      </c>
      <c r="C332" s="3" t="s">
        <v>131</v>
      </c>
      <c r="D332" s="50" t="s">
        <v>1258</v>
      </c>
      <c r="E332">
        <v>1</v>
      </c>
      <c r="F332">
        <v>0.39600000000000002</v>
      </c>
      <c r="G332">
        <v>8.69</v>
      </c>
      <c r="H332">
        <v>4.4119999999999999</v>
      </c>
      <c r="I332">
        <v>36.005000000000003</v>
      </c>
      <c r="J332">
        <v>20.007999999999999</v>
      </c>
      <c r="K332">
        <v>8.8999999999999996E-2</v>
      </c>
      <c r="L332">
        <v>30.4</v>
      </c>
      <c r="M332" s="7">
        <f>Table11[[#This Row],[Progressives]]*0.67+Table11[[#This Row],[Muslim]]*0.64+Table11[[#This Row],[Left]]*0.35+Table11[[#This Row],[Average]]*0.52+Table11[[#This Row],[Reforms]]*0.2</f>
        <v>31.053580000000004</v>
      </c>
      <c r="N332" s="58">
        <f>Table11[[#This Row],[Average]]*0.34+Table11[[#This Row],[Liberal]]*0.45+Table11[[#This Row],[Blues]]+Table11[[#This Row],[Reforms]]*0.6</f>
        <v>39.574299999999994</v>
      </c>
      <c r="O332" s="9">
        <f>Table11[[#This Row],[Liberal]]*0.55+Table11[[#This Row],[Progressives]]*0.07+Table11[[#This Row],[Average]]*0.14</f>
        <v>16.353940000000001</v>
      </c>
      <c r="P332" s="11">
        <f>Table11[[#This Row],[Muslim]]*0.06+Table11[[#This Row],[Left]]*0.44+Table11[[#This Row],[Progressives]]*0.26</f>
        <v>4.9944799999999994</v>
      </c>
      <c r="Q332" s="59"/>
      <c r="R332" s="57">
        <f>Table11[[#This Row],[Muslim]]*0.3+Table11[[#This Row],[Left]]*0.21+Table11[[#This Row],[Reforms]]*0.2</f>
        <v>8.0236999999999998</v>
      </c>
      <c r="T332" s="7">
        <v>39.799999999999997</v>
      </c>
      <c r="U332" s="8">
        <v>14.1</v>
      </c>
      <c r="V332" s="10">
        <v>8.1</v>
      </c>
      <c r="W332" s="9">
        <v>2.4</v>
      </c>
      <c r="X332" s="11">
        <v>3.1</v>
      </c>
      <c r="Y332" s="13">
        <v>1.1000000000000001</v>
      </c>
      <c r="Z332" s="12">
        <v>31.4</v>
      </c>
      <c r="AA332" s="14">
        <v>0</v>
      </c>
      <c r="AB332">
        <f t="shared" ca="1" si="5"/>
        <v>0.13771900188933317</v>
      </c>
      <c r="AC332">
        <v>42262</v>
      </c>
      <c r="AD332" s="17">
        <v>21.32311</v>
      </c>
      <c r="AE332" s="18">
        <v>9.6439199999999996</v>
      </c>
      <c r="AF332" s="19">
        <v>24.06908</v>
      </c>
      <c r="AG332" s="20">
        <v>3.21489</v>
      </c>
      <c r="AH332" s="21">
        <v>6.0925200000000004</v>
      </c>
      <c r="AI332" s="22">
        <v>0</v>
      </c>
      <c r="AJ332" s="23">
        <v>35.656480000000002</v>
      </c>
      <c r="AK332" s="24">
        <v>0</v>
      </c>
      <c r="AL332" s="2" t="s">
        <v>719</v>
      </c>
      <c r="AM332" s="17">
        <f>Table11[[#This Row],[Column3]]-Table11[[#This Row],[Labour]]</f>
        <v>-18.476889999999997</v>
      </c>
      <c r="AN332" s="18">
        <f>Table11[[#This Row],[Column4]]-Table11[[#This Row],[Conservative]]</f>
        <v>-4.45608</v>
      </c>
      <c r="AO332" s="19">
        <f>Table11[[#This Row],[Column5]]-Table11[[#This Row],[Reform]]</f>
        <v>15.96908</v>
      </c>
      <c r="AP332" s="20">
        <f>Table11[[#This Row],[Column6]]-Table11[[#This Row],[LibDem]]</f>
        <v>0.81489000000000011</v>
      </c>
      <c r="AQ332" s="21">
        <f>Table11[[#This Row],[Column7]]-Table11[[#This Row],[Green]]</f>
        <v>2.9925200000000003</v>
      </c>
      <c r="AR332" s="22">
        <f>Table11[[#This Row],[Column8]]-Table11[[#This Row],[Oth]]</f>
        <v>-1.1000000000000001</v>
      </c>
      <c r="AS332" s="23">
        <f>Table11[[#This Row],[Column9]]-Table11[[#This Row],[SNP]]</f>
        <v>4.2564800000000034</v>
      </c>
      <c r="AT332" s="24">
        <f>Table11[[#This Row],[Column10]]-Table11[[#This Row],[PD]]</f>
        <v>0</v>
      </c>
      <c r="AU332" s="24">
        <f>MAX(Table11[[#This Row],[Column3]:[Column10]])-LARGE(Table11[[#This Row],[Column3]:[Column10]],2)</f>
        <v>11.587400000000002</v>
      </c>
      <c r="AV332">
        <f>Table11[[#This Row],[Column3]]*Table11[[#This Row],[Column2]]</f>
        <v>901157.27481999993</v>
      </c>
      <c r="AW332" s="25">
        <f>TRUNC(Table11[[#This Row],[Column3]]*Table11[[#This Row],[Column28]]/100)</f>
        <v>9011</v>
      </c>
      <c r="AX332" s="26">
        <f>TRUNC(Table11[[#This Row],[Column4]]*Table11[[#This Row],[Column29]]/100)</f>
        <v>4075</v>
      </c>
      <c r="AY332" s="27">
        <f>TRUNC(Table11[[#This Row],[Column5]]*Table11[[#This Row],[Column30]]/100)</f>
        <v>10172</v>
      </c>
      <c r="AZ332" s="28">
        <f>TRUNC(Table11[[#This Row],[Column6]]*Table11[[#This Row],[Column31]]/100)</f>
        <v>1358</v>
      </c>
      <c r="BA332" s="29">
        <f>TRUNC(Table11[[#This Row],[Column7]]*Table11[[#This Row],[Column312]]/100)</f>
        <v>2574</v>
      </c>
      <c r="BB332" s="30">
        <f>TRUNC(Table11[[#This Row],[Column8]]*Table11[[#This Row],[Column313]]/100)</f>
        <v>0</v>
      </c>
      <c r="BC332" s="31">
        <f>TRUNC(Table11[[#This Row],[Column9]]*Table11[[#This Row],[Column314]]/100)</f>
        <v>15069</v>
      </c>
      <c r="BD332" s="32">
        <f>TRUNC(Table11[[#This Row],[Column10]]*Table11[[#This Row],[Column30]]/100)</f>
        <v>0</v>
      </c>
      <c r="BE332">
        <f>Table11[[#This Row],[Column2]]</f>
        <v>42262</v>
      </c>
      <c r="BF332">
        <f>Table11[[#This Row],[Column28]]</f>
        <v>42262</v>
      </c>
      <c r="BG332">
        <f>Table11[[#This Row],[Column29]]</f>
        <v>42262</v>
      </c>
      <c r="BH332">
        <f>Table11[[#This Row],[Column30]]</f>
        <v>42262</v>
      </c>
      <c r="BI332">
        <f>Table11[[#This Row],[Column31]]</f>
        <v>42262</v>
      </c>
      <c r="BJ332">
        <f>Table11[[#This Row],[Column312]]</f>
        <v>42262</v>
      </c>
      <c r="BK332">
        <f>Table11[[#This Row],[Column313]]</f>
        <v>42262</v>
      </c>
      <c r="BL332">
        <f>Table11[[#This Row],[Column314]]</f>
        <v>42262</v>
      </c>
      <c r="BM332">
        <f>Table11[[#This Row],[Column315]]</f>
        <v>42262</v>
      </c>
      <c r="BN332">
        <f>Table11[[#This Row],[Column31]]</f>
        <v>42262</v>
      </c>
      <c r="BO332">
        <f>Table11[[#This Row],[Column312]]</f>
        <v>42262</v>
      </c>
    </row>
    <row r="333" spans="1:67" ht="28.8" customHeight="1">
      <c r="A333" s="2" t="s">
        <v>384</v>
      </c>
      <c r="B333" s="3" t="s">
        <v>385</v>
      </c>
      <c r="C333" s="3" t="s">
        <v>131</v>
      </c>
      <c r="D333" s="50" t="s">
        <v>1259</v>
      </c>
      <c r="E333">
        <v>1</v>
      </c>
      <c r="F333">
        <v>0.65700000000000003</v>
      </c>
      <c r="G333">
        <v>16.329999999999998</v>
      </c>
      <c r="H333">
        <v>7.0270000000000001</v>
      </c>
      <c r="I333">
        <v>30.707000000000001</v>
      </c>
      <c r="J333">
        <v>23.416</v>
      </c>
      <c r="K333">
        <v>0.94599999999999995</v>
      </c>
      <c r="L333">
        <v>20.917000000000002</v>
      </c>
      <c r="M333" s="7">
        <f>Table11[[#This Row],[Progressives]]*0.67+Table11[[#This Row],[Muslim]]*0.64+Table11[[#This Row],[Left]]*0.35+Table11[[#This Row],[Average]]*0.52+Table11[[#This Row],[Reforms]]*0.2</f>
        <v>30.995109999999997</v>
      </c>
      <c r="N333" s="58">
        <f>Table11[[#This Row],[Average]]*0.34+Table11[[#This Row],[Liberal]]*0.45+Table11[[#This Row],[Blues]]+Table11[[#This Row],[Reforms]]*0.6</f>
        <v>34.473780000000005</v>
      </c>
      <c r="O333" s="9">
        <f>Table11[[#This Row],[Liberal]]*0.55+Table11[[#This Row],[Progressives]]*0.07+Table11[[#This Row],[Average]]*0.14</f>
        <v>17.669670000000004</v>
      </c>
      <c r="P333" s="11">
        <f>Table11[[#This Row],[Muslim]]*0.06+Table11[[#This Row],[Left]]*0.44+Table11[[#This Row],[Progressives]]*0.26</f>
        <v>9.051639999999999</v>
      </c>
      <c r="Q333" s="59"/>
      <c r="R333" s="57">
        <f>Table11[[#This Row],[Muslim]]*0.3+Table11[[#This Row],[Left]]*0.21+Table11[[#This Row],[Reforms]]*0.2</f>
        <v>7.8098000000000001</v>
      </c>
      <c r="T333" s="7">
        <v>9.4</v>
      </c>
      <c r="U333" s="8">
        <v>3.9</v>
      </c>
      <c r="V333" s="10">
        <v>4.9000000000000004</v>
      </c>
      <c r="W333" s="9">
        <v>54.7</v>
      </c>
      <c r="X333" s="11">
        <v>3.9</v>
      </c>
      <c r="Y333" s="13">
        <v>0</v>
      </c>
      <c r="Z333" s="12">
        <v>23.2</v>
      </c>
      <c r="AA333" s="14">
        <v>0</v>
      </c>
      <c r="AB333">
        <f t="shared" ca="1" si="5"/>
        <v>0.48100540697823779</v>
      </c>
      <c r="AC333">
        <v>42728</v>
      </c>
      <c r="AD333" s="17">
        <v>6.11</v>
      </c>
      <c r="AE333" s="18">
        <v>9.5449999999999999</v>
      </c>
      <c r="AF333" s="19">
        <v>17.184999999999999</v>
      </c>
      <c r="AG333" s="20">
        <v>45.29</v>
      </c>
      <c r="AH333" s="21">
        <v>9.3729999999999993</v>
      </c>
      <c r="AI333" s="22">
        <v>0</v>
      </c>
      <c r="AJ333" s="23">
        <v>12.497</v>
      </c>
      <c r="AK333" s="24">
        <v>0</v>
      </c>
      <c r="AL333" s="2" t="s">
        <v>384</v>
      </c>
      <c r="AM333" s="17">
        <f>Table11[[#This Row],[Column3]]-Table11[[#This Row],[Labour]]</f>
        <v>-3.29</v>
      </c>
      <c r="AN333" s="18">
        <f>Table11[[#This Row],[Column4]]-Table11[[#This Row],[Conservative]]</f>
        <v>5.6449999999999996</v>
      </c>
      <c r="AO333" s="19">
        <f>Table11[[#This Row],[Column5]]-Table11[[#This Row],[Reform]]</f>
        <v>12.284999999999998</v>
      </c>
      <c r="AP333" s="20">
        <f>Table11[[#This Row],[Column6]]-Table11[[#This Row],[LibDem]]</f>
        <v>-9.4100000000000037</v>
      </c>
      <c r="AQ333" s="21">
        <f>Table11[[#This Row],[Column7]]-Table11[[#This Row],[Green]]</f>
        <v>5.472999999999999</v>
      </c>
      <c r="AR333" s="22">
        <f>Table11[[#This Row],[Column8]]-Table11[[#This Row],[Oth]]</f>
        <v>0</v>
      </c>
      <c r="AS333" s="23">
        <f>Table11[[#This Row],[Column9]]-Table11[[#This Row],[SNP]]</f>
        <v>-10.702999999999999</v>
      </c>
      <c r="AT333" s="24">
        <f>Table11[[#This Row],[Column10]]-Table11[[#This Row],[PD]]</f>
        <v>0</v>
      </c>
      <c r="AU333" s="24">
        <f>MAX(Table11[[#This Row],[Column3]:[Column10]])-LARGE(Table11[[#This Row],[Column3]:[Column10]],2)</f>
        <v>28.105</v>
      </c>
      <c r="AV333">
        <f>Table11[[#This Row],[Column3]]*Table11[[#This Row],[Column2]]</f>
        <v>261068.08000000002</v>
      </c>
      <c r="AW333" s="25">
        <f>TRUNC(Table11[[#This Row],[Column3]]*Table11[[#This Row],[Column28]]/100)</f>
        <v>2610</v>
      </c>
      <c r="AX333" s="26">
        <f>TRUNC(Table11[[#This Row],[Column4]]*Table11[[#This Row],[Column29]]/100)</f>
        <v>4078</v>
      </c>
      <c r="AY333" s="27">
        <f>TRUNC(Table11[[#This Row],[Column5]]*Table11[[#This Row],[Column30]]/100)</f>
        <v>7342</v>
      </c>
      <c r="AZ333" s="28">
        <f>TRUNC(Table11[[#This Row],[Column6]]*Table11[[#This Row],[Column31]]/100)</f>
        <v>19351</v>
      </c>
      <c r="BA333" s="29">
        <f>TRUNC(Table11[[#This Row],[Column7]]*Table11[[#This Row],[Column312]]/100)</f>
        <v>4004</v>
      </c>
      <c r="BB333" s="30">
        <f>TRUNC(Table11[[#This Row],[Column8]]*Table11[[#This Row],[Column313]]/100)</f>
        <v>0</v>
      </c>
      <c r="BC333" s="31">
        <f>TRUNC(Table11[[#This Row],[Column9]]*Table11[[#This Row],[Column314]]/100)</f>
        <v>5339</v>
      </c>
      <c r="BD333" s="32">
        <f>TRUNC(Table11[[#This Row],[Column10]]*Table11[[#This Row],[Column30]]/100)</f>
        <v>0</v>
      </c>
      <c r="BE333">
        <f>Table11[[#This Row],[Column2]]</f>
        <v>42728</v>
      </c>
      <c r="BF333">
        <f>Table11[[#This Row],[Column28]]</f>
        <v>42728</v>
      </c>
      <c r="BG333">
        <f>Table11[[#This Row],[Column29]]</f>
        <v>42728</v>
      </c>
      <c r="BH333">
        <f>Table11[[#This Row],[Column30]]</f>
        <v>42728</v>
      </c>
      <c r="BI333">
        <f>Table11[[#This Row],[Column31]]</f>
        <v>42728</v>
      </c>
      <c r="BJ333">
        <f>Table11[[#This Row],[Column312]]</f>
        <v>42728</v>
      </c>
      <c r="BK333">
        <f>Table11[[#This Row],[Column313]]</f>
        <v>42728</v>
      </c>
      <c r="BL333">
        <f>Table11[[#This Row],[Column314]]</f>
        <v>42728</v>
      </c>
      <c r="BM333">
        <f>Table11[[#This Row],[Column315]]</f>
        <v>42728</v>
      </c>
      <c r="BN333">
        <f>Table11[[#This Row],[Column31]]</f>
        <v>42728</v>
      </c>
      <c r="BO333">
        <f>Table11[[#This Row],[Column312]]</f>
        <v>42728</v>
      </c>
    </row>
    <row r="334" spans="1:67" ht="28.8" customHeight="1">
      <c r="A334" s="2" t="s">
        <v>742</v>
      </c>
      <c r="B334" s="3" t="s">
        <v>743</v>
      </c>
      <c r="C334" s="3" t="s">
        <v>131</v>
      </c>
      <c r="D334" s="50" t="s">
        <v>1260</v>
      </c>
      <c r="E334">
        <v>1</v>
      </c>
      <c r="F334">
        <v>0.17399999999999999</v>
      </c>
      <c r="G334">
        <v>7.1849999999999996</v>
      </c>
      <c r="H334">
        <v>3.673</v>
      </c>
      <c r="I334">
        <v>39.962000000000003</v>
      </c>
      <c r="J334">
        <v>17.512</v>
      </c>
      <c r="K334">
        <v>8.6999999999999994E-2</v>
      </c>
      <c r="L334">
        <v>31.408999999999999</v>
      </c>
      <c r="M334" s="7">
        <f>Table11[[#This Row],[Progressives]]*0.67+Table11[[#This Row],[Muslim]]*0.64+Table11[[#This Row],[Left]]*0.35+Table11[[#This Row],[Average]]*0.52+Table11[[#This Row],[Reforms]]*0.2</f>
        <v>32.149060000000006</v>
      </c>
      <c r="N334" s="58">
        <f>Table11[[#This Row],[Average]]*0.34+Table11[[#This Row],[Liberal]]*0.45+Table11[[#This Row],[Blues]]+Table11[[#This Row],[Reforms]]*0.6</f>
        <v>40.399879999999996</v>
      </c>
      <c r="O334" s="9">
        <f>Table11[[#This Row],[Liberal]]*0.55+Table11[[#This Row],[Progressives]]*0.07+Table11[[#This Row],[Average]]*0.14</f>
        <v>15.483390000000004</v>
      </c>
      <c r="P334" s="11">
        <f>Table11[[#This Row],[Muslim]]*0.06+Table11[[#This Row],[Left]]*0.44+Table11[[#This Row],[Progressives]]*0.26</f>
        <v>4.1268200000000004</v>
      </c>
      <c r="Q334" s="59"/>
      <c r="R334" s="57">
        <f>Table11[[#This Row],[Muslim]]*0.3+Table11[[#This Row],[Left]]*0.21+Table11[[#This Row],[Reforms]]*0.2</f>
        <v>7.8428500000000003</v>
      </c>
      <c r="T334" s="7">
        <v>7.2</v>
      </c>
      <c r="U334" s="8">
        <v>2.8</v>
      </c>
      <c r="V334" s="10">
        <v>7.7</v>
      </c>
      <c r="W334" s="9">
        <v>55.1</v>
      </c>
      <c r="X334" s="11">
        <v>9.9</v>
      </c>
      <c r="Y334" s="13">
        <v>0</v>
      </c>
      <c r="Z334" s="12">
        <v>17.3</v>
      </c>
      <c r="AA334" s="14">
        <v>0</v>
      </c>
      <c r="AB334">
        <f t="shared" ca="1" si="5"/>
        <v>0.64332392737171584</v>
      </c>
      <c r="AC334">
        <v>20688</v>
      </c>
      <c r="AD334" s="17">
        <v>2.9951999999999899</v>
      </c>
      <c r="AE334" s="18">
        <v>5.2492000000000001</v>
      </c>
      <c r="AF334" s="19">
        <v>26.215800000000002</v>
      </c>
      <c r="AG334" s="20">
        <v>50.475279999999998</v>
      </c>
      <c r="AH334" s="21">
        <v>5.4625199999999996</v>
      </c>
      <c r="AI334" s="22">
        <v>0</v>
      </c>
      <c r="AJ334" s="23">
        <v>9.6020000000000003</v>
      </c>
      <c r="AK334" s="24">
        <v>0</v>
      </c>
      <c r="AL334" s="2" t="s">
        <v>742</v>
      </c>
      <c r="AM334" s="17">
        <f>Table11[[#This Row],[Column3]]-Table11[[#This Row],[Labour]]</f>
        <v>-4.2048000000000103</v>
      </c>
      <c r="AN334" s="18">
        <f>Table11[[#This Row],[Column4]]-Table11[[#This Row],[Conservative]]</f>
        <v>2.4492000000000003</v>
      </c>
      <c r="AO334" s="19">
        <f>Table11[[#This Row],[Column5]]-Table11[[#This Row],[Reform]]</f>
        <v>18.515800000000002</v>
      </c>
      <c r="AP334" s="20">
        <f>Table11[[#This Row],[Column6]]-Table11[[#This Row],[LibDem]]</f>
        <v>-4.6247200000000035</v>
      </c>
      <c r="AQ334" s="21">
        <f>Table11[[#This Row],[Column7]]-Table11[[#This Row],[Green]]</f>
        <v>-4.4374800000000008</v>
      </c>
      <c r="AR334" s="22">
        <f>Table11[[#This Row],[Column8]]-Table11[[#This Row],[Oth]]</f>
        <v>0</v>
      </c>
      <c r="AS334" s="23">
        <f>Table11[[#This Row],[Column9]]-Table11[[#This Row],[SNP]]</f>
        <v>-7.6980000000000004</v>
      </c>
      <c r="AT334" s="24">
        <f>Table11[[#This Row],[Column10]]-Table11[[#This Row],[PD]]</f>
        <v>0</v>
      </c>
      <c r="AU334" s="24">
        <f>MAX(Table11[[#This Row],[Column3]:[Column10]])-LARGE(Table11[[#This Row],[Column3]:[Column10]],2)</f>
        <v>24.259479999999996</v>
      </c>
      <c r="AV334">
        <f>Table11[[#This Row],[Column3]]*Table11[[#This Row],[Column2]]</f>
        <v>61964.697599999789</v>
      </c>
      <c r="AW334" s="25">
        <f>TRUNC(Table11[[#This Row],[Column3]]*Table11[[#This Row],[Column28]]/100)</f>
        <v>619</v>
      </c>
      <c r="AX334" s="26">
        <f>TRUNC(Table11[[#This Row],[Column4]]*Table11[[#This Row],[Column29]]/100)</f>
        <v>1085</v>
      </c>
      <c r="AY334" s="27">
        <f>TRUNC(Table11[[#This Row],[Column5]]*Table11[[#This Row],[Column30]]/100)</f>
        <v>5423</v>
      </c>
      <c r="AZ334" s="28">
        <f>TRUNC(Table11[[#This Row],[Column6]]*Table11[[#This Row],[Column31]]/100)</f>
        <v>10442</v>
      </c>
      <c r="BA334" s="29">
        <f>TRUNC(Table11[[#This Row],[Column7]]*Table11[[#This Row],[Column312]]/100)</f>
        <v>1130</v>
      </c>
      <c r="BB334" s="30">
        <f>TRUNC(Table11[[#This Row],[Column8]]*Table11[[#This Row],[Column313]]/100)</f>
        <v>0</v>
      </c>
      <c r="BC334" s="31">
        <f>TRUNC(Table11[[#This Row],[Column9]]*Table11[[#This Row],[Column314]]/100)</f>
        <v>1986</v>
      </c>
      <c r="BD334" s="32">
        <f>TRUNC(Table11[[#This Row],[Column10]]*Table11[[#This Row],[Column30]]/100)</f>
        <v>0</v>
      </c>
      <c r="BE334">
        <f>Table11[[#This Row],[Column2]]</f>
        <v>20688</v>
      </c>
      <c r="BF334">
        <f>Table11[[#This Row],[Column28]]</f>
        <v>20688</v>
      </c>
      <c r="BG334">
        <f>Table11[[#This Row],[Column29]]</f>
        <v>20688</v>
      </c>
      <c r="BH334">
        <f>Table11[[#This Row],[Column30]]</f>
        <v>20688</v>
      </c>
      <c r="BI334">
        <f>Table11[[#This Row],[Column31]]</f>
        <v>20688</v>
      </c>
      <c r="BJ334">
        <f>Table11[[#This Row],[Column312]]</f>
        <v>20688</v>
      </c>
      <c r="BK334">
        <f>Table11[[#This Row],[Column313]]</f>
        <v>20688</v>
      </c>
      <c r="BL334">
        <f>Table11[[#This Row],[Column314]]</f>
        <v>20688</v>
      </c>
      <c r="BM334">
        <f>Table11[[#This Row],[Column315]]</f>
        <v>20688</v>
      </c>
      <c r="BN334">
        <f>Table11[[#This Row],[Column31]]</f>
        <v>20688</v>
      </c>
      <c r="BO334">
        <f>Table11[[#This Row],[Column312]]</f>
        <v>20688</v>
      </c>
    </row>
    <row r="335" spans="1:67" ht="28.8">
      <c r="A335" s="4" t="s">
        <v>745</v>
      </c>
      <c r="B335" s="5" t="s">
        <v>746</v>
      </c>
      <c r="C335" s="5" t="s">
        <v>131</v>
      </c>
      <c r="D335" s="56" t="s">
        <v>1261</v>
      </c>
      <c r="E335">
        <v>1</v>
      </c>
      <c r="F335">
        <v>2.456</v>
      </c>
      <c r="G335">
        <v>8.6869999999999994</v>
      </c>
      <c r="H335">
        <v>7.1840000000000002</v>
      </c>
      <c r="I335">
        <v>31.175000000000001</v>
      </c>
      <c r="J335">
        <v>24.841999999999999</v>
      </c>
      <c r="K335">
        <v>0.59299999999999997</v>
      </c>
      <c r="L335">
        <v>25.062000000000001</v>
      </c>
      <c r="M335" s="7">
        <f>Table11[[#This Row],[Progressives]]*0.67+Table11[[#This Row],[Muslim]]*0.64+Table11[[#This Row],[Left]]*0.35+Table11[[#This Row],[Average]]*0.52+Table11[[#This Row],[Reforms]]*0.2</f>
        <v>30.648970000000002</v>
      </c>
      <c r="N335" s="58">
        <f>Table11[[#This Row],[Average]]*0.34+Table11[[#This Row],[Liberal]]*0.45+Table11[[#This Row],[Blues]]+Table11[[#This Row],[Reforms]]*0.6</f>
        <v>37.4086</v>
      </c>
      <c r="O335" s="9">
        <f>Table11[[#This Row],[Liberal]]*0.55+Table11[[#This Row],[Progressives]]*0.07+Table11[[#This Row],[Average]]*0.14</f>
        <v>18.530480000000001</v>
      </c>
      <c r="P335" s="11">
        <f>Table11[[#This Row],[Muslim]]*0.06+Table11[[#This Row],[Left]]*0.44+Table11[[#This Row],[Progressives]]*0.26</f>
        <v>5.8374799999999993</v>
      </c>
      <c r="Q335" s="59"/>
      <c r="R335" s="57">
        <f>Table11[[#This Row],[Muslim]]*0.3+Table11[[#This Row],[Left]]*0.21+Table11[[#This Row],[Reforms]]*0.2</f>
        <v>7.5734700000000004</v>
      </c>
      <c r="T335" s="7">
        <v>47.1</v>
      </c>
      <c r="U335" s="8">
        <v>6.4</v>
      </c>
      <c r="V335" s="10">
        <v>7.8</v>
      </c>
      <c r="W335" s="9">
        <v>3.3</v>
      </c>
      <c r="X335" s="11">
        <v>3.5</v>
      </c>
      <c r="Y335" s="13">
        <v>0</v>
      </c>
      <c r="Z335" s="12">
        <v>31.9</v>
      </c>
      <c r="AA335" s="14">
        <v>0</v>
      </c>
      <c r="AB335">
        <f t="shared" ca="1" si="5"/>
        <v>1.7105980707697976E-2</v>
      </c>
      <c r="AC335">
        <v>41519</v>
      </c>
      <c r="AD335" s="17">
        <v>25.783739999999899</v>
      </c>
      <c r="AE335" s="18">
        <v>6.5463199999999997</v>
      </c>
      <c r="AF335" s="19">
        <v>17.312999999999999</v>
      </c>
      <c r="AG335" s="20">
        <v>3.9479399999999898</v>
      </c>
      <c r="AH335" s="21">
        <v>9.5877599999999994</v>
      </c>
      <c r="AI335" s="22">
        <v>0</v>
      </c>
      <c r="AJ335" s="23">
        <v>36.821239999999896</v>
      </c>
      <c r="AK335" s="24">
        <v>0</v>
      </c>
      <c r="AL335" s="2" t="s">
        <v>745</v>
      </c>
      <c r="AM335" s="17">
        <f>Table11[[#This Row],[Column3]]-Table11[[#This Row],[Labour]]</f>
        <v>-21.316260000000103</v>
      </c>
      <c r="AN335" s="18">
        <f>Table11[[#This Row],[Column4]]-Table11[[#This Row],[Conservative]]</f>
        <v>0.14631999999999934</v>
      </c>
      <c r="AO335" s="19">
        <f>Table11[[#This Row],[Column5]]-Table11[[#This Row],[Reform]]</f>
        <v>9.5129999999999981</v>
      </c>
      <c r="AP335" s="20">
        <f>Table11[[#This Row],[Column6]]-Table11[[#This Row],[LibDem]]</f>
        <v>0.64793999999998997</v>
      </c>
      <c r="AQ335" s="21">
        <f>Table11[[#This Row],[Column7]]-Table11[[#This Row],[Green]]</f>
        <v>6.0877599999999994</v>
      </c>
      <c r="AR335" s="22">
        <f>Table11[[#This Row],[Column8]]-Table11[[#This Row],[Oth]]</f>
        <v>0</v>
      </c>
      <c r="AS335" s="23">
        <f>Table11[[#This Row],[Column9]]-Table11[[#This Row],[SNP]]</f>
        <v>4.9212399999998979</v>
      </c>
      <c r="AT335" s="24">
        <f>Table11[[#This Row],[Column10]]-Table11[[#This Row],[PD]]</f>
        <v>0</v>
      </c>
      <c r="AU335" s="24">
        <f>MAX(Table11[[#This Row],[Column3]:[Column10]])-LARGE(Table11[[#This Row],[Column3]:[Column10]],2)</f>
        <v>11.037499999999998</v>
      </c>
      <c r="AV335">
        <f>Table11[[#This Row],[Column3]]*Table11[[#This Row],[Column2]]</f>
        <v>1070515.1010599958</v>
      </c>
      <c r="AW335" s="25">
        <f>TRUNC(Table11[[#This Row],[Column3]]*Table11[[#This Row],[Column28]]/100)</f>
        <v>10705</v>
      </c>
      <c r="AX335" s="26">
        <f>TRUNC(Table11[[#This Row],[Column4]]*Table11[[#This Row],[Column29]]/100)</f>
        <v>2717</v>
      </c>
      <c r="AY335" s="27">
        <f>TRUNC(Table11[[#This Row],[Column5]]*Table11[[#This Row],[Column30]]/100)</f>
        <v>7188</v>
      </c>
      <c r="AZ335" s="28">
        <f>TRUNC(Table11[[#This Row],[Column6]]*Table11[[#This Row],[Column31]]/100)</f>
        <v>1639</v>
      </c>
      <c r="BA335" s="29">
        <f>TRUNC(Table11[[#This Row],[Column7]]*Table11[[#This Row],[Column312]]/100)</f>
        <v>3980</v>
      </c>
      <c r="BB335" s="30">
        <f>TRUNC(Table11[[#This Row],[Column8]]*Table11[[#This Row],[Column313]]/100)</f>
        <v>0</v>
      </c>
      <c r="BC335" s="31">
        <f>TRUNC(Table11[[#This Row],[Column9]]*Table11[[#This Row],[Column314]]/100)</f>
        <v>15287</v>
      </c>
      <c r="BD335" s="32">
        <f>TRUNC(Table11[[#This Row],[Column10]]*Table11[[#This Row],[Column30]]/100)</f>
        <v>0</v>
      </c>
      <c r="BE335">
        <f>Table11[[#This Row],[Column2]]</f>
        <v>41519</v>
      </c>
      <c r="BF335">
        <f>Table11[[#This Row],[Column28]]</f>
        <v>41519</v>
      </c>
      <c r="BG335">
        <f>Table11[[#This Row],[Column29]]</f>
        <v>41519</v>
      </c>
      <c r="BH335">
        <f>Table11[[#This Row],[Column30]]</f>
        <v>41519</v>
      </c>
      <c r="BI335">
        <f>Table11[[#This Row],[Column31]]</f>
        <v>41519</v>
      </c>
      <c r="BJ335">
        <f>Table11[[#This Row],[Column312]]</f>
        <v>41519</v>
      </c>
      <c r="BK335">
        <f>Table11[[#This Row],[Column313]]</f>
        <v>41519</v>
      </c>
      <c r="BL335">
        <f>Table11[[#This Row],[Column314]]</f>
        <v>41519</v>
      </c>
      <c r="BM335">
        <f>Table11[[#This Row],[Column315]]</f>
        <v>41519</v>
      </c>
      <c r="BN335">
        <f>Table11[[#This Row],[Column31]]</f>
        <v>41519</v>
      </c>
      <c r="BO335">
        <f>Table11[[#This Row],[Column312]]</f>
        <v>41519</v>
      </c>
    </row>
    <row r="336" spans="1:67" ht="28.8">
      <c r="A336" s="4" t="s">
        <v>747</v>
      </c>
      <c r="B336" s="5" t="s">
        <v>748</v>
      </c>
      <c r="C336" s="5" t="s">
        <v>131</v>
      </c>
      <c r="D336" s="56" t="s">
        <v>1262</v>
      </c>
      <c r="E336">
        <v>1</v>
      </c>
      <c r="F336">
        <v>1.1579999999999999</v>
      </c>
      <c r="G336">
        <v>9.8390000000000004</v>
      </c>
      <c r="H336">
        <v>6.8369999999999997</v>
      </c>
      <c r="I336">
        <v>36.473999999999997</v>
      </c>
      <c r="J336">
        <v>18.099</v>
      </c>
      <c r="K336">
        <v>0.29599999999999999</v>
      </c>
      <c r="L336">
        <v>27.295999999999999</v>
      </c>
      <c r="M336" s="7">
        <f>Table11[[#This Row],[Progressives]]*0.67+Table11[[#This Row],[Muslim]]*0.64+Table11[[#This Row],[Left]]*0.35+Table11[[#This Row],[Average]]*0.52+Table11[[#This Row],[Reforms]]*0.2</f>
        <v>33.191240000000001</v>
      </c>
      <c r="N336" s="58">
        <f>Table11[[#This Row],[Average]]*0.34+Table11[[#This Row],[Liberal]]*0.45+Table11[[#This Row],[Blues]]+Table11[[#This Row],[Reforms]]*0.6</f>
        <v>37.219309999999993</v>
      </c>
      <c r="O336" s="9">
        <f>Table11[[#This Row],[Liberal]]*0.55+Table11[[#This Row],[Progressives]]*0.07+Table11[[#This Row],[Average]]*0.14</f>
        <v>15.539400000000002</v>
      </c>
      <c r="P336" s="11">
        <f>Table11[[#This Row],[Muslim]]*0.06+Table11[[#This Row],[Left]]*0.44+Table11[[#This Row],[Progressives]]*0.26</f>
        <v>6.1762600000000001</v>
      </c>
      <c r="Q336" s="59"/>
      <c r="R336" s="57">
        <f>Table11[[#This Row],[Muslim]]*0.3+Table11[[#This Row],[Left]]*0.21+Table11[[#This Row],[Reforms]]*0.2</f>
        <v>7.8727900000000002</v>
      </c>
      <c r="T336" s="7">
        <v>47.4</v>
      </c>
      <c r="U336" s="8">
        <v>5.4</v>
      </c>
      <c r="V336" s="10">
        <v>7.2</v>
      </c>
      <c r="W336" s="9">
        <v>3.2</v>
      </c>
      <c r="X336" s="11">
        <v>4.2</v>
      </c>
      <c r="Y336" s="13">
        <v>1</v>
      </c>
      <c r="Z336" s="12">
        <v>31.6</v>
      </c>
      <c r="AA336" s="14">
        <v>0</v>
      </c>
      <c r="AB336">
        <f t="shared" ca="1" si="5"/>
        <v>0.84380821104512416</v>
      </c>
      <c r="AC336">
        <v>41283</v>
      </c>
      <c r="AD336" s="17">
        <v>26.694899999999901</v>
      </c>
      <c r="AE336" s="18">
        <v>5.7287999999999997</v>
      </c>
      <c r="AF336" s="19">
        <v>20.228999999999999</v>
      </c>
      <c r="AG336" s="20">
        <v>3.9123000000000001</v>
      </c>
      <c r="AH336" s="21">
        <v>7.9329599999999996</v>
      </c>
      <c r="AI336" s="22">
        <v>0</v>
      </c>
      <c r="AJ336" s="23">
        <v>35.502040000000001</v>
      </c>
      <c r="AK336" s="24">
        <v>0</v>
      </c>
      <c r="AL336" s="2" t="s">
        <v>747</v>
      </c>
      <c r="AM336" s="17">
        <f>Table11[[#This Row],[Column3]]-Table11[[#This Row],[Labour]]</f>
        <v>-20.705100000000098</v>
      </c>
      <c r="AN336" s="18">
        <f>Table11[[#This Row],[Column4]]-Table11[[#This Row],[Conservative]]</f>
        <v>0.32879999999999932</v>
      </c>
      <c r="AO336" s="19">
        <f>Table11[[#This Row],[Column5]]-Table11[[#This Row],[Reform]]</f>
        <v>13.029</v>
      </c>
      <c r="AP336" s="20">
        <f>Table11[[#This Row],[Column6]]-Table11[[#This Row],[LibDem]]</f>
        <v>0.71229999999999993</v>
      </c>
      <c r="AQ336" s="21">
        <f>Table11[[#This Row],[Column7]]-Table11[[#This Row],[Green]]</f>
        <v>3.7329599999999994</v>
      </c>
      <c r="AR336" s="22">
        <f>Table11[[#This Row],[Column8]]-Table11[[#This Row],[Oth]]</f>
        <v>-1</v>
      </c>
      <c r="AS336" s="23">
        <f>Table11[[#This Row],[Column9]]-Table11[[#This Row],[SNP]]</f>
        <v>3.9020399999999995</v>
      </c>
      <c r="AT336" s="24">
        <f>Table11[[#This Row],[Column10]]-Table11[[#This Row],[PD]]</f>
        <v>0</v>
      </c>
      <c r="AU336" s="24">
        <f>MAX(Table11[[#This Row],[Column3]:[Column10]])-LARGE(Table11[[#This Row],[Column3]:[Column10]],2)</f>
        <v>8.8071400000000999</v>
      </c>
      <c r="AV336">
        <f>Table11[[#This Row],[Column3]]*Table11[[#This Row],[Column2]]</f>
        <v>1102045.5566999959</v>
      </c>
      <c r="AW336" s="25">
        <f>TRUNC(Table11[[#This Row],[Column3]]*Table11[[#This Row],[Column28]]/100)</f>
        <v>11020</v>
      </c>
      <c r="AX336" s="26">
        <f>TRUNC(Table11[[#This Row],[Column4]]*Table11[[#This Row],[Column29]]/100)</f>
        <v>2365</v>
      </c>
      <c r="AY336" s="27">
        <f>TRUNC(Table11[[#This Row],[Column5]]*Table11[[#This Row],[Column30]]/100)</f>
        <v>8351</v>
      </c>
      <c r="AZ336" s="28">
        <f>TRUNC(Table11[[#This Row],[Column6]]*Table11[[#This Row],[Column31]]/100)</f>
        <v>1615</v>
      </c>
      <c r="BA336" s="29">
        <f>TRUNC(Table11[[#This Row],[Column7]]*Table11[[#This Row],[Column312]]/100)</f>
        <v>3274</v>
      </c>
      <c r="BB336" s="30">
        <f>TRUNC(Table11[[#This Row],[Column8]]*Table11[[#This Row],[Column313]]/100)</f>
        <v>0</v>
      </c>
      <c r="BC336" s="31">
        <f>TRUNC(Table11[[#This Row],[Column9]]*Table11[[#This Row],[Column314]]/100)</f>
        <v>14656</v>
      </c>
      <c r="BD336" s="32">
        <f>TRUNC(Table11[[#This Row],[Column10]]*Table11[[#This Row],[Column30]]/100)</f>
        <v>0</v>
      </c>
      <c r="BE336">
        <f>Table11[[#This Row],[Column2]]</f>
        <v>41283</v>
      </c>
      <c r="BF336">
        <f>Table11[[#This Row],[Column28]]</f>
        <v>41283</v>
      </c>
      <c r="BG336">
        <f>Table11[[#This Row],[Column29]]</f>
        <v>41283</v>
      </c>
      <c r="BH336">
        <f>Table11[[#This Row],[Column30]]</f>
        <v>41283</v>
      </c>
      <c r="BI336">
        <f>Table11[[#This Row],[Column31]]</f>
        <v>41283</v>
      </c>
      <c r="BJ336">
        <f>Table11[[#This Row],[Column312]]</f>
        <v>41283</v>
      </c>
      <c r="BK336">
        <f>Table11[[#This Row],[Column313]]</f>
        <v>41283</v>
      </c>
      <c r="BL336">
        <f>Table11[[#This Row],[Column314]]</f>
        <v>41283</v>
      </c>
      <c r="BM336">
        <f>Table11[[#This Row],[Column315]]</f>
        <v>41283</v>
      </c>
      <c r="BN336">
        <f>Table11[[#This Row],[Column31]]</f>
        <v>41283</v>
      </c>
      <c r="BO336">
        <f>Table11[[#This Row],[Column312]]</f>
        <v>41283</v>
      </c>
    </row>
    <row r="337" spans="1:67" ht="28.8" customHeight="1">
      <c r="A337" s="2" t="s">
        <v>752</v>
      </c>
      <c r="B337" s="3" t="s">
        <v>753</v>
      </c>
      <c r="C337" s="3" t="s">
        <v>131</v>
      </c>
      <c r="D337" s="50" t="s">
        <v>1263</v>
      </c>
      <c r="E337">
        <v>1</v>
      </c>
      <c r="F337">
        <v>0.76800000000000002</v>
      </c>
      <c r="G337">
        <v>8.1880000000000006</v>
      </c>
      <c r="H337">
        <v>7.04</v>
      </c>
      <c r="I337">
        <v>36.106000000000002</v>
      </c>
      <c r="J337">
        <v>23.850999999999999</v>
      </c>
      <c r="K337">
        <v>0.27700000000000002</v>
      </c>
      <c r="L337">
        <v>23.77</v>
      </c>
      <c r="M337" s="7">
        <f>Table11[[#This Row],[Progressives]]*0.67+Table11[[#This Row],[Muslim]]*0.64+Table11[[#This Row],[Left]]*0.35+Table11[[#This Row],[Average]]*0.52+Table11[[#This Row],[Reforms]]*0.2</f>
        <v>31.603240000000003</v>
      </c>
      <c r="N337" s="58">
        <f>Table11[[#This Row],[Average]]*0.34+Table11[[#This Row],[Liberal]]*0.45+Table11[[#This Row],[Blues]]+Table11[[#This Row],[Reforms]]*0.6</f>
        <v>37.547990000000006</v>
      </c>
      <c r="O337" s="9">
        <f>Table11[[#This Row],[Liberal]]*0.55+Table11[[#This Row],[Progressives]]*0.07+Table11[[#This Row],[Average]]*0.14</f>
        <v>18.665690000000001</v>
      </c>
      <c r="P337" s="11">
        <f>Table11[[#This Row],[Muslim]]*0.06+Table11[[#This Row],[Left]]*0.44+Table11[[#This Row],[Progressives]]*0.26</f>
        <v>5.4792000000000005</v>
      </c>
      <c r="Q337" s="59"/>
      <c r="R337" s="57">
        <f>Table11[[#This Row],[Muslim]]*0.3+Table11[[#This Row],[Left]]*0.21+Table11[[#This Row],[Reforms]]*0.2</f>
        <v>6.7038800000000007</v>
      </c>
      <c r="T337" s="7">
        <v>18</v>
      </c>
      <c r="U337" s="8">
        <v>29.6</v>
      </c>
      <c r="V337" s="10">
        <v>5.9</v>
      </c>
      <c r="W337" s="9">
        <v>7.4</v>
      </c>
      <c r="X337" s="11">
        <v>0</v>
      </c>
      <c r="Y337" s="13">
        <v>1.4</v>
      </c>
      <c r="Z337" s="12">
        <v>37.799999999999997</v>
      </c>
      <c r="AA337" s="14">
        <v>0</v>
      </c>
      <c r="AB337">
        <f t="shared" ca="1" si="5"/>
        <v>0.88932428708729261</v>
      </c>
      <c r="AC337">
        <v>50077</v>
      </c>
      <c r="AD337" s="17">
        <v>6.7340799999999996</v>
      </c>
      <c r="AE337" s="18">
        <v>25.73601</v>
      </c>
      <c r="AF337" s="19">
        <v>17.815049999999999</v>
      </c>
      <c r="AG337" s="20">
        <v>6.8088600000000001</v>
      </c>
      <c r="AH337" s="21">
        <v>5.88504</v>
      </c>
      <c r="AI337" s="22">
        <v>3.3799999999999997E-2</v>
      </c>
      <c r="AJ337" s="23">
        <v>36.987159999999903</v>
      </c>
      <c r="AK337" s="24">
        <v>0</v>
      </c>
      <c r="AL337" s="2" t="s">
        <v>752</v>
      </c>
      <c r="AM337" s="17">
        <f>Table11[[#This Row],[Column3]]-Table11[[#This Row],[Labour]]</f>
        <v>-11.265920000000001</v>
      </c>
      <c r="AN337" s="18">
        <f>Table11[[#This Row],[Column4]]-Table11[[#This Row],[Conservative]]</f>
        <v>-3.8639900000000011</v>
      </c>
      <c r="AO337" s="19">
        <f>Table11[[#This Row],[Column5]]-Table11[[#This Row],[Reform]]</f>
        <v>11.915049999999999</v>
      </c>
      <c r="AP337" s="20">
        <f>Table11[[#This Row],[Column6]]-Table11[[#This Row],[LibDem]]</f>
        <v>-0.59114000000000022</v>
      </c>
      <c r="AQ337" s="21">
        <f>Table11[[#This Row],[Column7]]-Table11[[#This Row],[Green]]</f>
        <v>5.88504</v>
      </c>
      <c r="AR337" s="22">
        <f>Table11[[#This Row],[Column8]]-Table11[[#This Row],[Oth]]</f>
        <v>-1.3661999999999999</v>
      </c>
      <c r="AS337" s="23">
        <f>Table11[[#This Row],[Column9]]-Table11[[#This Row],[SNP]]</f>
        <v>-0.81284000000009371</v>
      </c>
      <c r="AT337" s="24">
        <f>Table11[[#This Row],[Column10]]-Table11[[#This Row],[PD]]</f>
        <v>0</v>
      </c>
      <c r="AU337" s="24">
        <f>MAX(Table11[[#This Row],[Column3]:[Column10]])-LARGE(Table11[[#This Row],[Column3]:[Column10]],2)</f>
        <v>11.251149999999903</v>
      </c>
      <c r="AV337">
        <f>Table11[[#This Row],[Column3]]*Table11[[#This Row],[Column2]]</f>
        <v>337222.52415999997</v>
      </c>
      <c r="AW337" s="25">
        <f>TRUNC(Table11[[#This Row],[Column3]]*Table11[[#This Row],[Column28]]/100)</f>
        <v>3372</v>
      </c>
      <c r="AX337" s="26">
        <f>TRUNC(Table11[[#This Row],[Column4]]*Table11[[#This Row],[Column29]]/100)</f>
        <v>12887</v>
      </c>
      <c r="AY337" s="27">
        <f>TRUNC(Table11[[#This Row],[Column5]]*Table11[[#This Row],[Column30]]/100)</f>
        <v>8921</v>
      </c>
      <c r="AZ337" s="28">
        <f>TRUNC(Table11[[#This Row],[Column6]]*Table11[[#This Row],[Column31]]/100)</f>
        <v>3409</v>
      </c>
      <c r="BA337" s="29">
        <f>TRUNC(Table11[[#This Row],[Column7]]*Table11[[#This Row],[Column312]]/100)</f>
        <v>2947</v>
      </c>
      <c r="BB337" s="30">
        <f>TRUNC(Table11[[#This Row],[Column8]]*Table11[[#This Row],[Column313]]/100)</f>
        <v>16</v>
      </c>
      <c r="BC337" s="31">
        <f>TRUNC(Table11[[#This Row],[Column9]]*Table11[[#This Row],[Column314]]/100)</f>
        <v>18522</v>
      </c>
      <c r="BD337" s="32">
        <f>TRUNC(Table11[[#This Row],[Column10]]*Table11[[#This Row],[Column30]]/100)</f>
        <v>0</v>
      </c>
      <c r="BE337">
        <f>Table11[[#This Row],[Column2]]</f>
        <v>50077</v>
      </c>
      <c r="BF337">
        <f>Table11[[#This Row],[Column28]]</f>
        <v>50077</v>
      </c>
      <c r="BG337">
        <f>Table11[[#This Row],[Column29]]</f>
        <v>50077</v>
      </c>
      <c r="BH337">
        <f>Table11[[#This Row],[Column30]]</f>
        <v>50077</v>
      </c>
      <c r="BI337">
        <f>Table11[[#This Row],[Column31]]</f>
        <v>50077</v>
      </c>
      <c r="BJ337">
        <f>Table11[[#This Row],[Column312]]</f>
        <v>50077</v>
      </c>
      <c r="BK337">
        <f>Table11[[#This Row],[Column313]]</f>
        <v>50077</v>
      </c>
      <c r="BL337">
        <f>Table11[[#This Row],[Column314]]</f>
        <v>50077</v>
      </c>
      <c r="BM337">
        <f>Table11[[#This Row],[Column315]]</f>
        <v>50077</v>
      </c>
      <c r="BN337">
        <f>Table11[[#This Row],[Column31]]</f>
        <v>50077</v>
      </c>
      <c r="BO337">
        <f>Table11[[#This Row],[Column312]]</f>
        <v>50077</v>
      </c>
    </row>
    <row r="338" spans="1:67" ht="28.8">
      <c r="A338" s="4" t="s">
        <v>775</v>
      </c>
      <c r="B338" s="5" t="s">
        <v>589</v>
      </c>
      <c r="C338" s="5" t="s">
        <v>131</v>
      </c>
      <c r="D338" s="56" t="s">
        <v>1264</v>
      </c>
      <c r="E338">
        <v>1</v>
      </c>
      <c r="F338">
        <v>2.577</v>
      </c>
      <c r="G338">
        <v>8.7769999999999992</v>
      </c>
      <c r="H338">
        <v>5.29</v>
      </c>
      <c r="I338">
        <v>33.942</v>
      </c>
      <c r="J338">
        <v>23.298999999999999</v>
      </c>
      <c r="K338">
        <v>0.42799999999999999</v>
      </c>
      <c r="L338">
        <v>25.689</v>
      </c>
      <c r="M338" s="7">
        <f>Table11[[#This Row],[Progressives]]*0.67+Table11[[#This Row],[Muslim]]*0.64+Table11[[#This Row],[Left]]*0.35+Table11[[#This Row],[Average]]*0.52+Table11[[#This Row],[Reforms]]*0.2</f>
        <v>31.053170000000001</v>
      </c>
      <c r="N338" s="58">
        <f>Table11[[#This Row],[Average]]*0.34+Table11[[#This Row],[Liberal]]*0.45+Table11[[#This Row],[Blues]]+Table11[[#This Row],[Reforms]]*0.6</f>
        <v>37.866230000000002</v>
      </c>
      <c r="O338" s="9">
        <f>Table11[[#This Row],[Liberal]]*0.55+Table11[[#This Row],[Progressives]]*0.07+Table11[[#This Row],[Average]]*0.14</f>
        <v>17.936630000000001</v>
      </c>
      <c r="P338" s="11">
        <f>Table11[[#This Row],[Muslim]]*0.06+Table11[[#This Row],[Left]]*0.44+Table11[[#This Row],[Progressives]]*0.26</f>
        <v>5.3918999999999997</v>
      </c>
      <c r="Q338" s="59"/>
      <c r="R338" s="57">
        <f>Table11[[#This Row],[Muslim]]*0.3+Table11[[#This Row],[Left]]*0.21+Table11[[#This Row],[Reforms]]*0.2</f>
        <v>7.7540700000000005</v>
      </c>
      <c r="T338" s="7">
        <v>50.5</v>
      </c>
      <c r="U338" s="8">
        <v>5.7</v>
      </c>
      <c r="V338" s="10">
        <v>6.3</v>
      </c>
      <c r="W338" s="9">
        <v>4</v>
      </c>
      <c r="X338" s="11">
        <v>0</v>
      </c>
      <c r="Y338" s="13">
        <v>3.6</v>
      </c>
      <c r="Z338" s="12">
        <v>29.9</v>
      </c>
      <c r="AA338" s="14">
        <v>0</v>
      </c>
      <c r="AB338">
        <f t="shared" ca="1" si="5"/>
        <v>0.15197771603457721</v>
      </c>
      <c r="AC338">
        <v>42484</v>
      </c>
      <c r="AD338" s="17">
        <v>27.25019</v>
      </c>
      <c r="AE338" s="18">
        <v>6.2911200000000003</v>
      </c>
      <c r="AF338" s="19">
        <v>17.274999999999999</v>
      </c>
      <c r="AG338" s="20">
        <v>4.4946900000000003</v>
      </c>
      <c r="AH338" s="21">
        <v>6.3932399999999996</v>
      </c>
      <c r="AI338" s="22">
        <v>0.23399999999999899</v>
      </c>
      <c r="AJ338" s="23">
        <v>38.06176</v>
      </c>
      <c r="AK338" s="24">
        <v>0</v>
      </c>
      <c r="AL338" s="2" t="s">
        <v>775</v>
      </c>
      <c r="AM338" s="17">
        <f>Table11[[#This Row],[Column3]]-Table11[[#This Row],[Labour]]</f>
        <v>-23.24981</v>
      </c>
      <c r="AN338" s="18">
        <f>Table11[[#This Row],[Column4]]-Table11[[#This Row],[Conservative]]</f>
        <v>0.59112000000000009</v>
      </c>
      <c r="AO338" s="19">
        <f>Table11[[#This Row],[Column5]]-Table11[[#This Row],[Reform]]</f>
        <v>10.974999999999998</v>
      </c>
      <c r="AP338" s="20">
        <f>Table11[[#This Row],[Column6]]-Table11[[#This Row],[LibDem]]</f>
        <v>0.4946900000000003</v>
      </c>
      <c r="AQ338" s="21">
        <f>Table11[[#This Row],[Column7]]-Table11[[#This Row],[Green]]</f>
        <v>6.3932399999999996</v>
      </c>
      <c r="AR338" s="22">
        <f>Table11[[#This Row],[Column8]]-Table11[[#This Row],[Oth]]</f>
        <v>-3.366000000000001</v>
      </c>
      <c r="AS338" s="23">
        <f>Table11[[#This Row],[Column9]]-Table11[[#This Row],[SNP]]</f>
        <v>8.161760000000001</v>
      </c>
      <c r="AT338" s="24">
        <f>Table11[[#This Row],[Column10]]-Table11[[#This Row],[PD]]</f>
        <v>0</v>
      </c>
      <c r="AU338" s="24">
        <f>MAX(Table11[[#This Row],[Column3]:[Column10]])-LARGE(Table11[[#This Row],[Column3]:[Column10]],2)</f>
        <v>10.81157</v>
      </c>
      <c r="AV338">
        <f>Table11[[#This Row],[Column3]]*Table11[[#This Row],[Column2]]</f>
        <v>1157697.0719600001</v>
      </c>
      <c r="AW338" s="25">
        <f>TRUNC(Table11[[#This Row],[Column3]]*Table11[[#This Row],[Column28]]/100)</f>
        <v>11576</v>
      </c>
      <c r="AX338" s="26">
        <f>TRUNC(Table11[[#This Row],[Column4]]*Table11[[#This Row],[Column29]]/100)</f>
        <v>2672</v>
      </c>
      <c r="AY338" s="27">
        <f>TRUNC(Table11[[#This Row],[Column5]]*Table11[[#This Row],[Column30]]/100)</f>
        <v>7339</v>
      </c>
      <c r="AZ338" s="28">
        <f>TRUNC(Table11[[#This Row],[Column6]]*Table11[[#This Row],[Column31]]/100)</f>
        <v>1909</v>
      </c>
      <c r="BA338" s="29">
        <f>TRUNC(Table11[[#This Row],[Column7]]*Table11[[#This Row],[Column312]]/100)</f>
        <v>2716</v>
      </c>
      <c r="BB338" s="30">
        <f>TRUNC(Table11[[#This Row],[Column8]]*Table11[[#This Row],[Column313]]/100)</f>
        <v>99</v>
      </c>
      <c r="BC338" s="31">
        <f>TRUNC(Table11[[#This Row],[Column9]]*Table11[[#This Row],[Column314]]/100)</f>
        <v>16170</v>
      </c>
      <c r="BD338" s="32">
        <f>TRUNC(Table11[[#This Row],[Column10]]*Table11[[#This Row],[Column30]]/100)</f>
        <v>0</v>
      </c>
      <c r="BE338">
        <f>Table11[[#This Row],[Column2]]</f>
        <v>42484</v>
      </c>
      <c r="BF338">
        <f>Table11[[#This Row],[Column28]]</f>
        <v>42484</v>
      </c>
      <c r="BG338">
        <f>Table11[[#This Row],[Column29]]</f>
        <v>42484</v>
      </c>
      <c r="BH338">
        <f>Table11[[#This Row],[Column30]]</f>
        <v>42484</v>
      </c>
      <c r="BI338">
        <f>Table11[[#This Row],[Column31]]</f>
        <v>42484</v>
      </c>
      <c r="BJ338">
        <f>Table11[[#This Row],[Column312]]</f>
        <v>42484</v>
      </c>
      <c r="BK338">
        <f>Table11[[#This Row],[Column313]]</f>
        <v>42484</v>
      </c>
      <c r="BL338">
        <f>Table11[[#This Row],[Column314]]</f>
        <v>42484</v>
      </c>
      <c r="BM338">
        <f>Table11[[#This Row],[Column315]]</f>
        <v>42484</v>
      </c>
      <c r="BN338">
        <f>Table11[[#This Row],[Column31]]</f>
        <v>42484</v>
      </c>
      <c r="BO338">
        <f>Table11[[#This Row],[Column312]]</f>
        <v>42484</v>
      </c>
    </row>
    <row r="339" spans="1:67" ht="28.8" customHeight="1">
      <c r="A339" s="2" t="s">
        <v>813</v>
      </c>
      <c r="B339" s="3" t="s">
        <v>814</v>
      </c>
      <c r="C339" s="3" t="s">
        <v>131</v>
      </c>
      <c r="D339" s="50" t="s">
        <v>1265</v>
      </c>
      <c r="E339">
        <v>1</v>
      </c>
      <c r="F339">
        <v>0.97699999999999998</v>
      </c>
      <c r="G339">
        <v>12.733000000000001</v>
      </c>
      <c r="H339">
        <v>6.8970000000000002</v>
      </c>
      <c r="I339">
        <v>32.465000000000003</v>
      </c>
      <c r="J339">
        <v>25.922000000000001</v>
      </c>
      <c r="K339">
        <v>0.52400000000000002</v>
      </c>
      <c r="L339">
        <v>20.481999999999999</v>
      </c>
      <c r="M339" s="7">
        <f>Table11[[#This Row],[Progressives]]*0.67+Table11[[#This Row],[Muslim]]*0.64+Table11[[#This Row],[Left]]*0.35+Table11[[#This Row],[Average]]*0.52+Table11[[#This Row],[Reforms]]*0.2</f>
        <v>30.68102</v>
      </c>
      <c r="N339" s="58">
        <f>Table11[[#This Row],[Average]]*0.34+Table11[[#This Row],[Liberal]]*0.45+Table11[[#This Row],[Blues]]+Table11[[#This Row],[Reforms]]*0.6</f>
        <v>35.516200000000005</v>
      </c>
      <c r="O339" s="9">
        <f>Table11[[#This Row],[Liberal]]*0.55+Table11[[#This Row],[Progressives]]*0.07+Table11[[#This Row],[Average]]*0.14</f>
        <v>19.284990000000001</v>
      </c>
      <c r="P339" s="11">
        <f>Table11[[#This Row],[Muslim]]*0.06+Table11[[#This Row],[Left]]*0.44+Table11[[#This Row],[Progressives]]*0.26</f>
        <v>7.4543600000000003</v>
      </c>
      <c r="Q339" s="59"/>
      <c r="R339" s="57">
        <f>Table11[[#This Row],[Muslim]]*0.3+Table11[[#This Row],[Left]]*0.21+Table11[[#This Row],[Reforms]]*0.2</f>
        <v>7.0634300000000003</v>
      </c>
      <c r="T339" s="7">
        <v>33.9</v>
      </c>
      <c r="U339" s="8">
        <v>19</v>
      </c>
      <c r="V339" s="10">
        <v>6.3</v>
      </c>
      <c r="W339" s="9">
        <v>5.0999999999999996</v>
      </c>
      <c r="X339" s="11">
        <v>4.7</v>
      </c>
      <c r="Y339" s="13">
        <v>0</v>
      </c>
      <c r="Z339" s="12">
        <v>31.1</v>
      </c>
      <c r="AA339" s="14">
        <v>0</v>
      </c>
      <c r="AB339">
        <f t="shared" ca="1" si="5"/>
        <v>0.18580166108654828</v>
      </c>
      <c r="AC339">
        <v>49782</v>
      </c>
      <c r="AD339" s="17">
        <v>20.56804</v>
      </c>
      <c r="AE339" s="18">
        <v>11.557919999999999</v>
      </c>
      <c r="AF339" s="19">
        <v>15.673999999999999</v>
      </c>
      <c r="AG339" s="20">
        <v>5.1710399999999996</v>
      </c>
      <c r="AH339" s="21">
        <v>11.05776</v>
      </c>
      <c r="AI339" s="22">
        <v>0</v>
      </c>
      <c r="AJ339" s="23">
        <v>35.971240000000002</v>
      </c>
      <c r="AK339" s="24">
        <v>0</v>
      </c>
      <c r="AL339" s="2" t="s">
        <v>813</v>
      </c>
      <c r="AM339" s="17">
        <f>Table11[[#This Row],[Column3]]-Table11[[#This Row],[Labour]]</f>
        <v>-13.331959999999999</v>
      </c>
      <c r="AN339" s="18">
        <f>Table11[[#This Row],[Column4]]-Table11[[#This Row],[Conservative]]</f>
        <v>-7.4420800000000007</v>
      </c>
      <c r="AO339" s="19">
        <f>Table11[[#This Row],[Column5]]-Table11[[#This Row],[Reform]]</f>
        <v>9.3739999999999988</v>
      </c>
      <c r="AP339" s="20">
        <f>Table11[[#This Row],[Column6]]-Table11[[#This Row],[LibDem]]</f>
        <v>7.1039999999999992E-2</v>
      </c>
      <c r="AQ339" s="21">
        <f>Table11[[#This Row],[Column7]]-Table11[[#This Row],[Green]]</f>
        <v>6.3577599999999999</v>
      </c>
      <c r="AR339" s="22">
        <f>Table11[[#This Row],[Column8]]-Table11[[#This Row],[Oth]]</f>
        <v>0</v>
      </c>
      <c r="AS339" s="23">
        <f>Table11[[#This Row],[Column9]]-Table11[[#This Row],[SNP]]</f>
        <v>4.8712400000000002</v>
      </c>
      <c r="AT339" s="24">
        <f>Table11[[#This Row],[Column10]]-Table11[[#This Row],[PD]]</f>
        <v>0</v>
      </c>
      <c r="AU339" s="24">
        <f>MAX(Table11[[#This Row],[Column3]:[Column10]])-LARGE(Table11[[#This Row],[Column3]:[Column10]],2)</f>
        <v>15.403200000000002</v>
      </c>
      <c r="AV339">
        <f>Table11[[#This Row],[Column3]]*Table11[[#This Row],[Column2]]</f>
        <v>1023918.1672799999</v>
      </c>
      <c r="AW339" s="25">
        <f>TRUNC(Table11[[#This Row],[Column3]]*Table11[[#This Row],[Column28]]/100)</f>
        <v>10239</v>
      </c>
      <c r="AX339" s="26">
        <f>TRUNC(Table11[[#This Row],[Column4]]*Table11[[#This Row],[Column29]]/100)</f>
        <v>5753</v>
      </c>
      <c r="AY339" s="27">
        <f>TRUNC(Table11[[#This Row],[Column5]]*Table11[[#This Row],[Column30]]/100)</f>
        <v>7802</v>
      </c>
      <c r="AZ339" s="28">
        <f>TRUNC(Table11[[#This Row],[Column6]]*Table11[[#This Row],[Column31]]/100)</f>
        <v>2574</v>
      </c>
      <c r="BA339" s="29">
        <f>TRUNC(Table11[[#This Row],[Column7]]*Table11[[#This Row],[Column312]]/100)</f>
        <v>5504</v>
      </c>
      <c r="BB339" s="30">
        <f>TRUNC(Table11[[#This Row],[Column8]]*Table11[[#This Row],[Column313]]/100)</f>
        <v>0</v>
      </c>
      <c r="BC339" s="31">
        <f>TRUNC(Table11[[#This Row],[Column9]]*Table11[[#This Row],[Column314]]/100)</f>
        <v>17907</v>
      </c>
      <c r="BD339" s="32">
        <f>TRUNC(Table11[[#This Row],[Column10]]*Table11[[#This Row],[Column30]]/100)</f>
        <v>0</v>
      </c>
      <c r="BE339">
        <f>Table11[[#This Row],[Column2]]</f>
        <v>49782</v>
      </c>
      <c r="BF339">
        <f>Table11[[#This Row],[Column28]]</f>
        <v>49782</v>
      </c>
      <c r="BG339">
        <f>Table11[[#This Row],[Column29]]</f>
        <v>49782</v>
      </c>
      <c r="BH339">
        <f>Table11[[#This Row],[Column30]]</f>
        <v>49782</v>
      </c>
      <c r="BI339">
        <f>Table11[[#This Row],[Column31]]</f>
        <v>49782</v>
      </c>
      <c r="BJ339">
        <f>Table11[[#This Row],[Column312]]</f>
        <v>49782</v>
      </c>
      <c r="BK339">
        <f>Table11[[#This Row],[Column313]]</f>
        <v>49782</v>
      </c>
      <c r="BL339">
        <f>Table11[[#This Row],[Column314]]</f>
        <v>49782</v>
      </c>
      <c r="BM339">
        <f>Table11[[#This Row],[Column315]]</f>
        <v>49782</v>
      </c>
      <c r="BN339">
        <f>Table11[[#This Row],[Column31]]</f>
        <v>49782</v>
      </c>
      <c r="BO339">
        <f>Table11[[#This Row],[Column312]]</f>
        <v>49782</v>
      </c>
    </row>
    <row r="340" spans="1:67" ht="28.8">
      <c r="A340" s="4" t="s">
        <v>310</v>
      </c>
      <c r="B340" s="5" t="s">
        <v>248</v>
      </c>
      <c r="C340" s="5" t="s">
        <v>131</v>
      </c>
      <c r="D340" s="56" t="s">
        <v>1266</v>
      </c>
      <c r="E340">
        <v>1</v>
      </c>
      <c r="F340">
        <v>0.56100000000000005</v>
      </c>
      <c r="G340">
        <v>7.3440000000000003</v>
      </c>
      <c r="H340">
        <v>5.9820000000000002</v>
      </c>
      <c r="I340">
        <v>30.963000000000001</v>
      </c>
      <c r="J340">
        <v>32.517000000000003</v>
      </c>
      <c r="K340">
        <v>1.3240000000000001</v>
      </c>
      <c r="L340">
        <v>21.309000000000001</v>
      </c>
      <c r="M340" s="7">
        <f>Table11[[#This Row],[Progressives]]*0.67+Table11[[#This Row],[Muslim]]*0.64+Table11[[#This Row],[Left]]*0.35+Table11[[#This Row],[Average]]*0.52+Table11[[#This Row],[Reforms]]*0.2</f>
        <v>27.299940000000003</v>
      </c>
      <c r="N340" s="58">
        <f>Table11[[#This Row],[Average]]*0.34+Table11[[#This Row],[Liberal]]*0.45+Table11[[#This Row],[Blues]]+Table11[[#This Row],[Reforms]]*0.6</f>
        <v>39.269470000000005</v>
      </c>
      <c r="O340" s="9">
        <f>Table11[[#This Row],[Liberal]]*0.55+Table11[[#This Row],[Progressives]]*0.07+Table11[[#This Row],[Average]]*0.14</f>
        <v>22.637910000000005</v>
      </c>
      <c r="P340" s="11">
        <f>Table11[[#This Row],[Muslim]]*0.06+Table11[[#This Row],[Left]]*0.44+Table11[[#This Row],[Progressives]]*0.26</f>
        <v>4.8203399999999998</v>
      </c>
      <c r="Q340" s="59"/>
      <c r="R340" s="57">
        <f>Table11[[#This Row],[Muslim]]*0.3+Table11[[#This Row],[Left]]*0.21+Table11[[#This Row],[Reforms]]*0.2</f>
        <v>5.97234</v>
      </c>
      <c r="T340" s="7">
        <v>13.1</v>
      </c>
      <c r="U340" s="8">
        <v>35.6</v>
      </c>
      <c r="V340" s="10">
        <v>7.1</v>
      </c>
      <c r="W340" s="9">
        <v>13</v>
      </c>
      <c r="X340" s="11">
        <v>2.1</v>
      </c>
      <c r="Y340" s="13">
        <v>0.6</v>
      </c>
      <c r="Z340" s="12">
        <v>28.6</v>
      </c>
      <c r="AA340" s="14">
        <v>0</v>
      </c>
      <c r="AB340">
        <f t="shared" ca="1" si="5"/>
        <v>0.32294342221979522</v>
      </c>
      <c r="AC340">
        <v>48958</v>
      </c>
      <c r="AD340" s="17">
        <v>4.4524799999999898</v>
      </c>
      <c r="AE340" s="18">
        <v>32.482210000000002</v>
      </c>
      <c r="AF340" s="19">
        <v>17.954639999999898</v>
      </c>
      <c r="AG340" s="20">
        <v>10.77867</v>
      </c>
      <c r="AH340" s="21">
        <v>5.6691599999999998</v>
      </c>
      <c r="AI340" s="22">
        <v>1.2999999999999901E-2</v>
      </c>
      <c r="AJ340" s="23">
        <v>28.649840000000001</v>
      </c>
      <c r="AK340" s="24">
        <v>0</v>
      </c>
      <c r="AL340" s="2" t="s">
        <v>310</v>
      </c>
      <c r="AM340" s="17">
        <f>Table11[[#This Row],[Column3]]-Table11[[#This Row],[Labour]]</f>
        <v>-8.6475200000000108</v>
      </c>
      <c r="AN340" s="18">
        <f>Table11[[#This Row],[Column4]]-Table11[[#This Row],[Conservative]]</f>
        <v>-3.1177899999999994</v>
      </c>
      <c r="AO340" s="19">
        <f>Table11[[#This Row],[Column5]]-Table11[[#This Row],[Reform]]</f>
        <v>10.854639999999899</v>
      </c>
      <c r="AP340" s="20">
        <f>Table11[[#This Row],[Column6]]-Table11[[#This Row],[LibDem]]</f>
        <v>-2.22133</v>
      </c>
      <c r="AQ340" s="21">
        <f>Table11[[#This Row],[Column7]]-Table11[[#This Row],[Green]]</f>
        <v>3.5691599999999997</v>
      </c>
      <c r="AR340" s="22">
        <f>Table11[[#This Row],[Column8]]-Table11[[#This Row],[Oth]]</f>
        <v>-0.58700000000000008</v>
      </c>
      <c r="AS340" s="23">
        <f>Table11[[#This Row],[Column9]]-Table11[[#This Row],[SNP]]</f>
        <v>4.9839999999999662E-2</v>
      </c>
      <c r="AT340" s="24">
        <f>Table11[[#This Row],[Column10]]-Table11[[#This Row],[PD]]</f>
        <v>0</v>
      </c>
      <c r="AU340" s="24">
        <f>MAX(Table11[[#This Row],[Column3]:[Column10]])-LARGE(Table11[[#This Row],[Column3]:[Column10]],2)</f>
        <v>3.8323700000000009</v>
      </c>
      <c r="AV340">
        <f>Table11[[#This Row],[Column3]]*Table11[[#This Row],[Column2]]</f>
        <v>217984.51583999951</v>
      </c>
      <c r="AW340" s="25">
        <f>TRUNC(Table11[[#This Row],[Column3]]*Table11[[#This Row],[Column28]]/100)</f>
        <v>2179</v>
      </c>
      <c r="AX340" s="26">
        <f>TRUNC(Table11[[#This Row],[Column4]]*Table11[[#This Row],[Column29]]/100)</f>
        <v>15902</v>
      </c>
      <c r="AY340" s="27">
        <f>TRUNC(Table11[[#This Row],[Column5]]*Table11[[#This Row],[Column30]]/100)</f>
        <v>8790</v>
      </c>
      <c r="AZ340" s="28">
        <f>TRUNC(Table11[[#This Row],[Column6]]*Table11[[#This Row],[Column31]]/100)</f>
        <v>5277</v>
      </c>
      <c r="BA340" s="29">
        <f>TRUNC(Table11[[#This Row],[Column7]]*Table11[[#This Row],[Column312]]/100)</f>
        <v>2775</v>
      </c>
      <c r="BB340" s="30">
        <f>TRUNC(Table11[[#This Row],[Column8]]*Table11[[#This Row],[Column313]]/100)</f>
        <v>6</v>
      </c>
      <c r="BC340" s="31">
        <f>TRUNC(Table11[[#This Row],[Column9]]*Table11[[#This Row],[Column314]]/100)</f>
        <v>14026</v>
      </c>
      <c r="BD340" s="32">
        <f>TRUNC(Table11[[#This Row],[Column10]]*Table11[[#This Row],[Column30]]/100)</f>
        <v>0</v>
      </c>
      <c r="BE340">
        <f>Table11[[#This Row],[Column2]]</f>
        <v>48958</v>
      </c>
      <c r="BF340">
        <f>Table11[[#This Row],[Column28]]</f>
        <v>48958</v>
      </c>
      <c r="BG340">
        <f>Table11[[#This Row],[Column29]]</f>
        <v>48958</v>
      </c>
      <c r="BH340">
        <f>Table11[[#This Row],[Column30]]</f>
        <v>48958</v>
      </c>
      <c r="BI340">
        <f>Table11[[#This Row],[Column31]]</f>
        <v>48958</v>
      </c>
      <c r="BJ340">
        <f>Table11[[#This Row],[Column312]]</f>
        <v>48958</v>
      </c>
      <c r="BK340">
        <f>Table11[[#This Row],[Column313]]</f>
        <v>48958</v>
      </c>
      <c r="BL340">
        <f>Table11[[#This Row],[Column314]]</f>
        <v>48958</v>
      </c>
      <c r="BM340">
        <f>Table11[[#This Row],[Column315]]</f>
        <v>48958</v>
      </c>
      <c r="BN340">
        <f>Table11[[#This Row],[Column31]]</f>
        <v>48958</v>
      </c>
      <c r="BO340">
        <f>Table11[[#This Row],[Column312]]</f>
        <v>48958</v>
      </c>
    </row>
    <row r="341" spans="1:67" ht="28.8" customHeight="1">
      <c r="A341" s="2" t="s">
        <v>846</v>
      </c>
      <c r="B341" s="3" t="s">
        <v>847</v>
      </c>
      <c r="C341" s="3" t="s">
        <v>131</v>
      </c>
      <c r="D341" s="50" t="s">
        <v>1267</v>
      </c>
      <c r="E341">
        <v>1</v>
      </c>
      <c r="F341">
        <v>0.84399999999999997</v>
      </c>
      <c r="G341">
        <v>9.0579999999999998</v>
      </c>
      <c r="H341">
        <v>4.5119999999999996</v>
      </c>
      <c r="I341">
        <v>38.835000000000001</v>
      </c>
      <c r="J341">
        <v>15.371</v>
      </c>
      <c r="K341">
        <v>0.155</v>
      </c>
      <c r="L341">
        <v>31.224</v>
      </c>
      <c r="M341" s="7">
        <f>Table11[[#This Row],[Progressives]]*0.67+Table11[[#This Row],[Muslim]]*0.64+Table11[[#This Row],[Left]]*0.35+Table11[[#This Row],[Average]]*0.52+Table11[[#This Row],[Reforms]]*0.2</f>
        <v>33.172499999999999</v>
      </c>
      <c r="N341" s="58">
        <f>Table11[[#This Row],[Average]]*0.34+Table11[[#This Row],[Liberal]]*0.45+Table11[[#This Row],[Blues]]+Table11[[#This Row],[Reforms]]*0.6</f>
        <v>39.010249999999999</v>
      </c>
      <c r="O341" s="9">
        <f>Table11[[#This Row],[Liberal]]*0.55+Table11[[#This Row],[Progressives]]*0.07+Table11[[#This Row],[Average]]*0.14</f>
        <v>14.206790000000002</v>
      </c>
      <c r="P341" s="11">
        <f>Table11[[#This Row],[Muslim]]*0.06+Table11[[#This Row],[Left]]*0.44+Table11[[#This Row],[Progressives]]*0.26</f>
        <v>5.2092799999999997</v>
      </c>
      <c r="Q341" s="59"/>
      <c r="R341" s="57">
        <f>Table11[[#This Row],[Muslim]]*0.3+Table11[[#This Row],[Left]]*0.21+Table11[[#This Row],[Reforms]]*0.2</f>
        <v>8.4001800000000006</v>
      </c>
      <c r="T341" s="7">
        <v>48.8</v>
      </c>
      <c r="U341" s="8">
        <v>3.7</v>
      </c>
      <c r="V341" s="10">
        <v>7</v>
      </c>
      <c r="W341" s="9">
        <v>2.1</v>
      </c>
      <c r="X341" s="11">
        <v>3.8</v>
      </c>
      <c r="Y341" s="13">
        <v>1</v>
      </c>
      <c r="Z341" s="12">
        <v>33.6</v>
      </c>
      <c r="AA341" s="14">
        <v>0</v>
      </c>
      <c r="AB341">
        <f t="shared" ca="1" si="5"/>
        <v>4.8934289701924039E-3</v>
      </c>
      <c r="AC341">
        <v>39584</v>
      </c>
      <c r="AD341" s="17">
        <v>25.805399999999999</v>
      </c>
      <c r="AE341" s="18">
        <v>4.3339999999999996</v>
      </c>
      <c r="AF341" s="19">
        <v>20.765999999999998</v>
      </c>
      <c r="AG341" s="20">
        <v>2.9645999999999999</v>
      </c>
      <c r="AH341" s="21">
        <v>8.4512400000000003</v>
      </c>
      <c r="AI341" s="22">
        <v>0</v>
      </c>
      <c r="AJ341" s="23">
        <v>37.678759999999997</v>
      </c>
      <c r="AK341" s="24">
        <v>0</v>
      </c>
      <c r="AL341" s="2" t="s">
        <v>846</v>
      </c>
      <c r="AM341" s="17">
        <f>Table11[[#This Row],[Column3]]-Table11[[#This Row],[Labour]]</f>
        <v>-22.994599999999998</v>
      </c>
      <c r="AN341" s="18">
        <f>Table11[[#This Row],[Column4]]-Table11[[#This Row],[Conservative]]</f>
        <v>0.63399999999999945</v>
      </c>
      <c r="AO341" s="19">
        <f>Table11[[#This Row],[Column5]]-Table11[[#This Row],[Reform]]</f>
        <v>13.765999999999998</v>
      </c>
      <c r="AP341" s="20">
        <f>Table11[[#This Row],[Column6]]-Table11[[#This Row],[LibDem]]</f>
        <v>0.86459999999999981</v>
      </c>
      <c r="AQ341" s="21">
        <f>Table11[[#This Row],[Column7]]-Table11[[#This Row],[Green]]</f>
        <v>4.6512400000000005</v>
      </c>
      <c r="AR341" s="22">
        <f>Table11[[#This Row],[Column8]]-Table11[[#This Row],[Oth]]</f>
        <v>-1</v>
      </c>
      <c r="AS341" s="23">
        <f>Table11[[#This Row],[Column9]]-Table11[[#This Row],[SNP]]</f>
        <v>4.0787599999999955</v>
      </c>
      <c r="AT341" s="24">
        <f>Table11[[#This Row],[Column10]]-Table11[[#This Row],[PD]]</f>
        <v>0</v>
      </c>
      <c r="AU341" s="24">
        <f>MAX(Table11[[#This Row],[Column3]:[Column10]])-LARGE(Table11[[#This Row],[Column3]:[Column10]],2)</f>
        <v>11.873359999999998</v>
      </c>
      <c r="AV341">
        <f>Table11[[#This Row],[Column3]]*Table11[[#This Row],[Column2]]</f>
        <v>1021480.9536</v>
      </c>
      <c r="AW341" s="25">
        <f>TRUNC(Table11[[#This Row],[Column3]]*Table11[[#This Row],[Column28]]/100)</f>
        <v>10214</v>
      </c>
      <c r="AX341" s="26">
        <f>TRUNC(Table11[[#This Row],[Column4]]*Table11[[#This Row],[Column29]]/100)</f>
        <v>1715</v>
      </c>
      <c r="AY341" s="27">
        <f>TRUNC(Table11[[#This Row],[Column5]]*Table11[[#This Row],[Column30]]/100)</f>
        <v>8220</v>
      </c>
      <c r="AZ341" s="28">
        <f>TRUNC(Table11[[#This Row],[Column6]]*Table11[[#This Row],[Column31]]/100)</f>
        <v>1173</v>
      </c>
      <c r="BA341" s="29">
        <f>TRUNC(Table11[[#This Row],[Column7]]*Table11[[#This Row],[Column312]]/100)</f>
        <v>3345</v>
      </c>
      <c r="BB341" s="30">
        <f>TRUNC(Table11[[#This Row],[Column8]]*Table11[[#This Row],[Column313]]/100)</f>
        <v>0</v>
      </c>
      <c r="BC341" s="31">
        <f>TRUNC(Table11[[#This Row],[Column9]]*Table11[[#This Row],[Column314]]/100)</f>
        <v>14914</v>
      </c>
      <c r="BD341" s="32">
        <f>TRUNC(Table11[[#This Row],[Column10]]*Table11[[#This Row],[Column30]]/100)</f>
        <v>0</v>
      </c>
      <c r="BE341">
        <f>Table11[[#This Row],[Column2]]</f>
        <v>39584</v>
      </c>
      <c r="BF341">
        <f>Table11[[#This Row],[Column28]]</f>
        <v>39584</v>
      </c>
      <c r="BG341">
        <f>Table11[[#This Row],[Column29]]</f>
        <v>39584</v>
      </c>
      <c r="BH341">
        <f>Table11[[#This Row],[Column30]]</f>
        <v>39584</v>
      </c>
      <c r="BI341">
        <f>Table11[[#This Row],[Column31]]</f>
        <v>39584</v>
      </c>
      <c r="BJ341">
        <f>Table11[[#This Row],[Column312]]</f>
        <v>39584</v>
      </c>
      <c r="BK341">
        <f>Table11[[#This Row],[Column313]]</f>
        <v>39584</v>
      </c>
      <c r="BL341">
        <f>Table11[[#This Row],[Column314]]</f>
        <v>39584</v>
      </c>
      <c r="BM341">
        <f>Table11[[#This Row],[Column315]]</f>
        <v>39584</v>
      </c>
      <c r="BN341">
        <f>Table11[[#This Row],[Column31]]</f>
        <v>39584</v>
      </c>
      <c r="BO341">
        <f>Table11[[#This Row],[Column312]]</f>
        <v>39584</v>
      </c>
    </row>
    <row r="342" spans="1:67" ht="28.8" customHeight="1">
      <c r="A342" s="2" t="s">
        <v>182</v>
      </c>
      <c r="B342" s="3" t="s">
        <v>183</v>
      </c>
      <c r="C342" s="3" t="s">
        <v>73</v>
      </c>
      <c r="D342" s="50" t="s">
        <v>1268</v>
      </c>
      <c r="E342">
        <v>0</v>
      </c>
      <c r="F342">
        <v>2.23</v>
      </c>
      <c r="G342">
        <v>9.6020000000000003</v>
      </c>
      <c r="H342">
        <v>12.039</v>
      </c>
      <c r="I342">
        <v>26.466999999999999</v>
      </c>
      <c r="J342">
        <v>23.588999999999999</v>
      </c>
      <c r="K342">
        <v>6.4029999999999996</v>
      </c>
      <c r="L342">
        <v>19.670999999999999</v>
      </c>
      <c r="M342" s="7">
        <f>Table11[[#This Row],[Progressives]]*0.67+Table11[[#This Row],[Muslim]]*0.64+Table11[[#This Row],[Left]]*0.35+Table11[[#This Row],[Average]]*0.52+Table11[[#This Row],[Reforms]]*0.2</f>
        <v>30.551069999999999</v>
      </c>
      <c r="N342" s="58">
        <f>Table11[[#This Row],[Average]]*0.34+Table11[[#This Row],[Liberal]]*0.45+Table11[[#This Row],[Blues]]+Table11[[#This Row],[Reforms]]*0.6</f>
        <v>37.819429999999997</v>
      </c>
      <c r="O342" s="9">
        <f>Table11[[#This Row],[Liberal]]*0.55+Table11[[#This Row],[Progressives]]*0.07+Table11[[#This Row],[Average]]*0.14</f>
        <v>17.52206</v>
      </c>
      <c r="P342" s="11">
        <f>Table11[[#This Row],[Muslim]]*0.06+Table11[[#This Row],[Left]]*0.44+Table11[[#This Row],[Progressives]]*0.26</f>
        <v>7.4888199999999996</v>
      </c>
      <c r="Q342" s="59"/>
      <c r="R342" s="57">
        <f>Table11[[#This Row],[Muslim]]*0.3+Table11[[#This Row],[Left]]*0.21+Table11[[#This Row],[Reforms]]*0.2</f>
        <v>6.6196200000000003</v>
      </c>
      <c r="T342" s="7">
        <v>40.700000000000003</v>
      </c>
      <c r="U342" s="8">
        <v>29</v>
      </c>
      <c r="V342" s="10">
        <v>16.899999999999999</v>
      </c>
      <c r="W342" s="9">
        <v>8.3000000000000007</v>
      </c>
      <c r="X342" s="11">
        <v>4.4000000000000004</v>
      </c>
      <c r="Y342" s="13">
        <v>0.6</v>
      </c>
      <c r="Z342" s="12">
        <v>0</v>
      </c>
      <c r="AA342" s="14">
        <v>0</v>
      </c>
      <c r="AB342">
        <f t="shared" ca="1" si="5"/>
        <v>0.64793924371691158</v>
      </c>
      <c r="AC342">
        <v>48544</v>
      </c>
      <c r="AD342" s="17">
        <v>23.790999999999901</v>
      </c>
      <c r="AE342" s="18">
        <v>28.786840000000002</v>
      </c>
      <c r="AF342" s="19">
        <v>26.864999999999998</v>
      </c>
      <c r="AG342" s="20">
        <v>7.3191600000000001</v>
      </c>
      <c r="AH342" s="21">
        <v>13.06</v>
      </c>
      <c r="AI342" s="22">
        <v>7.7999999999999903E-2</v>
      </c>
      <c r="AJ342" s="23">
        <v>0</v>
      </c>
      <c r="AK342" s="24">
        <v>0</v>
      </c>
      <c r="AL342" s="2" t="s">
        <v>182</v>
      </c>
      <c r="AM342" s="17">
        <f>Table11[[#This Row],[Column3]]-Table11[[#This Row],[Labour]]</f>
        <v>-16.909000000000102</v>
      </c>
      <c r="AN342" s="18">
        <f>Table11[[#This Row],[Column4]]-Table11[[#This Row],[Conservative]]</f>
        <v>-0.21315999999999846</v>
      </c>
      <c r="AO342" s="19">
        <f>Table11[[#This Row],[Column5]]-Table11[[#This Row],[Reform]]</f>
        <v>9.9649999999999999</v>
      </c>
      <c r="AP342" s="20">
        <f>Table11[[#This Row],[Column6]]-Table11[[#This Row],[LibDem]]</f>
        <v>-0.9808400000000006</v>
      </c>
      <c r="AQ342" s="21">
        <f>Table11[[#This Row],[Column7]]-Table11[[#This Row],[Green]]</f>
        <v>8.66</v>
      </c>
      <c r="AR342" s="22">
        <f>Table11[[#This Row],[Column8]]-Table11[[#This Row],[Oth]]</f>
        <v>-0.52200000000000002</v>
      </c>
      <c r="AS342" s="23">
        <f>Table11[[#This Row],[Column9]]-Table11[[#This Row],[SNP]]</f>
        <v>0</v>
      </c>
      <c r="AT342" s="24">
        <f>Table11[[#This Row],[Column10]]-Table11[[#This Row],[PD]]</f>
        <v>0</v>
      </c>
      <c r="AU342" s="24">
        <f>MAX(Table11[[#This Row],[Column3]:[Column10]])-LARGE(Table11[[#This Row],[Column3]:[Column10]],2)</f>
        <v>1.9218400000000031</v>
      </c>
      <c r="AV342">
        <f>Table11[[#This Row],[Column3]]*Table11[[#This Row],[Column2]]</f>
        <v>1154910.3039999951</v>
      </c>
      <c r="AW342" s="25">
        <f>TRUNC(Table11[[#This Row],[Column3]]*Table11[[#This Row],[Column28]]/100)</f>
        <v>11549</v>
      </c>
      <c r="AX342" s="26">
        <f>TRUNC(Table11[[#This Row],[Column4]]*Table11[[#This Row],[Column29]]/100)</f>
        <v>13974</v>
      </c>
      <c r="AY342" s="27">
        <f>TRUNC(Table11[[#This Row],[Column5]]*Table11[[#This Row],[Column30]]/100)</f>
        <v>13041</v>
      </c>
      <c r="AZ342" s="28">
        <f>TRUNC(Table11[[#This Row],[Column6]]*Table11[[#This Row],[Column31]]/100)</f>
        <v>3553</v>
      </c>
      <c r="BA342" s="29">
        <f>TRUNC(Table11[[#This Row],[Column7]]*Table11[[#This Row],[Column312]]/100)</f>
        <v>6339</v>
      </c>
      <c r="BB342" s="30">
        <f>TRUNC(Table11[[#This Row],[Column8]]*Table11[[#This Row],[Column313]]/100)</f>
        <v>37</v>
      </c>
      <c r="BC342" s="31">
        <f>TRUNC(Table11[[#This Row],[Column9]]*Table11[[#This Row],[Column314]]/100)</f>
        <v>0</v>
      </c>
      <c r="BD342" s="32">
        <f>TRUNC(Table11[[#This Row],[Column10]]*Table11[[#This Row],[Column30]]/100)</f>
        <v>0</v>
      </c>
      <c r="BE342">
        <f>Table11[[#This Row],[Column2]]</f>
        <v>48544</v>
      </c>
      <c r="BF342">
        <f>Table11[[#This Row],[Column28]]</f>
        <v>48544</v>
      </c>
      <c r="BG342">
        <f>Table11[[#This Row],[Column29]]</f>
        <v>48544</v>
      </c>
      <c r="BH342">
        <f>Table11[[#This Row],[Column30]]</f>
        <v>48544</v>
      </c>
      <c r="BI342">
        <f>Table11[[#This Row],[Column31]]</f>
        <v>48544</v>
      </c>
      <c r="BJ342">
        <f>Table11[[#This Row],[Column312]]</f>
        <v>48544</v>
      </c>
      <c r="BK342">
        <f>Table11[[#This Row],[Column313]]</f>
        <v>48544</v>
      </c>
      <c r="BL342">
        <f>Table11[[#This Row],[Column314]]</f>
        <v>48544</v>
      </c>
      <c r="BM342">
        <f>Table11[[#This Row],[Column315]]</f>
        <v>48544</v>
      </c>
      <c r="BN342">
        <f>Table11[[#This Row],[Column31]]</f>
        <v>48544</v>
      </c>
      <c r="BO342">
        <f>Table11[[#This Row],[Column312]]</f>
        <v>48544</v>
      </c>
    </row>
    <row r="343" spans="1:67" ht="28.8" customHeight="1">
      <c r="A343" s="2" t="s">
        <v>135</v>
      </c>
      <c r="B343" s="3" t="s">
        <v>136</v>
      </c>
      <c r="C343" s="3" t="s">
        <v>73</v>
      </c>
      <c r="D343" s="50" t="s">
        <v>1269</v>
      </c>
      <c r="E343" s="16">
        <v>0</v>
      </c>
      <c r="F343">
        <v>0.26300000000000001</v>
      </c>
      <c r="G343">
        <v>6.8360000000000003</v>
      </c>
      <c r="H343">
        <v>7.3929999999999998</v>
      </c>
      <c r="I343">
        <v>16.297000000000001</v>
      </c>
      <c r="J343">
        <v>31.969000000000001</v>
      </c>
      <c r="K343">
        <v>19.573</v>
      </c>
      <c r="L343">
        <v>17.667999999999999</v>
      </c>
      <c r="M343" s="7">
        <f>Table11[[#This Row],[Progressives]]*0.67+Table11[[#This Row],[Muslim]]*0.64+Table11[[#This Row],[Left]]*0.35+Table11[[#This Row],[Average]]*0.52+Table11[[#This Row],[Reforms]]*0.2</f>
        <v>19.522269999999999</v>
      </c>
      <c r="N343" s="58">
        <f>Table11[[#This Row],[Average]]*0.34+Table11[[#This Row],[Liberal]]*0.45+Table11[[#This Row],[Blues]]+Table11[[#This Row],[Reforms]]*0.6</f>
        <v>50.100830000000002</v>
      </c>
      <c r="O343" s="9">
        <f>Table11[[#This Row],[Liberal]]*0.55+Table11[[#This Row],[Progressives]]*0.07+Table11[[#This Row],[Average]]*0.14</f>
        <v>20.382040000000003</v>
      </c>
      <c r="P343" s="11">
        <f>Table11[[#This Row],[Muslim]]*0.06+Table11[[#This Row],[Left]]*0.44+Table11[[#This Row],[Progressives]]*0.26</f>
        <v>4.9458000000000002</v>
      </c>
      <c r="Q343" s="59"/>
      <c r="R343" s="57">
        <f>Table11[[#This Row],[Muslim]]*0.3+Table11[[#This Row],[Left]]*0.21+Table11[[#This Row],[Reforms]]*0.2</f>
        <v>5.0480599999999995</v>
      </c>
      <c r="T343" s="7">
        <v>17.899999999999999</v>
      </c>
      <c r="U343" s="8">
        <v>40.200000000000003</v>
      </c>
      <c r="V343" s="10">
        <v>13.5</v>
      </c>
      <c r="W343" s="9">
        <v>18</v>
      </c>
      <c r="X343" s="11">
        <v>10.1</v>
      </c>
      <c r="Y343" s="13">
        <v>0.3</v>
      </c>
      <c r="Z343" s="12">
        <v>0</v>
      </c>
      <c r="AA343" s="14">
        <v>0</v>
      </c>
      <c r="AB343">
        <f t="shared" ca="1" si="5"/>
        <v>0.64806218069591714</v>
      </c>
      <c r="AC343">
        <v>54740</v>
      </c>
      <c r="AD343" s="17">
        <v>6.9567999999999897</v>
      </c>
      <c r="AE343" s="18">
        <v>37.192259999999997</v>
      </c>
      <c r="AF343" s="19">
        <v>28.134</v>
      </c>
      <c r="AG343" s="20">
        <v>12.857939999999999</v>
      </c>
      <c r="AH343" s="21">
        <v>14.82</v>
      </c>
      <c r="AI343" s="22">
        <v>3.8999999999999903E-2</v>
      </c>
      <c r="AJ343" s="23">
        <v>0</v>
      </c>
      <c r="AK343" s="24">
        <v>0</v>
      </c>
      <c r="AL343" s="2" t="s">
        <v>135</v>
      </c>
      <c r="AM343" s="17">
        <f>Table11[[#This Row],[Column3]]-Table11[[#This Row],[Labour]]</f>
        <v>-10.943200000000008</v>
      </c>
      <c r="AN343" s="18">
        <f>Table11[[#This Row],[Column4]]-Table11[[#This Row],[Conservative]]</f>
        <v>-3.0077400000000054</v>
      </c>
      <c r="AO343" s="19">
        <f>Table11[[#This Row],[Column5]]-Table11[[#This Row],[Reform]]</f>
        <v>14.634</v>
      </c>
      <c r="AP343" s="20">
        <f>Table11[[#This Row],[Column6]]-Table11[[#This Row],[LibDem]]</f>
        <v>-5.1420600000000007</v>
      </c>
      <c r="AQ343" s="21">
        <f>Table11[[#This Row],[Column7]]-Table11[[#This Row],[Green]]</f>
        <v>4.7200000000000006</v>
      </c>
      <c r="AR343" s="22">
        <f>Table11[[#This Row],[Column8]]-Table11[[#This Row],[Oth]]</f>
        <v>-0.26100000000000007</v>
      </c>
      <c r="AS343" s="23">
        <f>Table11[[#This Row],[Column9]]-Table11[[#This Row],[SNP]]</f>
        <v>0</v>
      </c>
      <c r="AT343" s="24">
        <f>Table11[[#This Row],[Column10]]-Table11[[#This Row],[PD]]</f>
        <v>0</v>
      </c>
      <c r="AU343" s="24">
        <f>MAX(Table11[[#This Row],[Column3]:[Column10]])-LARGE(Table11[[#This Row],[Column3]:[Column10]],2)</f>
        <v>9.0582599999999971</v>
      </c>
      <c r="AV343">
        <f>Table11[[#This Row],[Column3]]*Table11[[#This Row],[Column2]]</f>
        <v>380815.23199999944</v>
      </c>
      <c r="AW343" s="25">
        <f>TRUNC(Table11[[#This Row],[Column3]]*Table11[[#This Row],[Column28]]/100)</f>
        <v>3808</v>
      </c>
      <c r="AX343" s="26">
        <f>TRUNC(Table11[[#This Row],[Column4]]*Table11[[#This Row],[Column29]]/100)</f>
        <v>20359</v>
      </c>
      <c r="AY343" s="27">
        <f>TRUNC(Table11[[#This Row],[Column5]]*Table11[[#This Row],[Column30]]/100)</f>
        <v>15400</v>
      </c>
      <c r="AZ343" s="28">
        <f>TRUNC(Table11[[#This Row],[Column6]]*Table11[[#This Row],[Column31]]/100)</f>
        <v>7038</v>
      </c>
      <c r="BA343" s="29">
        <f>TRUNC(Table11[[#This Row],[Column7]]*Table11[[#This Row],[Column312]]/100)</f>
        <v>8112</v>
      </c>
      <c r="BB343" s="30">
        <f>TRUNC(Table11[[#This Row],[Column8]]*Table11[[#This Row],[Column313]]/100)</f>
        <v>21</v>
      </c>
      <c r="BC343" s="31">
        <f>TRUNC(Table11[[#This Row],[Column9]]*Table11[[#This Row],[Column314]]/100)</f>
        <v>0</v>
      </c>
      <c r="BD343" s="32">
        <f>TRUNC(Table11[[#This Row],[Column10]]*Table11[[#This Row],[Column30]]/100)</f>
        <v>0</v>
      </c>
      <c r="BE343">
        <f>Table11[[#This Row],[Column2]]</f>
        <v>54740</v>
      </c>
      <c r="BF343">
        <f>Table11[[#This Row],[Column28]]</f>
        <v>54740</v>
      </c>
      <c r="BG343">
        <f>Table11[[#This Row],[Column29]]</f>
        <v>54740</v>
      </c>
      <c r="BH343">
        <f>Table11[[#This Row],[Column30]]</f>
        <v>54740</v>
      </c>
      <c r="BI343">
        <f>Table11[[#This Row],[Column31]]</f>
        <v>54740</v>
      </c>
      <c r="BJ343">
        <f>Table11[[#This Row],[Column312]]</f>
        <v>54740</v>
      </c>
      <c r="BK343">
        <f>Table11[[#This Row],[Column313]]</f>
        <v>54740</v>
      </c>
      <c r="BL343">
        <f>Table11[[#This Row],[Column314]]</f>
        <v>54740</v>
      </c>
      <c r="BM343">
        <f>Table11[[#This Row],[Column315]]</f>
        <v>54740</v>
      </c>
      <c r="BN343">
        <f>Table11[[#This Row],[Column31]]</f>
        <v>54740</v>
      </c>
      <c r="BO343">
        <f>Table11[[#This Row],[Column312]]</f>
        <v>54740</v>
      </c>
    </row>
    <row r="344" spans="1:67" ht="28.8" customHeight="1">
      <c r="A344" s="2" t="s">
        <v>316</v>
      </c>
      <c r="B344" s="3" t="s">
        <v>169</v>
      </c>
      <c r="C344" s="3" t="s">
        <v>73</v>
      </c>
      <c r="D344" s="50" t="s">
        <v>1270</v>
      </c>
      <c r="E344">
        <v>0</v>
      </c>
      <c r="F344">
        <v>1.8859999999999999</v>
      </c>
      <c r="G344">
        <v>8.5239999999999991</v>
      </c>
      <c r="H344">
        <v>11.555</v>
      </c>
      <c r="I344">
        <v>29.341999999999999</v>
      </c>
      <c r="J344">
        <v>18.989000000000001</v>
      </c>
      <c r="K344">
        <v>7.8920000000000003</v>
      </c>
      <c r="L344">
        <v>21.812000000000001</v>
      </c>
      <c r="M344" s="7">
        <f>Table11[[#This Row],[Progressives]]*0.67+Table11[[#This Row],[Muslim]]*0.64+Table11[[#This Row],[Left]]*0.35+Table11[[#This Row],[Average]]*0.52+Table11[[#This Row],[Reforms]]*0.2</f>
        <v>31.552530000000001</v>
      </c>
      <c r="N344" s="58">
        <f>Table11[[#This Row],[Average]]*0.34+Table11[[#This Row],[Liberal]]*0.45+Table11[[#This Row],[Blues]]+Table11[[#This Row],[Reforms]]*0.6</f>
        <v>39.500529999999998</v>
      </c>
      <c r="O344" s="9">
        <f>Table11[[#This Row],[Liberal]]*0.55+Table11[[#This Row],[Progressives]]*0.07+Table11[[#This Row],[Average]]*0.14</f>
        <v>15.360680000000002</v>
      </c>
      <c r="P344" s="11">
        <f>Table11[[#This Row],[Muslim]]*0.06+Table11[[#This Row],[Left]]*0.44+Table11[[#This Row],[Progressives]]*0.26</f>
        <v>6.8680199999999996</v>
      </c>
      <c r="Q344" s="59"/>
      <c r="R344" s="57">
        <f>Table11[[#This Row],[Muslim]]*0.3+Table11[[#This Row],[Left]]*0.21+Table11[[#This Row],[Reforms]]*0.2</f>
        <v>6.7182399999999998</v>
      </c>
      <c r="T344" s="7">
        <v>32.5</v>
      </c>
      <c r="U344" s="8">
        <v>28.7</v>
      </c>
      <c r="V344" s="10">
        <v>21.6</v>
      </c>
      <c r="W344" s="9">
        <v>5.2</v>
      </c>
      <c r="X344" s="11">
        <v>9.3000000000000007</v>
      </c>
      <c r="Y344" s="13">
        <v>2.7</v>
      </c>
      <c r="Z344" s="12">
        <v>0</v>
      </c>
      <c r="AA344" s="14">
        <v>0</v>
      </c>
      <c r="AB344">
        <f t="shared" ca="1" si="5"/>
        <v>0.2623339740996754</v>
      </c>
      <c r="AC344">
        <v>46975</v>
      </c>
      <c r="AD344" s="17">
        <v>21.620999999999999</v>
      </c>
      <c r="AE344" s="18">
        <v>24.638299999999902</v>
      </c>
      <c r="AF344" s="19">
        <v>30.538</v>
      </c>
      <c r="AG344" s="20">
        <v>6.2936999999999896</v>
      </c>
      <c r="AH344" s="21">
        <v>16.61</v>
      </c>
      <c r="AI344" s="22">
        <v>0.29899999999999899</v>
      </c>
      <c r="AJ344" s="23">
        <v>0</v>
      </c>
      <c r="AK344" s="24">
        <v>0</v>
      </c>
      <c r="AL344" s="2" t="s">
        <v>316</v>
      </c>
      <c r="AM344" s="17">
        <f>Table11[[#This Row],[Column3]]-Table11[[#This Row],[Labour]]</f>
        <v>-10.879000000000001</v>
      </c>
      <c r="AN344" s="18">
        <f>Table11[[#This Row],[Column4]]-Table11[[#This Row],[Conservative]]</f>
        <v>-4.0617000000000978</v>
      </c>
      <c r="AO344" s="19">
        <f>Table11[[#This Row],[Column5]]-Table11[[#This Row],[Reform]]</f>
        <v>8.9379999999999988</v>
      </c>
      <c r="AP344" s="20">
        <f>Table11[[#This Row],[Column6]]-Table11[[#This Row],[LibDem]]</f>
        <v>1.0936999999999895</v>
      </c>
      <c r="AQ344" s="21">
        <f>Table11[[#This Row],[Column7]]-Table11[[#This Row],[Green]]</f>
        <v>7.3099999999999987</v>
      </c>
      <c r="AR344" s="22">
        <f>Table11[[#This Row],[Column8]]-Table11[[#This Row],[Oth]]</f>
        <v>-2.4010000000000011</v>
      </c>
      <c r="AS344" s="23">
        <f>Table11[[#This Row],[Column9]]-Table11[[#This Row],[SNP]]</f>
        <v>0</v>
      </c>
      <c r="AT344" s="24">
        <f>Table11[[#This Row],[Column10]]-Table11[[#This Row],[PD]]</f>
        <v>0</v>
      </c>
      <c r="AU344" s="24">
        <f>MAX(Table11[[#This Row],[Column3]:[Column10]])-LARGE(Table11[[#This Row],[Column3]:[Column10]],2)</f>
        <v>5.8997000000000988</v>
      </c>
      <c r="AV344">
        <f>Table11[[#This Row],[Column3]]*Table11[[#This Row],[Column2]]</f>
        <v>1015646.475</v>
      </c>
      <c r="AW344" s="25">
        <f>TRUNC(Table11[[#This Row],[Column3]]*Table11[[#This Row],[Column28]]/100)</f>
        <v>10156</v>
      </c>
      <c r="AX344" s="26">
        <f>TRUNC(Table11[[#This Row],[Column4]]*Table11[[#This Row],[Column29]]/100)</f>
        <v>11573</v>
      </c>
      <c r="AY344" s="27">
        <f>TRUNC(Table11[[#This Row],[Column5]]*Table11[[#This Row],[Column30]]/100)</f>
        <v>14345</v>
      </c>
      <c r="AZ344" s="28">
        <f>TRUNC(Table11[[#This Row],[Column6]]*Table11[[#This Row],[Column31]]/100)</f>
        <v>2956</v>
      </c>
      <c r="BA344" s="29">
        <f>TRUNC(Table11[[#This Row],[Column7]]*Table11[[#This Row],[Column312]]/100)</f>
        <v>7802</v>
      </c>
      <c r="BB344" s="30">
        <f>TRUNC(Table11[[#This Row],[Column8]]*Table11[[#This Row],[Column313]]/100)</f>
        <v>140</v>
      </c>
      <c r="BC344" s="31">
        <f>TRUNC(Table11[[#This Row],[Column9]]*Table11[[#This Row],[Column314]]/100)</f>
        <v>0</v>
      </c>
      <c r="BD344" s="32">
        <f>TRUNC(Table11[[#This Row],[Column10]]*Table11[[#This Row],[Column30]]/100)</f>
        <v>0</v>
      </c>
      <c r="BE344">
        <f>Table11[[#This Row],[Column2]]</f>
        <v>46975</v>
      </c>
      <c r="BF344">
        <f>Table11[[#This Row],[Column28]]</f>
        <v>46975</v>
      </c>
      <c r="BG344">
        <f>Table11[[#This Row],[Column29]]</f>
        <v>46975</v>
      </c>
      <c r="BH344">
        <f>Table11[[#This Row],[Column30]]</f>
        <v>46975</v>
      </c>
      <c r="BI344">
        <f>Table11[[#This Row],[Column31]]</f>
        <v>46975</v>
      </c>
      <c r="BJ344">
        <f>Table11[[#This Row],[Column312]]</f>
        <v>46975</v>
      </c>
      <c r="BK344">
        <f>Table11[[#This Row],[Column313]]</f>
        <v>46975</v>
      </c>
      <c r="BL344">
        <f>Table11[[#This Row],[Column314]]</f>
        <v>46975</v>
      </c>
      <c r="BM344">
        <f>Table11[[#This Row],[Column315]]</f>
        <v>46975</v>
      </c>
      <c r="BN344">
        <f>Table11[[#This Row],[Column31]]</f>
        <v>46975</v>
      </c>
      <c r="BO344">
        <f>Table11[[#This Row],[Column312]]</f>
        <v>46975</v>
      </c>
    </row>
    <row r="345" spans="1:67" ht="28.8" customHeight="1">
      <c r="A345" s="4" t="s">
        <v>184</v>
      </c>
      <c r="B345" s="5" t="s">
        <v>87</v>
      </c>
      <c r="C345" s="5" t="s">
        <v>73</v>
      </c>
      <c r="D345" s="56" t="s">
        <v>1271</v>
      </c>
      <c r="E345" s="16">
        <v>0</v>
      </c>
      <c r="F345">
        <v>8.7149999999999999</v>
      </c>
      <c r="G345">
        <v>8.2850000000000001</v>
      </c>
      <c r="H345">
        <v>12.057</v>
      </c>
      <c r="I345">
        <v>24.681000000000001</v>
      </c>
      <c r="J345">
        <v>20.739000000000001</v>
      </c>
      <c r="K345">
        <v>8.5909999999999993</v>
      </c>
      <c r="L345">
        <v>16.933</v>
      </c>
      <c r="M345" s="7">
        <f>Table11[[#This Row],[Progressives]]*0.67+Table11[[#This Row],[Muslim]]*0.64+Table11[[#This Row],[Left]]*0.35+Table11[[#This Row],[Average]]*0.52+Table11[[#This Row],[Reforms]]*0.2</f>
        <v>32.776260000000001</v>
      </c>
      <c r="N345" s="58">
        <f>Table11[[#This Row],[Average]]*0.34+Table11[[#This Row],[Liberal]]*0.45+Table11[[#This Row],[Blues]]+Table11[[#This Row],[Reforms]]*0.6</f>
        <v>36.474890000000002</v>
      </c>
      <c r="O345" s="9">
        <f>Table11[[#This Row],[Liberal]]*0.55+Table11[[#This Row],[Progressives]]*0.07+Table11[[#This Row],[Average]]*0.14</f>
        <v>15.705780000000001</v>
      </c>
      <c r="P345" s="11">
        <f>Table11[[#This Row],[Muslim]]*0.06+Table11[[#This Row],[Left]]*0.44+Table11[[#This Row],[Progressives]]*0.26</f>
        <v>7.3031200000000007</v>
      </c>
      <c r="Q345" s="59"/>
      <c r="R345" s="57">
        <f>Table11[[#This Row],[Muslim]]*0.3+Table11[[#This Row],[Left]]*0.21+Table11[[#This Row],[Reforms]]*0.2</f>
        <v>7.7409499999999998</v>
      </c>
      <c r="T345" s="7">
        <v>30.2</v>
      </c>
      <c r="U345" s="8">
        <v>28.9</v>
      </c>
      <c r="V345" s="10">
        <v>13.5</v>
      </c>
      <c r="W345" s="9">
        <v>20.9</v>
      </c>
      <c r="X345" s="11">
        <v>5.2</v>
      </c>
      <c r="Y345" s="13">
        <v>1.3</v>
      </c>
      <c r="Z345" s="12">
        <v>0</v>
      </c>
      <c r="AA345" s="14">
        <v>0</v>
      </c>
      <c r="AB345">
        <f t="shared" ca="1" si="5"/>
        <v>0.16373740608264464</v>
      </c>
      <c r="AC345">
        <v>49940</v>
      </c>
      <c r="AD345" s="17">
        <v>19.222000000000001</v>
      </c>
      <c r="AE345" s="18">
        <v>29.033799999999999</v>
      </c>
      <c r="AF345" s="19">
        <v>22.146999999999998</v>
      </c>
      <c r="AG345" s="20">
        <v>15.7302</v>
      </c>
      <c r="AH345" s="21">
        <v>13.698</v>
      </c>
      <c r="AI345" s="22">
        <v>0.16900000000000001</v>
      </c>
      <c r="AJ345" s="23">
        <v>0</v>
      </c>
      <c r="AK345" s="24">
        <v>0</v>
      </c>
      <c r="AL345" s="4" t="s">
        <v>184</v>
      </c>
      <c r="AM345" s="17">
        <f>Table11[[#This Row],[Column3]]-Table11[[#This Row],[Labour]]</f>
        <v>-10.977999999999998</v>
      </c>
      <c r="AN345" s="18">
        <f>Table11[[#This Row],[Column4]]-Table11[[#This Row],[Conservative]]</f>
        <v>0.13380000000000081</v>
      </c>
      <c r="AO345" s="19">
        <f>Table11[[#This Row],[Column5]]-Table11[[#This Row],[Reform]]</f>
        <v>8.6469999999999985</v>
      </c>
      <c r="AP345" s="20">
        <f>Table11[[#This Row],[Column6]]-Table11[[#This Row],[LibDem]]</f>
        <v>-5.1697999999999986</v>
      </c>
      <c r="AQ345" s="21">
        <f>Table11[[#This Row],[Column7]]-Table11[[#This Row],[Green]]</f>
        <v>8.4980000000000011</v>
      </c>
      <c r="AR345" s="22">
        <f>Table11[[#This Row],[Column8]]-Table11[[#This Row],[Oth]]</f>
        <v>-1.131</v>
      </c>
      <c r="AS345" s="23">
        <f>Table11[[#This Row],[Column9]]-Table11[[#This Row],[SNP]]</f>
        <v>0</v>
      </c>
      <c r="AT345" s="24">
        <f>Table11[[#This Row],[Column10]]-Table11[[#This Row],[PD]]</f>
        <v>0</v>
      </c>
      <c r="AU345" s="24">
        <f>MAX(Table11[[#This Row],[Column3]:[Column10]])-LARGE(Table11[[#This Row],[Column3]:[Column10]],2)</f>
        <v>6.8868000000000009</v>
      </c>
      <c r="AV345">
        <f>Table11[[#This Row],[Column3]]*Table11[[#This Row],[Column2]]</f>
        <v>959946.68</v>
      </c>
      <c r="AW345" s="25">
        <f>TRUNC(Table11[[#This Row],[Column3]]*Table11[[#This Row],[Column28]]/100)</f>
        <v>9599</v>
      </c>
      <c r="AX345" s="26">
        <f>TRUNC(Table11[[#This Row],[Column4]]*Table11[[#This Row],[Column29]]/100)</f>
        <v>14499</v>
      </c>
      <c r="AY345" s="27">
        <f>TRUNC(Table11[[#This Row],[Column5]]*Table11[[#This Row],[Column30]]/100)</f>
        <v>11060</v>
      </c>
      <c r="AZ345" s="28">
        <f>TRUNC(Table11[[#This Row],[Column6]]*Table11[[#This Row],[Column31]]/100)</f>
        <v>7855</v>
      </c>
      <c r="BA345" s="29">
        <f>TRUNC(Table11[[#This Row],[Column7]]*Table11[[#This Row],[Column312]]/100)</f>
        <v>6840</v>
      </c>
      <c r="BB345" s="30">
        <f>TRUNC(Table11[[#This Row],[Column8]]*Table11[[#This Row],[Column313]]/100)</f>
        <v>84</v>
      </c>
      <c r="BC345" s="31">
        <f>TRUNC(Table11[[#This Row],[Column9]]*Table11[[#This Row],[Column314]]/100)</f>
        <v>0</v>
      </c>
      <c r="BD345" s="32">
        <f>TRUNC(Table11[[#This Row],[Column10]]*Table11[[#This Row],[Column30]]/100)</f>
        <v>0</v>
      </c>
      <c r="BE345">
        <f>Table11[[#This Row],[Column2]]</f>
        <v>49940</v>
      </c>
      <c r="BF345">
        <f>Table11[[#This Row],[Column28]]</f>
        <v>49940</v>
      </c>
      <c r="BG345">
        <f>Table11[[#This Row],[Column29]]</f>
        <v>49940</v>
      </c>
      <c r="BH345">
        <f>Table11[[#This Row],[Column30]]</f>
        <v>49940</v>
      </c>
      <c r="BI345">
        <f>Table11[[#This Row],[Column31]]</f>
        <v>49940</v>
      </c>
      <c r="BJ345">
        <f>Table11[[#This Row],[Column312]]</f>
        <v>49940</v>
      </c>
      <c r="BK345">
        <f>Table11[[#This Row],[Column313]]</f>
        <v>49940</v>
      </c>
      <c r="BL345">
        <f>Table11[[#This Row],[Column314]]</f>
        <v>49940</v>
      </c>
      <c r="BM345">
        <f>Table11[[#This Row],[Column315]]</f>
        <v>49940</v>
      </c>
      <c r="BN345">
        <f>Table11[[#This Row],[Column31]]</f>
        <v>49940</v>
      </c>
      <c r="BO345">
        <f>Table11[[#This Row],[Column312]]</f>
        <v>49940</v>
      </c>
    </row>
    <row r="346" spans="1:67" ht="28.8" customHeight="1">
      <c r="A346" s="2" t="s">
        <v>185</v>
      </c>
      <c r="B346" s="3" t="s">
        <v>112</v>
      </c>
      <c r="C346" s="3" t="s">
        <v>73</v>
      </c>
      <c r="D346" s="50" t="s">
        <v>1272</v>
      </c>
      <c r="E346">
        <v>0</v>
      </c>
      <c r="F346">
        <v>3.718</v>
      </c>
      <c r="G346">
        <v>7.88</v>
      </c>
      <c r="H346">
        <v>10.53</v>
      </c>
      <c r="I346">
        <v>21.18</v>
      </c>
      <c r="J346">
        <v>24.021000000000001</v>
      </c>
      <c r="K346">
        <v>10.327999999999999</v>
      </c>
      <c r="L346">
        <v>22.341999999999999</v>
      </c>
      <c r="M346" s="7">
        <f>Table11[[#This Row],[Progressives]]*0.67+Table11[[#This Row],[Muslim]]*0.64+Table11[[#This Row],[Left]]*0.35+Table11[[#This Row],[Average]]*0.52+Table11[[#This Row],[Reforms]]*0.2</f>
        <v>27.674620000000001</v>
      </c>
      <c r="N346" s="58">
        <f>Table11[[#This Row],[Average]]*0.34+Table11[[#This Row],[Liberal]]*0.45+Table11[[#This Row],[Blues]]+Table11[[#This Row],[Reforms]]*0.6</f>
        <v>41.743849999999995</v>
      </c>
      <c r="O346" s="9">
        <f>Table11[[#This Row],[Liberal]]*0.55+Table11[[#This Row],[Progressives]]*0.07+Table11[[#This Row],[Average]]*0.14</f>
        <v>16.91385</v>
      </c>
      <c r="P346" s="11">
        <f>Table11[[#This Row],[Muslim]]*0.06+Table11[[#This Row],[Left]]*0.44+Table11[[#This Row],[Progressives]]*0.26</f>
        <v>6.4280799999999996</v>
      </c>
      <c r="Q346" s="59"/>
      <c r="R346" s="57">
        <f>Table11[[#This Row],[Muslim]]*0.3+Table11[[#This Row],[Left]]*0.21+Table11[[#This Row],[Reforms]]*0.2</f>
        <v>7.2385999999999999</v>
      </c>
      <c r="T346" s="7">
        <v>38.299999999999997</v>
      </c>
      <c r="U346" s="8">
        <v>31.6</v>
      </c>
      <c r="V346" s="10">
        <v>13</v>
      </c>
      <c r="W346" s="9">
        <v>9</v>
      </c>
      <c r="X346" s="11">
        <v>5.4</v>
      </c>
      <c r="Y346" s="13">
        <v>2.6</v>
      </c>
      <c r="Z346" s="12">
        <v>0</v>
      </c>
      <c r="AA346" s="14">
        <v>0</v>
      </c>
      <c r="AB346">
        <f t="shared" ca="1" si="5"/>
        <v>0.25896860907229557</v>
      </c>
      <c r="AC346">
        <v>48178</v>
      </c>
      <c r="AD346" s="17">
        <v>24.646000000000001</v>
      </c>
      <c r="AE346" s="18">
        <v>24.18798</v>
      </c>
      <c r="AF346" s="19">
        <v>29.076000000000001</v>
      </c>
      <c r="AG346" s="20">
        <v>7.9720199999999997</v>
      </c>
      <c r="AH346" s="21">
        <v>13.68</v>
      </c>
      <c r="AI346" s="22">
        <v>0.33800000000000002</v>
      </c>
      <c r="AJ346" s="23">
        <v>0</v>
      </c>
      <c r="AK346" s="24">
        <v>0</v>
      </c>
      <c r="AL346" s="2" t="s">
        <v>185</v>
      </c>
      <c r="AM346" s="17">
        <f>Table11[[#This Row],[Column3]]-Table11[[#This Row],[Labour]]</f>
        <v>-13.653999999999996</v>
      </c>
      <c r="AN346" s="18">
        <f>Table11[[#This Row],[Column4]]-Table11[[#This Row],[Conservative]]</f>
        <v>-7.4120200000000018</v>
      </c>
      <c r="AO346" s="19">
        <f>Table11[[#This Row],[Column5]]-Table11[[#This Row],[Reform]]</f>
        <v>16.076000000000001</v>
      </c>
      <c r="AP346" s="20">
        <f>Table11[[#This Row],[Column6]]-Table11[[#This Row],[LibDem]]</f>
        <v>-1.0279800000000003</v>
      </c>
      <c r="AQ346" s="21">
        <f>Table11[[#This Row],[Column7]]-Table11[[#This Row],[Green]]</f>
        <v>8.2799999999999994</v>
      </c>
      <c r="AR346" s="22">
        <f>Table11[[#This Row],[Column8]]-Table11[[#This Row],[Oth]]</f>
        <v>-2.262</v>
      </c>
      <c r="AS346" s="23">
        <f>Table11[[#This Row],[Column9]]-Table11[[#This Row],[SNP]]</f>
        <v>0</v>
      </c>
      <c r="AT346" s="24">
        <f>Table11[[#This Row],[Column10]]-Table11[[#This Row],[PD]]</f>
        <v>0</v>
      </c>
      <c r="AU346" s="24">
        <f>MAX(Table11[[#This Row],[Column3]:[Column10]])-LARGE(Table11[[#This Row],[Column3]:[Column10]],2)</f>
        <v>4.43</v>
      </c>
      <c r="AV346">
        <f>Table11[[#This Row],[Column3]]*Table11[[#This Row],[Column2]]</f>
        <v>1187394.9880000001</v>
      </c>
      <c r="AW346" s="25">
        <f>TRUNC(Table11[[#This Row],[Column3]]*Table11[[#This Row],[Column28]]/100)</f>
        <v>11873</v>
      </c>
      <c r="AX346" s="26">
        <f>TRUNC(Table11[[#This Row],[Column4]]*Table11[[#This Row],[Column29]]/100)</f>
        <v>11653</v>
      </c>
      <c r="AY346" s="27">
        <f>TRUNC(Table11[[#This Row],[Column5]]*Table11[[#This Row],[Column30]]/100)</f>
        <v>14008</v>
      </c>
      <c r="AZ346" s="28">
        <f>TRUNC(Table11[[#This Row],[Column6]]*Table11[[#This Row],[Column31]]/100)</f>
        <v>3840</v>
      </c>
      <c r="BA346" s="29">
        <f>TRUNC(Table11[[#This Row],[Column7]]*Table11[[#This Row],[Column312]]/100)</f>
        <v>6590</v>
      </c>
      <c r="BB346" s="30">
        <f>TRUNC(Table11[[#This Row],[Column8]]*Table11[[#This Row],[Column313]]/100)</f>
        <v>162</v>
      </c>
      <c r="BC346" s="31">
        <f>TRUNC(Table11[[#This Row],[Column9]]*Table11[[#This Row],[Column314]]/100)</f>
        <v>0</v>
      </c>
      <c r="BD346" s="32">
        <f>TRUNC(Table11[[#This Row],[Column10]]*Table11[[#This Row],[Column30]]/100)</f>
        <v>0</v>
      </c>
      <c r="BE346">
        <f>Table11[[#This Row],[Column2]]</f>
        <v>48178</v>
      </c>
      <c r="BF346">
        <f>Table11[[#This Row],[Column28]]</f>
        <v>48178</v>
      </c>
      <c r="BG346">
        <f>Table11[[#This Row],[Column29]]</f>
        <v>48178</v>
      </c>
      <c r="BH346">
        <f>Table11[[#This Row],[Column30]]</f>
        <v>48178</v>
      </c>
      <c r="BI346">
        <f>Table11[[#This Row],[Column31]]</f>
        <v>48178</v>
      </c>
      <c r="BJ346">
        <f>Table11[[#This Row],[Column312]]</f>
        <v>48178</v>
      </c>
      <c r="BK346">
        <f>Table11[[#This Row],[Column313]]</f>
        <v>48178</v>
      </c>
      <c r="BL346">
        <f>Table11[[#This Row],[Column314]]</f>
        <v>48178</v>
      </c>
      <c r="BM346">
        <f>Table11[[#This Row],[Column315]]</f>
        <v>48178</v>
      </c>
      <c r="BN346">
        <f>Table11[[#This Row],[Column31]]</f>
        <v>48178</v>
      </c>
      <c r="BO346">
        <f>Table11[[#This Row],[Column312]]</f>
        <v>48178</v>
      </c>
    </row>
    <row r="347" spans="1:67" ht="28.8" customHeight="1">
      <c r="A347" s="4" t="s">
        <v>186</v>
      </c>
      <c r="B347" s="5" t="s">
        <v>183</v>
      </c>
      <c r="C347" s="5" t="s">
        <v>73</v>
      </c>
      <c r="D347" s="56" t="s">
        <v>1273</v>
      </c>
      <c r="E347">
        <v>0</v>
      </c>
      <c r="F347">
        <v>2.0089999999999999</v>
      </c>
      <c r="G347">
        <v>8.3699999999999992</v>
      </c>
      <c r="H347">
        <v>11.443</v>
      </c>
      <c r="I347">
        <v>26.259</v>
      </c>
      <c r="J347">
        <v>26.013999999999999</v>
      </c>
      <c r="K347">
        <v>5.3040000000000003</v>
      </c>
      <c r="L347">
        <v>20.600999999999999</v>
      </c>
      <c r="M347" s="7">
        <f>Table11[[#This Row],[Progressives]]*0.67+Table11[[#This Row],[Muslim]]*0.64+Table11[[#This Row],[Left]]*0.35+Table11[[#This Row],[Average]]*0.52+Table11[[#This Row],[Reforms]]*0.2</f>
        <v>29.656949999999998</v>
      </c>
      <c r="N347" s="58">
        <f>Table11[[#This Row],[Average]]*0.34+Table11[[#This Row],[Liberal]]*0.45+Table11[[#This Row],[Blues]]+Table11[[#This Row],[Reforms]]*0.6</f>
        <v>38.298960000000001</v>
      </c>
      <c r="O347" s="9">
        <f>Table11[[#This Row],[Liberal]]*0.55+Table11[[#This Row],[Progressives]]*0.07+Table11[[#This Row],[Average]]*0.14</f>
        <v>18.784970000000001</v>
      </c>
      <c r="P347" s="11">
        <f>Table11[[#This Row],[Muslim]]*0.06+Table11[[#This Row],[Left]]*0.44+Table11[[#This Row],[Progressives]]*0.26</f>
        <v>6.7785200000000003</v>
      </c>
      <c r="Q347" s="59"/>
      <c r="R347" s="57">
        <f>Table11[[#This Row],[Muslim]]*0.3+Table11[[#This Row],[Left]]*0.21+Table11[[#This Row],[Reforms]]*0.2</f>
        <v>6.480599999999999</v>
      </c>
      <c r="T347" s="7">
        <v>42.7</v>
      </c>
      <c r="U347" s="8">
        <v>29.5</v>
      </c>
      <c r="V347" s="10">
        <v>12.9</v>
      </c>
      <c r="W347" s="9">
        <v>6.5</v>
      </c>
      <c r="X347" s="11">
        <v>7.3</v>
      </c>
      <c r="Y347" s="13">
        <v>1.2</v>
      </c>
      <c r="Z347" s="12">
        <v>0</v>
      </c>
      <c r="AA347" s="14">
        <v>0</v>
      </c>
      <c r="AB347">
        <f t="shared" ca="1" si="5"/>
        <v>2.1151171390210166E-3</v>
      </c>
      <c r="AC347">
        <v>48989</v>
      </c>
      <c r="AD347" s="17">
        <v>26.004200000000001</v>
      </c>
      <c r="AE347" s="18">
        <v>23.323640000000001</v>
      </c>
      <c r="AF347" s="19">
        <v>27.986999999999998</v>
      </c>
      <c r="AG347" s="20">
        <v>6.6063599999999996</v>
      </c>
      <c r="AH347" s="21">
        <v>15.901999999999999</v>
      </c>
      <c r="AI347" s="22">
        <v>0.17680000000000001</v>
      </c>
      <c r="AJ347" s="23">
        <v>0</v>
      </c>
      <c r="AK347" s="24">
        <v>0</v>
      </c>
      <c r="AL347" s="4" t="s">
        <v>186</v>
      </c>
      <c r="AM347" s="17">
        <f>Table11[[#This Row],[Column3]]-Table11[[#This Row],[Labour]]</f>
        <v>-16.695800000000002</v>
      </c>
      <c r="AN347" s="18">
        <f>Table11[[#This Row],[Column4]]-Table11[[#This Row],[Conservative]]</f>
        <v>-6.176359999999999</v>
      </c>
      <c r="AO347" s="19">
        <f>Table11[[#This Row],[Column5]]-Table11[[#This Row],[Reform]]</f>
        <v>15.086999999999998</v>
      </c>
      <c r="AP347" s="20">
        <f>Table11[[#This Row],[Column6]]-Table11[[#This Row],[LibDem]]</f>
        <v>0.10635999999999957</v>
      </c>
      <c r="AQ347" s="21">
        <f>Table11[[#This Row],[Column7]]-Table11[[#This Row],[Green]]</f>
        <v>8.6020000000000003</v>
      </c>
      <c r="AR347" s="22">
        <f>Table11[[#This Row],[Column8]]-Table11[[#This Row],[Oth]]</f>
        <v>-1.0231999999999999</v>
      </c>
      <c r="AS347" s="23">
        <f>Table11[[#This Row],[Column9]]-Table11[[#This Row],[SNP]]</f>
        <v>0</v>
      </c>
      <c r="AT347" s="24">
        <f>Table11[[#This Row],[Column10]]-Table11[[#This Row],[PD]]</f>
        <v>0</v>
      </c>
      <c r="AU347" s="24">
        <f>MAX(Table11[[#This Row],[Column3]:[Column10]])-LARGE(Table11[[#This Row],[Column3]:[Column10]],2)</f>
        <v>1.9827999999999975</v>
      </c>
      <c r="AV347">
        <f>Table11[[#This Row],[Column3]]*Table11[[#This Row],[Column2]]</f>
        <v>1273919.7538000001</v>
      </c>
      <c r="AW347" s="25">
        <f>TRUNC(Table11[[#This Row],[Column3]]*Table11[[#This Row],[Column28]]/100)</f>
        <v>12739</v>
      </c>
      <c r="AX347" s="26">
        <f>TRUNC(Table11[[#This Row],[Column4]]*Table11[[#This Row],[Column29]]/100)</f>
        <v>11426</v>
      </c>
      <c r="AY347" s="27">
        <f>TRUNC(Table11[[#This Row],[Column5]]*Table11[[#This Row],[Column30]]/100)</f>
        <v>13710</v>
      </c>
      <c r="AZ347" s="28">
        <f>TRUNC(Table11[[#This Row],[Column6]]*Table11[[#This Row],[Column31]]/100)</f>
        <v>3236</v>
      </c>
      <c r="BA347" s="29">
        <f>TRUNC(Table11[[#This Row],[Column7]]*Table11[[#This Row],[Column312]]/100)</f>
        <v>7790</v>
      </c>
      <c r="BB347" s="30">
        <f>TRUNC(Table11[[#This Row],[Column8]]*Table11[[#This Row],[Column313]]/100)</f>
        <v>86</v>
      </c>
      <c r="BC347" s="31">
        <f>TRUNC(Table11[[#This Row],[Column9]]*Table11[[#This Row],[Column314]]/100)</f>
        <v>0</v>
      </c>
      <c r="BD347" s="32">
        <f>TRUNC(Table11[[#This Row],[Column10]]*Table11[[#This Row],[Column30]]/100)</f>
        <v>0</v>
      </c>
      <c r="BE347">
        <f>Table11[[#This Row],[Column2]]</f>
        <v>48989</v>
      </c>
      <c r="BF347">
        <f>Table11[[#This Row],[Column28]]</f>
        <v>48989</v>
      </c>
      <c r="BG347">
        <f>Table11[[#This Row],[Column29]]</f>
        <v>48989</v>
      </c>
      <c r="BH347">
        <f>Table11[[#This Row],[Column30]]</f>
        <v>48989</v>
      </c>
      <c r="BI347">
        <f>Table11[[#This Row],[Column31]]</f>
        <v>48989</v>
      </c>
      <c r="BJ347">
        <f>Table11[[#This Row],[Column312]]</f>
        <v>48989</v>
      </c>
      <c r="BK347">
        <f>Table11[[#This Row],[Column313]]</f>
        <v>48989</v>
      </c>
      <c r="BL347">
        <f>Table11[[#This Row],[Column314]]</f>
        <v>48989</v>
      </c>
      <c r="BM347">
        <f>Table11[[#This Row],[Column315]]</f>
        <v>48989</v>
      </c>
      <c r="BN347">
        <f>Table11[[#This Row],[Column31]]</f>
        <v>48989</v>
      </c>
      <c r="BO347">
        <f>Table11[[#This Row],[Column312]]</f>
        <v>48989</v>
      </c>
    </row>
    <row r="348" spans="1:67" ht="28.8" customHeight="1">
      <c r="A348" s="4" t="s">
        <v>86</v>
      </c>
      <c r="B348" s="5" t="s">
        <v>87</v>
      </c>
      <c r="C348" s="5" t="s">
        <v>73</v>
      </c>
      <c r="D348" s="56" t="s">
        <v>1274</v>
      </c>
      <c r="E348" s="16">
        <v>0</v>
      </c>
      <c r="F348">
        <v>3.6269999999999998</v>
      </c>
      <c r="G348">
        <v>7.23</v>
      </c>
      <c r="H348">
        <v>16.178999999999998</v>
      </c>
      <c r="I348">
        <v>16.556000000000001</v>
      </c>
      <c r="J348">
        <v>35.496000000000002</v>
      </c>
      <c r="K348">
        <v>8.0619999999999994</v>
      </c>
      <c r="L348">
        <v>12.849</v>
      </c>
      <c r="M348" s="7">
        <f>Table11[[#This Row],[Progressives]]*0.67+Table11[[#This Row],[Muslim]]*0.64+Table11[[#This Row],[Left]]*0.35+Table11[[#This Row],[Average]]*0.52+Table11[[#This Row],[Reforms]]*0.2</f>
        <v>26.870629999999998</v>
      </c>
      <c r="N348" s="58">
        <f>Table11[[#This Row],[Average]]*0.34+Table11[[#This Row],[Liberal]]*0.45+Table11[[#This Row],[Blues]]+Table11[[#This Row],[Reforms]]*0.6</f>
        <v>37.373640000000002</v>
      </c>
      <c r="O348" s="9">
        <f>Table11[[#This Row],[Liberal]]*0.55+Table11[[#This Row],[Progressives]]*0.07+Table11[[#This Row],[Average]]*0.14</f>
        <v>22.973170000000003</v>
      </c>
      <c r="P348" s="11">
        <f>Table11[[#This Row],[Muslim]]*0.06+Table11[[#This Row],[Left]]*0.44+Table11[[#This Row],[Progressives]]*0.26</f>
        <v>7.6053599999999992</v>
      </c>
      <c r="Q348" s="59"/>
      <c r="R348" s="57">
        <f>Table11[[#This Row],[Muslim]]*0.3+Table11[[#This Row],[Left]]*0.21+Table11[[#This Row],[Reforms]]*0.2</f>
        <v>5.1761999999999997</v>
      </c>
      <c r="T348" s="7">
        <v>15.1</v>
      </c>
      <c r="U348" s="8">
        <v>38.799999999999997</v>
      </c>
      <c r="V348" s="10">
        <v>12.7</v>
      </c>
      <c r="W348" s="9">
        <v>27.3</v>
      </c>
      <c r="X348" s="11">
        <v>4.0999999999999996</v>
      </c>
      <c r="Y348" s="13">
        <v>2</v>
      </c>
      <c r="Z348" s="12">
        <v>0</v>
      </c>
      <c r="AA348" s="14">
        <v>0</v>
      </c>
      <c r="AB348">
        <f t="shared" ca="1" si="5"/>
        <v>0.40004688637640173</v>
      </c>
      <c r="AC348">
        <v>47726</v>
      </c>
      <c r="AD348" s="17">
        <v>6.3929600000000004</v>
      </c>
      <c r="AE348" s="18">
        <v>31.23</v>
      </c>
      <c r="AF348" s="19">
        <v>22.771000000000001</v>
      </c>
      <c r="AG348" s="20">
        <v>30.994759999999999</v>
      </c>
      <c r="AH348" s="21">
        <v>8.3512799999999991</v>
      </c>
      <c r="AI348" s="22">
        <v>0.26</v>
      </c>
      <c r="AJ348" s="23">
        <v>0</v>
      </c>
      <c r="AK348" s="24">
        <v>0</v>
      </c>
      <c r="AL348" s="4" t="s">
        <v>86</v>
      </c>
      <c r="AM348" s="17">
        <f>Table11[[#This Row],[Column3]]-Table11[[#This Row],[Labour]]</f>
        <v>-8.7070399999999992</v>
      </c>
      <c r="AN348" s="18">
        <f>Table11[[#This Row],[Column4]]-Table11[[#This Row],[Conservative]]</f>
        <v>-7.5699999999999967</v>
      </c>
      <c r="AO348" s="19">
        <f>Table11[[#This Row],[Column5]]-Table11[[#This Row],[Reform]]</f>
        <v>10.071000000000002</v>
      </c>
      <c r="AP348" s="20">
        <f>Table11[[#This Row],[Column6]]-Table11[[#This Row],[LibDem]]</f>
        <v>3.6947599999999987</v>
      </c>
      <c r="AQ348" s="21">
        <f>Table11[[#This Row],[Column7]]-Table11[[#This Row],[Green]]</f>
        <v>4.2512799999999995</v>
      </c>
      <c r="AR348" s="22">
        <f>Table11[[#This Row],[Column8]]-Table11[[#This Row],[Oth]]</f>
        <v>-1.74</v>
      </c>
      <c r="AS348" s="23">
        <f>Table11[[#This Row],[Column9]]-Table11[[#This Row],[SNP]]</f>
        <v>0</v>
      </c>
      <c r="AT348" s="24">
        <f>Table11[[#This Row],[Column10]]-Table11[[#This Row],[PD]]</f>
        <v>0</v>
      </c>
      <c r="AU348" s="24">
        <f>MAX(Table11[[#This Row],[Column3]:[Column10]])-LARGE(Table11[[#This Row],[Column3]:[Column10]],2)</f>
        <v>0.235240000000001</v>
      </c>
      <c r="AV348">
        <f>Table11[[#This Row],[Column3]]*Table11[[#This Row],[Column2]]</f>
        <v>305110.40896000003</v>
      </c>
      <c r="AW348" s="25">
        <f>TRUNC(Table11[[#This Row],[Column3]]*Table11[[#This Row],[Column28]]/100)</f>
        <v>3051</v>
      </c>
      <c r="AX348" s="26">
        <f>TRUNC(Table11[[#This Row],[Column4]]*Table11[[#This Row],[Column29]]/100)</f>
        <v>14904</v>
      </c>
      <c r="AY348" s="27">
        <f>TRUNC(Table11[[#This Row],[Column5]]*Table11[[#This Row],[Column30]]/100)</f>
        <v>10867</v>
      </c>
      <c r="AZ348" s="28">
        <f>TRUNC(Table11[[#This Row],[Column6]]*Table11[[#This Row],[Column31]]/100)</f>
        <v>14792</v>
      </c>
      <c r="BA348" s="29">
        <f>TRUNC(Table11[[#This Row],[Column7]]*Table11[[#This Row],[Column312]]/100)</f>
        <v>3985</v>
      </c>
      <c r="BB348" s="30">
        <f>TRUNC(Table11[[#This Row],[Column8]]*Table11[[#This Row],[Column313]]/100)</f>
        <v>124</v>
      </c>
      <c r="BC348" s="31">
        <f>TRUNC(Table11[[#This Row],[Column9]]*Table11[[#This Row],[Column314]]/100)</f>
        <v>0</v>
      </c>
      <c r="BD348" s="32">
        <f>TRUNC(Table11[[#This Row],[Column10]]*Table11[[#This Row],[Column30]]/100)</f>
        <v>0</v>
      </c>
      <c r="BE348">
        <f>Table11[[#This Row],[Column2]]</f>
        <v>47726</v>
      </c>
      <c r="BF348">
        <f>Table11[[#This Row],[Column28]]</f>
        <v>47726</v>
      </c>
      <c r="BG348">
        <f>Table11[[#This Row],[Column29]]</f>
        <v>47726</v>
      </c>
      <c r="BH348">
        <f>Table11[[#This Row],[Column30]]</f>
        <v>47726</v>
      </c>
      <c r="BI348">
        <f>Table11[[#This Row],[Column31]]</f>
        <v>47726</v>
      </c>
      <c r="BJ348">
        <f>Table11[[#This Row],[Column312]]</f>
        <v>47726</v>
      </c>
      <c r="BK348">
        <f>Table11[[#This Row],[Column313]]</f>
        <v>47726</v>
      </c>
      <c r="BL348">
        <f>Table11[[#This Row],[Column314]]</f>
        <v>47726</v>
      </c>
      <c r="BM348">
        <f>Table11[[#This Row],[Column315]]</f>
        <v>47726</v>
      </c>
      <c r="BN348">
        <f>Table11[[#This Row],[Column31]]</f>
        <v>47726</v>
      </c>
      <c r="BO348">
        <f>Table11[[#This Row],[Column312]]</f>
        <v>47726</v>
      </c>
    </row>
    <row r="349" spans="1:67" ht="28.8" customHeight="1">
      <c r="A349" s="4" t="s">
        <v>320</v>
      </c>
      <c r="B349" s="5" t="s">
        <v>202</v>
      </c>
      <c r="C349" s="5" t="s">
        <v>73</v>
      </c>
      <c r="D349" s="56" t="s">
        <v>1275</v>
      </c>
      <c r="E349" s="16">
        <v>0</v>
      </c>
      <c r="F349">
        <v>0.57699999999999996</v>
      </c>
      <c r="G349">
        <v>6.5960000000000001</v>
      </c>
      <c r="H349">
        <v>7</v>
      </c>
      <c r="I349">
        <v>29.725000000000001</v>
      </c>
      <c r="J349">
        <v>24.875</v>
      </c>
      <c r="K349">
        <v>9.7210000000000001</v>
      </c>
      <c r="L349">
        <v>21.507999999999999</v>
      </c>
      <c r="M349" s="7">
        <f>Table11[[#This Row],[Progressives]]*0.67+Table11[[#This Row],[Muslim]]*0.64+Table11[[#This Row],[Left]]*0.35+Table11[[#This Row],[Average]]*0.52+Table11[[#This Row],[Reforms]]*0.2</f>
        <v>27.126480000000001</v>
      </c>
      <c r="N349" s="58">
        <f>Table11[[#This Row],[Average]]*0.34+Table11[[#This Row],[Liberal]]*0.45+Table11[[#This Row],[Blues]]+Table11[[#This Row],[Reforms]]*0.6</f>
        <v>43.926049999999996</v>
      </c>
      <c r="O349" s="9">
        <f>Table11[[#This Row],[Liberal]]*0.55+Table11[[#This Row],[Progressives]]*0.07+Table11[[#This Row],[Average]]*0.14</f>
        <v>18.332750000000001</v>
      </c>
      <c r="P349" s="11">
        <f>Table11[[#This Row],[Muslim]]*0.06+Table11[[#This Row],[Left]]*0.44+Table11[[#This Row],[Progressives]]*0.26</f>
        <v>4.7568599999999996</v>
      </c>
      <c r="Q349" s="59"/>
      <c r="R349" s="57">
        <f>Table11[[#This Row],[Muslim]]*0.3+Table11[[#This Row],[Left]]*0.21+Table11[[#This Row],[Reforms]]*0.2</f>
        <v>5.8598599999999994</v>
      </c>
      <c r="T349" s="7">
        <v>28.3</v>
      </c>
      <c r="U349" s="8">
        <v>33.9</v>
      </c>
      <c r="V349" s="10">
        <v>16.600000000000001</v>
      </c>
      <c r="W349" s="9">
        <v>7.3</v>
      </c>
      <c r="X349" s="11">
        <v>6.2</v>
      </c>
      <c r="Y349" s="13">
        <v>7.7</v>
      </c>
      <c r="Z349" s="12">
        <v>0</v>
      </c>
      <c r="AA349" s="14">
        <v>0</v>
      </c>
      <c r="AB349">
        <f t="shared" ca="1" si="5"/>
        <v>0.6847605408329841</v>
      </c>
      <c r="AC349">
        <v>47750</v>
      </c>
      <c r="AD349" s="17">
        <v>11.4048</v>
      </c>
      <c r="AE349" s="18">
        <v>35.757770000000001</v>
      </c>
      <c r="AF349" s="19">
        <v>33.304000000000002</v>
      </c>
      <c r="AG349" s="20">
        <v>6.1989299999999998</v>
      </c>
      <c r="AH349" s="21">
        <v>12.795</v>
      </c>
      <c r="AI349" s="22">
        <v>0.53949999999999898</v>
      </c>
      <c r="AJ349" s="23">
        <v>0</v>
      </c>
      <c r="AK349" s="24">
        <v>0</v>
      </c>
      <c r="AL349" s="4" t="s">
        <v>320</v>
      </c>
      <c r="AM349" s="17">
        <f>Table11[[#This Row],[Column3]]-Table11[[#This Row],[Labour]]</f>
        <v>-16.895200000000003</v>
      </c>
      <c r="AN349" s="18">
        <f>Table11[[#This Row],[Column4]]-Table11[[#This Row],[Conservative]]</f>
        <v>1.8577700000000021</v>
      </c>
      <c r="AO349" s="19">
        <f>Table11[[#This Row],[Column5]]-Table11[[#This Row],[Reform]]</f>
        <v>16.704000000000001</v>
      </c>
      <c r="AP349" s="20">
        <f>Table11[[#This Row],[Column6]]-Table11[[#This Row],[LibDem]]</f>
        <v>-1.10107</v>
      </c>
      <c r="AQ349" s="21">
        <f>Table11[[#This Row],[Column7]]-Table11[[#This Row],[Green]]</f>
        <v>6.5949999999999998</v>
      </c>
      <c r="AR349" s="22">
        <f>Table11[[#This Row],[Column8]]-Table11[[#This Row],[Oth]]</f>
        <v>-7.1605000000000008</v>
      </c>
      <c r="AS349" s="23">
        <f>Table11[[#This Row],[Column9]]-Table11[[#This Row],[SNP]]</f>
        <v>0</v>
      </c>
      <c r="AT349" s="24">
        <f>Table11[[#This Row],[Column10]]-Table11[[#This Row],[PD]]</f>
        <v>0</v>
      </c>
      <c r="AU349" s="24">
        <f>MAX(Table11[[#This Row],[Column3]:[Column10]])-LARGE(Table11[[#This Row],[Column3]:[Column10]],2)</f>
        <v>2.4537699999999987</v>
      </c>
      <c r="AV349">
        <f>Table11[[#This Row],[Column3]]*Table11[[#This Row],[Column2]]</f>
        <v>544579.19999999995</v>
      </c>
      <c r="AW349" s="25">
        <f>TRUNC(Table11[[#This Row],[Column3]]*Table11[[#This Row],[Column28]]/100)</f>
        <v>5445</v>
      </c>
      <c r="AX349" s="26">
        <f>TRUNC(Table11[[#This Row],[Column4]]*Table11[[#This Row],[Column29]]/100)</f>
        <v>17074</v>
      </c>
      <c r="AY349" s="27">
        <f>TRUNC(Table11[[#This Row],[Column5]]*Table11[[#This Row],[Column30]]/100)</f>
        <v>15902</v>
      </c>
      <c r="AZ349" s="28">
        <f>TRUNC(Table11[[#This Row],[Column6]]*Table11[[#This Row],[Column31]]/100)</f>
        <v>2959</v>
      </c>
      <c r="BA349" s="29">
        <f>TRUNC(Table11[[#This Row],[Column7]]*Table11[[#This Row],[Column312]]/100)</f>
        <v>6109</v>
      </c>
      <c r="BB349" s="30">
        <f>TRUNC(Table11[[#This Row],[Column8]]*Table11[[#This Row],[Column313]]/100)</f>
        <v>257</v>
      </c>
      <c r="BC349" s="31">
        <f>TRUNC(Table11[[#This Row],[Column9]]*Table11[[#This Row],[Column314]]/100)</f>
        <v>0</v>
      </c>
      <c r="BD349" s="32">
        <f>TRUNC(Table11[[#This Row],[Column10]]*Table11[[#This Row],[Column30]]/100)</f>
        <v>0</v>
      </c>
      <c r="BE349">
        <f>Table11[[#This Row],[Column2]]</f>
        <v>47750</v>
      </c>
      <c r="BF349">
        <f>Table11[[#This Row],[Column28]]</f>
        <v>47750</v>
      </c>
      <c r="BG349">
        <f>Table11[[#This Row],[Column29]]</f>
        <v>47750</v>
      </c>
      <c r="BH349">
        <f>Table11[[#This Row],[Column30]]</f>
        <v>47750</v>
      </c>
      <c r="BI349">
        <f>Table11[[#This Row],[Column31]]</f>
        <v>47750</v>
      </c>
      <c r="BJ349">
        <f>Table11[[#This Row],[Column312]]</f>
        <v>47750</v>
      </c>
      <c r="BK349">
        <f>Table11[[#This Row],[Column313]]</f>
        <v>47750</v>
      </c>
      <c r="BL349">
        <f>Table11[[#This Row],[Column314]]</f>
        <v>47750</v>
      </c>
      <c r="BM349">
        <f>Table11[[#This Row],[Column315]]</f>
        <v>47750</v>
      </c>
      <c r="BN349">
        <f>Table11[[#This Row],[Column31]]</f>
        <v>47750</v>
      </c>
      <c r="BO349">
        <f>Table11[[#This Row],[Column312]]</f>
        <v>47750</v>
      </c>
    </row>
    <row r="350" spans="1:67" ht="28.8" customHeight="1">
      <c r="A350" s="4" t="s">
        <v>191</v>
      </c>
      <c r="B350" s="5" t="s">
        <v>112</v>
      </c>
      <c r="C350" s="5" t="s">
        <v>73</v>
      </c>
      <c r="D350" s="56" t="s">
        <v>1276</v>
      </c>
      <c r="E350">
        <v>0</v>
      </c>
      <c r="F350">
        <v>1.6339999999999999</v>
      </c>
      <c r="G350">
        <v>7.61</v>
      </c>
      <c r="H350">
        <v>11.154</v>
      </c>
      <c r="I350">
        <v>21.89</v>
      </c>
      <c r="J350">
        <v>27.626000000000001</v>
      </c>
      <c r="K350">
        <v>10.678000000000001</v>
      </c>
      <c r="L350">
        <v>19.408999999999999</v>
      </c>
      <c r="M350" s="7">
        <f>Table11[[#This Row],[Progressives]]*0.67+Table11[[#This Row],[Muslim]]*0.64+Table11[[#This Row],[Left]]*0.35+Table11[[#This Row],[Average]]*0.52+Table11[[#This Row],[Reforms]]*0.2</f>
        <v>26.447040000000001</v>
      </c>
      <c r="N350" s="58">
        <f>Table11[[#This Row],[Average]]*0.34+Table11[[#This Row],[Liberal]]*0.45+Table11[[#This Row],[Blues]]+Table11[[#This Row],[Reforms]]*0.6</f>
        <v>42.197699999999998</v>
      </c>
      <c r="O350" s="9">
        <f>Table11[[#This Row],[Liberal]]*0.55+Table11[[#This Row],[Progressives]]*0.07+Table11[[#This Row],[Average]]*0.14</f>
        <v>19.039680000000004</v>
      </c>
      <c r="P350" s="11">
        <f>Table11[[#This Row],[Muslim]]*0.06+Table11[[#This Row],[Left]]*0.44+Table11[[#This Row],[Progressives]]*0.26</f>
        <v>6.3464800000000006</v>
      </c>
      <c r="Q350" s="59"/>
      <c r="R350" s="57">
        <f>Table11[[#This Row],[Muslim]]*0.3+Table11[[#This Row],[Left]]*0.21+Table11[[#This Row],[Reforms]]*0.2</f>
        <v>5.9701000000000004</v>
      </c>
      <c r="T350" s="7">
        <v>16.399999999999999</v>
      </c>
      <c r="U350" s="8">
        <v>28.8</v>
      </c>
      <c r="V350" s="10">
        <v>10.8</v>
      </c>
      <c r="W350" s="9">
        <v>38.700000000000003</v>
      </c>
      <c r="X350" s="11">
        <v>4.8</v>
      </c>
      <c r="Y350" s="13">
        <v>0.6</v>
      </c>
      <c r="Z350" s="12">
        <v>0</v>
      </c>
      <c r="AA350" s="14">
        <v>0</v>
      </c>
      <c r="AB350">
        <f t="shared" ca="1" si="5"/>
        <v>0.64646569193481351</v>
      </c>
      <c r="AC350">
        <v>50219</v>
      </c>
      <c r="AD350" s="17">
        <v>6.4672000000000001</v>
      </c>
      <c r="AE350" s="18">
        <v>23.03</v>
      </c>
      <c r="AF350" s="19">
        <v>22.140999999999998</v>
      </c>
      <c r="AG350" s="20">
        <v>38.2819199999999</v>
      </c>
      <c r="AH350" s="21">
        <v>10.00188</v>
      </c>
      <c r="AI350" s="22">
        <v>7.7999999999999903E-2</v>
      </c>
      <c r="AJ350" s="23">
        <v>0</v>
      </c>
      <c r="AK350" s="24">
        <v>0</v>
      </c>
      <c r="AL350" s="4" t="s">
        <v>191</v>
      </c>
      <c r="AM350" s="17">
        <f>Table11[[#This Row],[Column3]]-Table11[[#This Row],[Labour]]</f>
        <v>-9.9327999999999985</v>
      </c>
      <c r="AN350" s="18">
        <f>Table11[[#This Row],[Column4]]-Table11[[#This Row],[Conservative]]</f>
        <v>-5.77</v>
      </c>
      <c r="AO350" s="19">
        <f>Table11[[#This Row],[Column5]]-Table11[[#This Row],[Reform]]</f>
        <v>11.340999999999998</v>
      </c>
      <c r="AP350" s="20">
        <f>Table11[[#This Row],[Column6]]-Table11[[#This Row],[LibDem]]</f>
        <v>-0.41808000000010281</v>
      </c>
      <c r="AQ350" s="21">
        <f>Table11[[#This Row],[Column7]]-Table11[[#This Row],[Green]]</f>
        <v>5.2018800000000001</v>
      </c>
      <c r="AR350" s="22">
        <f>Table11[[#This Row],[Column8]]-Table11[[#This Row],[Oth]]</f>
        <v>-0.52200000000000002</v>
      </c>
      <c r="AS350" s="23">
        <f>Table11[[#This Row],[Column9]]-Table11[[#This Row],[SNP]]</f>
        <v>0</v>
      </c>
      <c r="AT350" s="24">
        <f>Table11[[#This Row],[Column10]]-Table11[[#This Row],[PD]]</f>
        <v>0</v>
      </c>
      <c r="AU350" s="24">
        <f>MAX(Table11[[#This Row],[Column3]:[Column10]])-LARGE(Table11[[#This Row],[Column3]:[Column10]],2)</f>
        <v>15.251919999999899</v>
      </c>
      <c r="AV350">
        <f>Table11[[#This Row],[Column3]]*Table11[[#This Row],[Column2]]</f>
        <v>324776.31680000003</v>
      </c>
      <c r="AW350" s="25">
        <f>TRUNC(Table11[[#This Row],[Column3]]*Table11[[#This Row],[Column28]]/100)</f>
        <v>3247</v>
      </c>
      <c r="AX350" s="26">
        <f>TRUNC(Table11[[#This Row],[Column4]]*Table11[[#This Row],[Column29]]/100)</f>
        <v>11565</v>
      </c>
      <c r="AY350" s="27">
        <f>TRUNC(Table11[[#This Row],[Column5]]*Table11[[#This Row],[Column30]]/100)</f>
        <v>11118</v>
      </c>
      <c r="AZ350" s="28">
        <f>TRUNC(Table11[[#This Row],[Column6]]*Table11[[#This Row],[Column31]]/100)</f>
        <v>19224</v>
      </c>
      <c r="BA350" s="29">
        <f>TRUNC(Table11[[#This Row],[Column7]]*Table11[[#This Row],[Column312]]/100)</f>
        <v>5022</v>
      </c>
      <c r="BB350" s="30">
        <f>TRUNC(Table11[[#This Row],[Column8]]*Table11[[#This Row],[Column313]]/100)</f>
        <v>39</v>
      </c>
      <c r="BC350" s="31">
        <f>TRUNC(Table11[[#This Row],[Column9]]*Table11[[#This Row],[Column314]]/100)</f>
        <v>0</v>
      </c>
      <c r="BD350" s="32">
        <f>TRUNC(Table11[[#This Row],[Column10]]*Table11[[#This Row],[Column30]]/100)</f>
        <v>0</v>
      </c>
      <c r="BE350">
        <f>Table11[[#This Row],[Column2]]</f>
        <v>50219</v>
      </c>
      <c r="BF350">
        <f>Table11[[#This Row],[Column28]]</f>
        <v>50219</v>
      </c>
      <c r="BG350">
        <f>Table11[[#This Row],[Column29]]</f>
        <v>50219</v>
      </c>
      <c r="BH350">
        <f>Table11[[#This Row],[Column30]]</f>
        <v>50219</v>
      </c>
      <c r="BI350">
        <f>Table11[[#This Row],[Column31]]</f>
        <v>50219</v>
      </c>
      <c r="BJ350">
        <f>Table11[[#This Row],[Column312]]</f>
        <v>50219</v>
      </c>
      <c r="BK350">
        <f>Table11[[#This Row],[Column313]]</f>
        <v>50219</v>
      </c>
      <c r="BL350">
        <f>Table11[[#This Row],[Column314]]</f>
        <v>50219</v>
      </c>
      <c r="BM350">
        <f>Table11[[#This Row],[Column315]]</f>
        <v>50219</v>
      </c>
      <c r="BN350">
        <f>Table11[[#This Row],[Column31]]</f>
        <v>50219</v>
      </c>
      <c r="BO350">
        <f>Table11[[#This Row],[Column312]]</f>
        <v>50219</v>
      </c>
    </row>
    <row r="351" spans="1:67" ht="28.8" customHeight="1">
      <c r="A351" s="4" t="s">
        <v>494</v>
      </c>
      <c r="B351" s="5" t="s">
        <v>136</v>
      </c>
      <c r="C351" s="5" t="s">
        <v>73</v>
      </c>
      <c r="D351" s="56" t="s">
        <v>1277</v>
      </c>
      <c r="E351">
        <v>0</v>
      </c>
      <c r="F351">
        <v>0.78200000000000003</v>
      </c>
      <c r="G351">
        <v>7.65</v>
      </c>
      <c r="H351">
        <v>7.8310000000000004</v>
      </c>
      <c r="I351">
        <v>37.764000000000003</v>
      </c>
      <c r="J351">
        <v>18.914999999999999</v>
      </c>
      <c r="K351">
        <v>0.45500000000000002</v>
      </c>
      <c r="L351">
        <v>26.603999999999999</v>
      </c>
      <c r="M351" s="7">
        <f>Table11[[#This Row],[Progressives]]*0.67+Table11[[#This Row],[Muslim]]*0.64+Table11[[#This Row],[Left]]*0.35+Table11[[#This Row],[Average]]*0.52+Table11[[#This Row],[Reforms]]*0.2</f>
        <v>33.382829999999998</v>
      </c>
      <c r="N351" s="58">
        <f>Table11[[#This Row],[Average]]*0.34+Table11[[#This Row],[Liberal]]*0.45+Table11[[#This Row],[Blues]]+Table11[[#This Row],[Reforms]]*0.6</f>
        <v>37.768909999999998</v>
      </c>
      <c r="O351" s="9">
        <f>Table11[[#This Row],[Liberal]]*0.55+Table11[[#This Row],[Progressives]]*0.07+Table11[[#This Row],[Average]]*0.14</f>
        <v>16.238379999999999</v>
      </c>
      <c r="P351" s="11">
        <f>Table11[[#This Row],[Muslim]]*0.06+Table11[[#This Row],[Left]]*0.44+Table11[[#This Row],[Progressives]]*0.26</f>
        <v>5.4489800000000006</v>
      </c>
      <c r="Q351" s="59"/>
      <c r="R351" s="57">
        <f>Table11[[#This Row],[Muslim]]*0.3+Table11[[#This Row],[Left]]*0.21+Table11[[#This Row],[Reforms]]*0.2</f>
        <v>7.1619000000000002</v>
      </c>
      <c r="T351" s="7">
        <v>29.1</v>
      </c>
      <c r="U351" s="8">
        <v>32.799999999999997</v>
      </c>
      <c r="V351" s="10">
        <v>21.5</v>
      </c>
      <c r="W351" s="9">
        <v>10.6</v>
      </c>
      <c r="X351" s="11">
        <v>4.5999999999999996</v>
      </c>
      <c r="Y351" s="13">
        <v>1.5</v>
      </c>
      <c r="Z351" s="12">
        <v>0</v>
      </c>
      <c r="AA351" s="14">
        <v>0</v>
      </c>
      <c r="AB351">
        <f t="shared" ca="1" si="5"/>
        <v>0.81300501980258866</v>
      </c>
      <c r="AC351">
        <v>47827</v>
      </c>
      <c r="AD351" s="17">
        <v>11.0496</v>
      </c>
      <c r="AE351" s="18">
        <v>32.046550000000003</v>
      </c>
      <c r="AF351" s="19">
        <v>36.146999999999998</v>
      </c>
      <c r="AG351" s="20">
        <v>9.2299499999999899</v>
      </c>
      <c r="AH351" s="21">
        <v>11.340999999999999</v>
      </c>
      <c r="AI351" s="22">
        <v>0.18589999999999901</v>
      </c>
      <c r="AJ351" s="23">
        <v>0</v>
      </c>
      <c r="AK351" s="24">
        <v>0</v>
      </c>
      <c r="AL351" s="4" t="s">
        <v>494</v>
      </c>
      <c r="AM351" s="17">
        <f>Table11[[#This Row],[Column3]]-Table11[[#This Row],[Labour]]</f>
        <v>-18.050400000000003</v>
      </c>
      <c r="AN351" s="18">
        <f>Table11[[#This Row],[Column4]]-Table11[[#This Row],[Conservative]]</f>
        <v>-0.75344999999999374</v>
      </c>
      <c r="AO351" s="19">
        <f>Table11[[#This Row],[Column5]]-Table11[[#This Row],[Reform]]</f>
        <v>14.646999999999998</v>
      </c>
      <c r="AP351" s="20">
        <f>Table11[[#This Row],[Column6]]-Table11[[#This Row],[LibDem]]</f>
        <v>-1.3700500000000098</v>
      </c>
      <c r="AQ351" s="21">
        <f>Table11[[#This Row],[Column7]]-Table11[[#This Row],[Green]]</f>
        <v>6.7409999999999997</v>
      </c>
      <c r="AR351" s="22">
        <f>Table11[[#This Row],[Column8]]-Table11[[#This Row],[Oth]]</f>
        <v>-1.3141000000000009</v>
      </c>
      <c r="AS351" s="23">
        <f>Table11[[#This Row],[Column9]]-Table11[[#This Row],[SNP]]</f>
        <v>0</v>
      </c>
      <c r="AT351" s="24">
        <f>Table11[[#This Row],[Column10]]-Table11[[#This Row],[PD]]</f>
        <v>0</v>
      </c>
      <c r="AU351" s="24">
        <f>MAX(Table11[[#This Row],[Column3]:[Column10]])-LARGE(Table11[[#This Row],[Column3]:[Column10]],2)</f>
        <v>4.100449999999995</v>
      </c>
      <c r="AV351">
        <f>Table11[[#This Row],[Column3]]*Table11[[#This Row],[Column2]]</f>
        <v>528469.21920000005</v>
      </c>
      <c r="AW351" s="25">
        <f>TRUNC(Table11[[#This Row],[Column3]]*Table11[[#This Row],[Column28]]/100)</f>
        <v>5284</v>
      </c>
      <c r="AX351" s="26">
        <f>TRUNC(Table11[[#This Row],[Column4]]*Table11[[#This Row],[Column29]]/100)</f>
        <v>15326</v>
      </c>
      <c r="AY351" s="27">
        <f>TRUNC(Table11[[#This Row],[Column5]]*Table11[[#This Row],[Column30]]/100)</f>
        <v>17288</v>
      </c>
      <c r="AZ351" s="28">
        <f>TRUNC(Table11[[#This Row],[Column6]]*Table11[[#This Row],[Column31]]/100)</f>
        <v>4414</v>
      </c>
      <c r="BA351" s="29">
        <f>TRUNC(Table11[[#This Row],[Column7]]*Table11[[#This Row],[Column312]]/100)</f>
        <v>5424</v>
      </c>
      <c r="BB351" s="30">
        <f>TRUNC(Table11[[#This Row],[Column8]]*Table11[[#This Row],[Column313]]/100)</f>
        <v>88</v>
      </c>
      <c r="BC351" s="31">
        <f>TRUNC(Table11[[#This Row],[Column9]]*Table11[[#This Row],[Column314]]/100)</f>
        <v>0</v>
      </c>
      <c r="BD351" s="32">
        <f>TRUNC(Table11[[#This Row],[Column10]]*Table11[[#This Row],[Column30]]/100)</f>
        <v>0</v>
      </c>
      <c r="BE351">
        <f>Table11[[#This Row],[Column2]]</f>
        <v>47827</v>
      </c>
      <c r="BF351">
        <f>Table11[[#This Row],[Column28]]</f>
        <v>47827</v>
      </c>
      <c r="BG351">
        <f>Table11[[#This Row],[Column29]]</f>
        <v>47827</v>
      </c>
      <c r="BH351">
        <f>Table11[[#This Row],[Column30]]</f>
        <v>47827</v>
      </c>
      <c r="BI351">
        <f>Table11[[#This Row],[Column31]]</f>
        <v>47827</v>
      </c>
      <c r="BJ351">
        <f>Table11[[#This Row],[Column312]]</f>
        <v>47827</v>
      </c>
      <c r="BK351">
        <f>Table11[[#This Row],[Column313]]</f>
        <v>47827</v>
      </c>
      <c r="BL351">
        <f>Table11[[#This Row],[Column314]]</f>
        <v>47827</v>
      </c>
      <c r="BM351">
        <f>Table11[[#This Row],[Column315]]</f>
        <v>47827</v>
      </c>
      <c r="BN351">
        <f>Table11[[#This Row],[Column31]]</f>
        <v>47827</v>
      </c>
      <c r="BO351">
        <f>Table11[[#This Row],[Column312]]</f>
        <v>47827</v>
      </c>
    </row>
    <row r="352" spans="1:67" ht="28.8" customHeight="1">
      <c r="A352" s="4" t="s">
        <v>195</v>
      </c>
      <c r="B352" s="5" t="s">
        <v>109</v>
      </c>
      <c r="C352" s="5" t="s">
        <v>73</v>
      </c>
      <c r="D352" s="56" t="s">
        <v>1278</v>
      </c>
      <c r="E352">
        <v>0</v>
      </c>
      <c r="F352">
        <v>1.81</v>
      </c>
      <c r="G352">
        <v>8.9589999999999996</v>
      </c>
      <c r="H352">
        <v>11.933</v>
      </c>
      <c r="I352">
        <v>28.907</v>
      </c>
      <c r="J352">
        <v>27.010999999999999</v>
      </c>
      <c r="K352">
        <v>3.7130000000000001</v>
      </c>
      <c r="L352">
        <v>17.667000000000002</v>
      </c>
      <c r="M352" s="7">
        <f>Table11[[#This Row],[Progressives]]*0.67+Table11[[#This Row],[Muslim]]*0.64+Table11[[#This Row],[Left]]*0.35+Table11[[#This Row],[Average]]*0.52+Table11[[#This Row],[Reforms]]*0.2</f>
        <v>30.854200000000002</v>
      </c>
      <c r="N352" s="58">
        <f>Table11[[#This Row],[Average]]*0.34+Table11[[#This Row],[Liberal]]*0.45+Table11[[#This Row],[Blues]]+Table11[[#This Row],[Reforms]]*0.6</f>
        <v>36.296530000000004</v>
      </c>
      <c r="O352" s="9">
        <f>Table11[[#This Row],[Liberal]]*0.55+Table11[[#This Row],[Progressives]]*0.07+Table11[[#This Row],[Average]]*0.14</f>
        <v>19.738340000000001</v>
      </c>
      <c r="P352" s="11">
        <f>Table11[[#This Row],[Muslim]]*0.06+Table11[[#This Row],[Left]]*0.44+Table11[[#This Row],[Progressives]]*0.26</f>
        <v>7.1531400000000005</v>
      </c>
      <c r="Q352" s="59"/>
      <c r="R352" s="57">
        <f>Table11[[#This Row],[Muslim]]*0.3+Table11[[#This Row],[Left]]*0.21+Table11[[#This Row],[Reforms]]*0.2</f>
        <v>5.9577900000000001</v>
      </c>
      <c r="T352" s="7">
        <v>33.700000000000003</v>
      </c>
      <c r="U352" s="8">
        <v>31.9</v>
      </c>
      <c r="V352" s="10">
        <v>17</v>
      </c>
      <c r="W352" s="9">
        <v>10.9</v>
      </c>
      <c r="X352" s="11">
        <v>4.9000000000000004</v>
      </c>
      <c r="Y352" s="13">
        <v>1.5</v>
      </c>
      <c r="Z352" s="12">
        <v>0</v>
      </c>
      <c r="AA352" s="14">
        <v>0</v>
      </c>
      <c r="AB352">
        <f t="shared" ca="1" si="5"/>
        <v>0.2867823947018846</v>
      </c>
      <c r="AC352">
        <v>43837</v>
      </c>
      <c r="AD352" s="17">
        <v>21.533000000000001</v>
      </c>
      <c r="AE352" s="18">
        <v>28.564699999999998</v>
      </c>
      <c r="AF352" s="19">
        <v>27.091999999999999</v>
      </c>
      <c r="AG352" s="20">
        <v>9.8253000000000004</v>
      </c>
      <c r="AH352" s="21">
        <v>12.69</v>
      </c>
      <c r="AI352" s="22">
        <v>0.19500000000000001</v>
      </c>
      <c r="AJ352" s="23">
        <v>0</v>
      </c>
      <c r="AK352" s="24">
        <v>0</v>
      </c>
      <c r="AL352" s="4" t="s">
        <v>195</v>
      </c>
      <c r="AM352" s="17">
        <f>Table11[[#This Row],[Column3]]-Table11[[#This Row],[Labour]]</f>
        <v>-12.167000000000002</v>
      </c>
      <c r="AN352" s="18">
        <f>Table11[[#This Row],[Column4]]-Table11[[#This Row],[Conservative]]</f>
        <v>-3.3353000000000002</v>
      </c>
      <c r="AO352" s="19">
        <f>Table11[[#This Row],[Column5]]-Table11[[#This Row],[Reform]]</f>
        <v>10.091999999999999</v>
      </c>
      <c r="AP352" s="20">
        <f>Table11[[#This Row],[Column6]]-Table11[[#This Row],[LibDem]]</f>
        <v>-1.0747</v>
      </c>
      <c r="AQ352" s="21">
        <f>Table11[[#This Row],[Column7]]-Table11[[#This Row],[Green]]</f>
        <v>7.7899999999999991</v>
      </c>
      <c r="AR352" s="22">
        <f>Table11[[#This Row],[Column8]]-Table11[[#This Row],[Oth]]</f>
        <v>-1.3049999999999999</v>
      </c>
      <c r="AS352" s="23">
        <f>Table11[[#This Row],[Column9]]-Table11[[#This Row],[SNP]]</f>
        <v>0</v>
      </c>
      <c r="AT352" s="24">
        <f>Table11[[#This Row],[Column10]]-Table11[[#This Row],[PD]]</f>
        <v>0</v>
      </c>
      <c r="AU352" s="24">
        <f>MAX(Table11[[#This Row],[Column3]:[Column10]])-LARGE(Table11[[#This Row],[Column3]:[Column10]],2)</f>
        <v>1.4726999999999997</v>
      </c>
      <c r="AV352">
        <f>Table11[[#This Row],[Column3]]*Table11[[#This Row],[Column2]]</f>
        <v>943942.12100000004</v>
      </c>
      <c r="AW352" s="25">
        <f>TRUNC(Table11[[#This Row],[Column3]]*Table11[[#This Row],[Column28]]/100)</f>
        <v>9439</v>
      </c>
      <c r="AX352" s="26">
        <f>TRUNC(Table11[[#This Row],[Column4]]*Table11[[#This Row],[Column29]]/100)</f>
        <v>12521</v>
      </c>
      <c r="AY352" s="27">
        <f>TRUNC(Table11[[#This Row],[Column5]]*Table11[[#This Row],[Column30]]/100)</f>
        <v>11876</v>
      </c>
      <c r="AZ352" s="28">
        <f>TRUNC(Table11[[#This Row],[Column6]]*Table11[[#This Row],[Column31]]/100)</f>
        <v>4307</v>
      </c>
      <c r="BA352" s="29">
        <f>TRUNC(Table11[[#This Row],[Column7]]*Table11[[#This Row],[Column312]]/100)</f>
        <v>5562</v>
      </c>
      <c r="BB352" s="30">
        <f>TRUNC(Table11[[#This Row],[Column8]]*Table11[[#This Row],[Column313]]/100)</f>
        <v>85</v>
      </c>
      <c r="BC352" s="31">
        <f>TRUNC(Table11[[#This Row],[Column9]]*Table11[[#This Row],[Column314]]/100)</f>
        <v>0</v>
      </c>
      <c r="BD352" s="32">
        <f>TRUNC(Table11[[#This Row],[Column10]]*Table11[[#This Row],[Column30]]/100)</f>
        <v>0</v>
      </c>
      <c r="BE352">
        <f>Table11[[#This Row],[Column2]]</f>
        <v>43837</v>
      </c>
      <c r="BF352">
        <f>Table11[[#This Row],[Column28]]</f>
        <v>43837</v>
      </c>
      <c r="BG352">
        <f>Table11[[#This Row],[Column29]]</f>
        <v>43837</v>
      </c>
      <c r="BH352">
        <f>Table11[[#This Row],[Column30]]</f>
        <v>43837</v>
      </c>
      <c r="BI352">
        <f>Table11[[#This Row],[Column31]]</f>
        <v>43837</v>
      </c>
      <c r="BJ352">
        <f>Table11[[#This Row],[Column312]]</f>
        <v>43837</v>
      </c>
      <c r="BK352">
        <f>Table11[[#This Row],[Column313]]</f>
        <v>43837</v>
      </c>
      <c r="BL352">
        <f>Table11[[#This Row],[Column314]]</f>
        <v>43837</v>
      </c>
      <c r="BM352">
        <f>Table11[[#This Row],[Column315]]</f>
        <v>43837</v>
      </c>
      <c r="BN352">
        <f>Table11[[#This Row],[Column31]]</f>
        <v>43837</v>
      </c>
      <c r="BO352">
        <f>Table11[[#This Row],[Column312]]</f>
        <v>43837</v>
      </c>
    </row>
    <row r="353" spans="1:67" ht="28.8" customHeight="1">
      <c r="A353" s="4" t="s">
        <v>201</v>
      </c>
      <c r="B353" s="5" t="s">
        <v>202</v>
      </c>
      <c r="C353" s="5" t="s">
        <v>73</v>
      </c>
      <c r="D353" s="56" t="s">
        <v>1279</v>
      </c>
      <c r="E353">
        <v>0</v>
      </c>
      <c r="F353">
        <v>2.8769999999999998</v>
      </c>
      <c r="G353">
        <v>16.484000000000002</v>
      </c>
      <c r="H353">
        <v>13.824999999999999</v>
      </c>
      <c r="I353">
        <v>32.789000000000001</v>
      </c>
      <c r="J353">
        <v>14.009</v>
      </c>
      <c r="K353">
        <v>2.2490000000000001</v>
      </c>
      <c r="L353">
        <v>17.766999999999999</v>
      </c>
      <c r="M353" s="7">
        <f>Table11[[#This Row],[Progressives]]*0.67+Table11[[#This Row],[Muslim]]*0.64+Table11[[#This Row],[Left]]*0.35+Table11[[#This Row],[Average]]*0.52+Table11[[#This Row],[Reforms]]*0.2</f>
        <v>37.477109999999996</v>
      </c>
      <c r="N353" s="58">
        <f>Table11[[#This Row],[Average]]*0.34+Table11[[#This Row],[Liberal]]*0.45+Table11[[#This Row],[Blues]]+Table11[[#This Row],[Reforms]]*0.6</f>
        <v>30.361509999999999</v>
      </c>
      <c r="O353" s="9">
        <f>Table11[[#This Row],[Liberal]]*0.55+Table11[[#This Row],[Progressives]]*0.07+Table11[[#This Row],[Average]]*0.14</f>
        <v>13.263160000000001</v>
      </c>
      <c r="P353" s="11">
        <f>Table11[[#This Row],[Muslim]]*0.06+Table11[[#This Row],[Left]]*0.44+Table11[[#This Row],[Progressives]]*0.26</f>
        <v>11.02008</v>
      </c>
      <c r="Q353" s="59"/>
      <c r="R353" s="57">
        <f>Table11[[#This Row],[Muslim]]*0.3+Table11[[#This Row],[Left]]*0.21+Table11[[#This Row],[Reforms]]*0.2</f>
        <v>7.8781400000000001</v>
      </c>
      <c r="T353" s="7">
        <v>43.4</v>
      </c>
      <c r="U353" s="8">
        <v>16.3</v>
      </c>
      <c r="V353" s="10">
        <v>8.5</v>
      </c>
      <c r="W353" s="9">
        <v>9.6</v>
      </c>
      <c r="X353" s="11">
        <v>19.399999999999999</v>
      </c>
      <c r="Y353" s="13">
        <v>2.7</v>
      </c>
      <c r="Z353" s="12">
        <v>0</v>
      </c>
      <c r="AA353" s="14">
        <v>0</v>
      </c>
      <c r="AB353">
        <f t="shared" ca="1" si="5"/>
        <v>0.37968456397053918</v>
      </c>
      <c r="AC353">
        <v>41186</v>
      </c>
      <c r="AD353" s="17">
        <v>27.578140000000001</v>
      </c>
      <c r="AE353" s="18">
        <v>8.2896000000000001</v>
      </c>
      <c r="AF353" s="19">
        <v>24.510399999999901</v>
      </c>
      <c r="AG353" s="20">
        <v>8.9958600000000004</v>
      </c>
      <c r="AH353" s="21">
        <v>30.169799999999999</v>
      </c>
      <c r="AI353" s="22">
        <v>0.35619999999999902</v>
      </c>
      <c r="AJ353" s="23">
        <v>0</v>
      </c>
      <c r="AK353" s="24">
        <v>0</v>
      </c>
      <c r="AL353" s="4" t="s">
        <v>201</v>
      </c>
      <c r="AM353" s="17">
        <f>Table11[[#This Row],[Column3]]-Table11[[#This Row],[Labour]]</f>
        <v>-15.821859999999997</v>
      </c>
      <c r="AN353" s="18">
        <f>Table11[[#This Row],[Column4]]-Table11[[#This Row],[Conservative]]</f>
        <v>-8.0104000000000006</v>
      </c>
      <c r="AO353" s="19">
        <f>Table11[[#This Row],[Column5]]-Table11[[#This Row],[Reform]]</f>
        <v>16.010399999999901</v>
      </c>
      <c r="AP353" s="20">
        <f>Table11[[#This Row],[Column6]]-Table11[[#This Row],[LibDem]]</f>
        <v>-0.60413999999999923</v>
      </c>
      <c r="AQ353" s="21">
        <f>Table11[[#This Row],[Column7]]-Table11[[#This Row],[Green]]</f>
        <v>10.7698</v>
      </c>
      <c r="AR353" s="22">
        <f>Table11[[#This Row],[Column8]]-Table11[[#This Row],[Oth]]</f>
        <v>-2.3438000000000012</v>
      </c>
      <c r="AS353" s="23">
        <f>Table11[[#This Row],[Column9]]-Table11[[#This Row],[SNP]]</f>
        <v>0</v>
      </c>
      <c r="AT353" s="24">
        <f>Table11[[#This Row],[Column10]]-Table11[[#This Row],[PD]]</f>
        <v>0</v>
      </c>
      <c r="AU353" s="24">
        <f>MAX(Table11[[#This Row],[Column3]:[Column10]])-LARGE(Table11[[#This Row],[Column3]:[Column10]],2)</f>
        <v>2.5916599999999974</v>
      </c>
      <c r="AV353">
        <f>Table11[[#This Row],[Column3]]*Table11[[#This Row],[Column2]]</f>
        <v>1135833.27404</v>
      </c>
      <c r="AW353" s="25">
        <f>TRUNC(Table11[[#This Row],[Column3]]*Table11[[#This Row],[Column28]]/100)</f>
        <v>11358</v>
      </c>
      <c r="AX353" s="26">
        <f>TRUNC(Table11[[#This Row],[Column4]]*Table11[[#This Row],[Column29]]/100)</f>
        <v>3414</v>
      </c>
      <c r="AY353" s="27">
        <f>TRUNC(Table11[[#This Row],[Column5]]*Table11[[#This Row],[Column30]]/100)</f>
        <v>10094</v>
      </c>
      <c r="AZ353" s="28">
        <f>TRUNC(Table11[[#This Row],[Column6]]*Table11[[#This Row],[Column31]]/100)</f>
        <v>3705</v>
      </c>
      <c r="BA353" s="29">
        <f>TRUNC(Table11[[#This Row],[Column7]]*Table11[[#This Row],[Column312]]/100)</f>
        <v>12425</v>
      </c>
      <c r="BB353" s="30">
        <f>TRUNC(Table11[[#This Row],[Column8]]*Table11[[#This Row],[Column313]]/100)</f>
        <v>146</v>
      </c>
      <c r="BC353" s="31">
        <f>TRUNC(Table11[[#This Row],[Column9]]*Table11[[#This Row],[Column314]]/100)</f>
        <v>0</v>
      </c>
      <c r="BD353" s="32">
        <f>TRUNC(Table11[[#This Row],[Column10]]*Table11[[#This Row],[Column30]]/100)</f>
        <v>0</v>
      </c>
      <c r="BE353">
        <f>Table11[[#This Row],[Column2]]</f>
        <v>41186</v>
      </c>
      <c r="BF353">
        <f>Table11[[#This Row],[Column28]]</f>
        <v>41186</v>
      </c>
      <c r="BG353">
        <f>Table11[[#This Row],[Column29]]</f>
        <v>41186</v>
      </c>
      <c r="BH353">
        <f>Table11[[#This Row],[Column30]]</f>
        <v>41186</v>
      </c>
      <c r="BI353">
        <f>Table11[[#This Row],[Column31]]</f>
        <v>41186</v>
      </c>
      <c r="BJ353">
        <f>Table11[[#This Row],[Column312]]</f>
        <v>41186</v>
      </c>
      <c r="BK353">
        <f>Table11[[#This Row],[Column313]]</f>
        <v>41186</v>
      </c>
      <c r="BL353">
        <f>Table11[[#This Row],[Column314]]</f>
        <v>41186</v>
      </c>
      <c r="BM353">
        <f>Table11[[#This Row],[Column315]]</f>
        <v>41186</v>
      </c>
      <c r="BN353">
        <f>Table11[[#This Row],[Column31]]</f>
        <v>41186</v>
      </c>
      <c r="BO353">
        <f>Table11[[#This Row],[Column312]]</f>
        <v>41186</v>
      </c>
    </row>
    <row r="354" spans="1:67" ht="28.8" customHeight="1">
      <c r="A354" s="4" t="s">
        <v>203</v>
      </c>
      <c r="B354" s="5" t="s">
        <v>202</v>
      </c>
      <c r="C354" s="5" t="s">
        <v>73</v>
      </c>
      <c r="D354" s="56" t="s">
        <v>1280</v>
      </c>
      <c r="E354" s="16">
        <v>0</v>
      </c>
      <c r="F354">
        <v>2.5499999999999998</v>
      </c>
      <c r="G354">
        <v>22.596</v>
      </c>
      <c r="H354">
        <v>19.361999999999998</v>
      </c>
      <c r="I354">
        <v>22.175000000000001</v>
      </c>
      <c r="J354">
        <v>20.137</v>
      </c>
      <c r="K354">
        <v>2.3940000000000001</v>
      </c>
      <c r="L354">
        <v>10.788</v>
      </c>
      <c r="M354" s="7">
        <f>Table11[[#This Row],[Progressives]]*0.67+Table11[[#This Row],[Muslim]]*0.64+Table11[[#This Row],[Left]]*0.35+Table11[[#This Row],[Average]]*0.52+Table11[[#This Row],[Reforms]]*0.2</f>
        <v>36.201740000000001</v>
      </c>
      <c r="N354" s="58">
        <f>Table11[[#This Row],[Average]]*0.34+Table11[[#This Row],[Liberal]]*0.45+Table11[[#This Row],[Blues]]+Table11[[#This Row],[Reforms]]*0.6</f>
        <v>25.467950000000002</v>
      </c>
      <c r="O354" s="9">
        <f>Table11[[#This Row],[Liberal]]*0.55+Table11[[#This Row],[Progressives]]*0.07+Table11[[#This Row],[Average]]*0.14</f>
        <v>15.535190000000002</v>
      </c>
      <c r="P354" s="11">
        <f>Table11[[#This Row],[Muslim]]*0.06+Table11[[#This Row],[Left]]*0.44+Table11[[#This Row],[Progressives]]*0.26</f>
        <v>15.12936</v>
      </c>
      <c r="Q354" s="59"/>
      <c r="R354" s="57">
        <f>Table11[[#This Row],[Muslim]]*0.3+Table11[[#This Row],[Left]]*0.21+Table11[[#This Row],[Reforms]]*0.2</f>
        <v>7.6677599999999995</v>
      </c>
      <c r="T354" s="7">
        <v>27.7</v>
      </c>
      <c r="U354" s="8">
        <v>7.6</v>
      </c>
      <c r="V354" s="10">
        <v>5.4</v>
      </c>
      <c r="W354" s="9">
        <v>3.1</v>
      </c>
      <c r="X354" s="11">
        <v>55</v>
      </c>
      <c r="Y354" s="13">
        <v>1.2</v>
      </c>
      <c r="Z354" s="12">
        <v>0</v>
      </c>
      <c r="AA354" s="14">
        <v>0</v>
      </c>
      <c r="AB354">
        <f t="shared" ca="1" si="5"/>
        <v>0.41225489192503184</v>
      </c>
      <c r="AC354">
        <v>52363</v>
      </c>
      <c r="AD354" s="17">
        <v>16.808</v>
      </c>
      <c r="AE354" s="18">
        <v>11.702</v>
      </c>
      <c r="AF354" s="19">
        <v>10.28</v>
      </c>
      <c r="AG354" s="20">
        <v>5.3150000000000004</v>
      </c>
      <c r="AH354" s="21">
        <v>54.414999999999999</v>
      </c>
      <c r="AI354" s="22">
        <v>1.48</v>
      </c>
      <c r="AJ354" s="23">
        <v>0</v>
      </c>
      <c r="AK354" s="24">
        <v>0</v>
      </c>
      <c r="AL354" s="4" t="s">
        <v>203</v>
      </c>
      <c r="AM354" s="17">
        <f>Table11[[#This Row],[Column3]]-Table11[[#This Row],[Labour]]</f>
        <v>-10.891999999999999</v>
      </c>
      <c r="AN354" s="18">
        <f>Table11[[#This Row],[Column4]]-Table11[[#This Row],[Conservative]]</f>
        <v>4.1020000000000003</v>
      </c>
      <c r="AO354" s="19">
        <f>Table11[[#This Row],[Column5]]-Table11[[#This Row],[Reform]]</f>
        <v>4.879999999999999</v>
      </c>
      <c r="AP354" s="20">
        <f>Table11[[#This Row],[Column6]]-Table11[[#This Row],[LibDem]]</f>
        <v>2.2150000000000003</v>
      </c>
      <c r="AQ354" s="21">
        <f>Table11[[#This Row],[Column7]]-Table11[[#This Row],[Green]]</f>
        <v>-0.58500000000000085</v>
      </c>
      <c r="AR354" s="22">
        <f>Table11[[#This Row],[Column8]]-Table11[[#This Row],[Oth]]</f>
        <v>0.28000000000000003</v>
      </c>
      <c r="AS354" s="23">
        <f>Table11[[#This Row],[Column9]]-Table11[[#This Row],[SNP]]</f>
        <v>0</v>
      </c>
      <c r="AT354" s="24">
        <f>Table11[[#This Row],[Column10]]-Table11[[#This Row],[PD]]</f>
        <v>0</v>
      </c>
      <c r="AU354" s="24">
        <f>MAX(Table11[[#This Row],[Column3]:[Column10]])-LARGE(Table11[[#This Row],[Column3]:[Column10]],2)</f>
        <v>37.606999999999999</v>
      </c>
      <c r="AV354">
        <f>Table11[[#This Row],[Column3]]*Table11[[#This Row],[Column2]]</f>
        <v>880117.304</v>
      </c>
      <c r="AW354" s="25">
        <f>TRUNC(Table11[[#This Row],[Column3]]*Table11[[#This Row],[Column28]]/100)</f>
        <v>8801</v>
      </c>
      <c r="AX354" s="26">
        <f>TRUNC(Table11[[#This Row],[Column4]]*Table11[[#This Row],[Column29]]/100)</f>
        <v>6127</v>
      </c>
      <c r="AY354" s="27">
        <f>TRUNC(Table11[[#This Row],[Column5]]*Table11[[#This Row],[Column30]]/100)</f>
        <v>5382</v>
      </c>
      <c r="AZ354" s="28">
        <f>TRUNC(Table11[[#This Row],[Column6]]*Table11[[#This Row],[Column31]]/100)</f>
        <v>2783</v>
      </c>
      <c r="BA354" s="29">
        <f>TRUNC(Table11[[#This Row],[Column7]]*Table11[[#This Row],[Column312]]/100)</f>
        <v>28493</v>
      </c>
      <c r="BB354" s="30">
        <f>TRUNC(Table11[[#This Row],[Column8]]*Table11[[#This Row],[Column313]]/100)</f>
        <v>774</v>
      </c>
      <c r="BC354" s="31">
        <f>TRUNC(Table11[[#This Row],[Column9]]*Table11[[#This Row],[Column314]]/100)</f>
        <v>0</v>
      </c>
      <c r="BD354" s="32">
        <f>TRUNC(Table11[[#This Row],[Column10]]*Table11[[#This Row],[Column30]]/100)</f>
        <v>0</v>
      </c>
      <c r="BE354">
        <f>Table11[[#This Row],[Column2]]</f>
        <v>52363</v>
      </c>
      <c r="BF354">
        <f>Table11[[#This Row],[Column28]]</f>
        <v>52363</v>
      </c>
      <c r="BG354">
        <f>Table11[[#This Row],[Column29]]</f>
        <v>52363</v>
      </c>
      <c r="BH354">
        <f>Table11[[#This Row],[Column30]]</f>
        <v>52363</v>
      </c>
      <c r="BI354">
        <f>Table11[[#This Row],[Column31]]</f>
        <v>52363</v>
      </c>
      <c r="BJ354">
        <f>Table11[[#This Row],[Column312]]</f>
        <v>52363</v>
      </c>
      <c r="BK354">
        <f>Table11[[#This Row],[Column313]]</f>
        <v>52363</v>
      </c>
      <c r="BL354">
        <f>Table11[[#This Row],[Column314]]</f>
        <v>52363</v>
      </c>
      <c r="BM354">
        <f>Table11[[#This Row],[Column315]]</f>
        <v>52363</v>
      </c>
      <c r="BN354">
        <f>Table11[[#This Row],[Column31]]</f>
        <v>52363</v>
      </c>
      <c r="BO354">
        <f>Table11[[#This Row],[Column312]]</f>
        <v>52363</v>
      </c>
    </row>
    <row r="355" spans="1:67" ht="28.8" customHeight="1">
      <c r="A355" s="2" t="s">
        <v>207</v>
      </c>
      <c r="B355" s="3" t="s">
        <v>87</v>
      </c>
      <c r="C355" s="3" t="s">
        <v>73</v>
      </c>
      <c r="D355" s="50" t="s">
        <v>1281</v>
      </c>
      <c r="E355">
        <v>0</v>
      </c>
      <c r="F355">
        <v>4.9409999999999998</v>
      </c>
      <c r="G355">
        <v>8.86</v>
      </c>
      <c r="H355">
        <v>15.144</v>
      </c>
      <c r="I355">
        <v>17.472000000000001</v>
      </c>
      <c r="J355">
        <v>26.783999999999999</v>
      </c>
      <c r="K355">
        <v>9.1859999999999999</v>
      </c>
      <c r="L355">
        <v>17.614000000000001</v>
      </c>
      <c r="M355" s="7">
        <f>Table11[[#This Row],[Progressives]]*0.67+Table11[[#This Row],[Muslim]]*0.64+Table11[[#This Row],[Left]]*0.35+Table11[[#This Row],[Average]]*0.52+Table11[[#This Row],[Reforms]]*0.2</f>
        <v>29.017959999999999</v>
      </c>
      <c r="N355" s="58">
        <f>Table11[[#This Row],[Average]]*0.34+Table11[[#This Row],[Liberal]]*0.45+Table11[[#This Row],[Blues]]+Table11[[#This Row],[Reforms]]*0.6</f>
        <v>37.747680000000003</v>
      </c>
      <c r="O355" s="9">
        <f>Table11[[#This Row],[Liberal]]*0.55+Table11[[#This Row],[Progressives]]*0.07+Table11[[#This Row],[Average]]*0.14</f>
        <v>18.237360000000002</v>
      </c>
      <c r="P355" s="11">
        <f>Table11[[#This Row],[Muslim]]*0.06+Table11[[#This Row],[Left]]*0.44+Table11[[#This Row],[Progressives]]*0.26</f>
        <v>8.132299999999999</v>
      </c>
      <c r="Q355" s="59"/>
      <c r="R355" s="57">
        <f>Table11[[#This Row],[Muslim]]*0.3+Table11[[#This Row],[Left]]*0.21+Table11[[#This Row],[Reforms]]*0.2</f>
        <v>6.8657000000000004</v>
      </c>
      <c r="T355" s="7">
        <v>36.9</v>
      </c>
      <c r="U355" s="8">
        <v>31.9</v>
      </c>
      <c r="V355" s="10">
        <v>15.7</v>
      </c>
      <c r="W355" s="9">
        <v>9</v>
      </c>
      <c r="X355" s="11">
        <v>5.4</v>
      </c>
      <c r="Y355" s="13">
        <v>1</v>
      </c>
      <c r="Z355" s="12">
        <v>0</v>
      </c>
      <c r="AA355" s="14">
        <v>0</v>
      </c>
      <c r="AB355">
        <f t="shared" ca="1" si="5"/>
        <v>5.5091915133740454E-2</v>
      </c>
      <c r="AC355">
        <v>47641</v>
      </c>
      <c r="AD355" s="17">
        <v>23.027999999999999</v>
      </c>
      <c r="AE355" s="18">
        <v>28.086290000000002</v>
      </c>
      <c r="AF355" s="19">
        <v>26.004000000000001</v>
      </c>
      <c r="AG355" s="20">
        <v>8.74071</v>
      </c>
      <c r="AH355" s="21">
        <v>13.911</v>
      </c>
      <c r="AI355" s="22">
        <v>0.13</v>
      </c>
      <c r="AJ355" s="23">
        <v>0</v>
      </c>
      <c r="AK355" s="24">
        <v>0</v>
      </c>
      <c r="AL355" s="2" t="s">
        <v>207</v>
      </c>
      <c r="AM355" s="17">
        <f>Table11[[#This Row],[Column3]]-Table11[[#This Row],[Labour]]</f>
        <v>-13.872</v>
      </c>
      <c r="AN355" s="18">
        <f>Table11[[#This Row],[Column4]]-Table11[[#This Row],[Conservative]]</f>
        <v>-3.8137099999999968</v>
      </c>
      <c r="AO355" s="19">
        <f>Table11[[#This Row],[Column5]]-Table11[[#This Row],[Reform]]</f>
        <v>10.304000000000002</v>
      </c>
      <c r="AP355" s="20">
        <f>Table11[[#This Row],[Column6]]-Table11[[#This Row],[LibDem]]</f>
        <v>-0.25929000000000002</v>
      </c>
      <c r="AQ355" s="21">
        <f>Table11[[#This Row],[Column7]]-Table11[[#This Row],[Green]]</f>
        <v>8.5109999999999992</v>
      </c>
      <c r="AR355" s="22">
        <f>Table11[[#This Row],[Column8]]-Table11[[#This Row],[Oth]]</f>
        <v>-0.87</v>
      </c>
      <c r="AS355" s="23">
        <f>Table11[[#This Row],[Column9]]-Table11[[#This Row],[SNP]]</f>
        <v>0</v>
      </c>
      <c r="AT355" s="24">
        <f>Table11[[#This Row],[Column10]]-Table11[[#This Row],[PD]]</f>
        <v>0</v>
      </c>
      <c r="AU355" s="24">
        <f>MAX(Table11[[#This Row],[Column3]:[Column10]])-LARGE(Table11[[#This Row],[Column3]:[Column10]],2)</f>
        <v>2.0822900000000004</v>
      </c>
      <c r="AV355">
        <f>Table11[[#This Row],[Column3]]*Table11[[#This Row],[Column2]]</f>
        <v>1097076.9479999999</v>
      </c>
      <c r="AW355" s="25">
        <f>TRUNC(Table11[[#This Row],[Column3]]*Table11[[#This Row],[Column28]]/100)</f>
        <v>10970</v>
      </c>
      <c r="AX355" s="26">
        <f>TRUNC(Table11[[#This Row],[Column4]]*Table11[[#This Row],[Column29]]/100)</f>
        <v>13380</v>
      </c>
      <c r="AY355" s="27">
        <f>TRUNC(Table11[[#This Row],[Column5]]*Table11[[#This Row],[Column30]]/100)</f>
        <v>12388</v>
      </c>
      <c r="AZ355" s="28">
        <f>TRUNC(Table11[[#This Row],[Column6]]*Table11[[#This Row],[Column31]]/100)</f>
        <v>4164</v>
      </c>
      <c r="BA355" s="29">
        <f>TRUNC(Table11[[#This Row],[Column7]]*Table11[[#This Row],[Column312]]/100)</f>
        <v>6627</v>
      </c>
      <c r="BB355" s="30">
        <f>TRUNC(Table11[[#This Row],[Column8]]*Table11[[#This Row],[Column313]]/100)</f>
        <v>61</v>
      </c>
      <c r="BC355" s="31">
        <f>TRUNC(Table11[[#This Row],[Column9]]*Table11[[#This Row],[Column314]]/100)</f>
        <v>0</v>
      </c>
      <c r="BD355" s="32">
        <f>TRUNC(Table11[[#This Row],[Column10]]*Table11[[#This Row],[Column30]]/100)</f>
        <v>0</v>
      </c>
      <c r="BE355">
        <f>Table11[[#This Row],[Column2]]</f>
        <v>47641</v>
      </c>
      <c r="BF355">
        <f>Table11[[#This Row],[Column28]]</f>
        <v>47641</v>
      </c>
      <c r="BG355">
        <f>Table11[[#This Row],[Column29]]</f>
        <v>47641</v>
      </c>
      <c r="BH355">
        <f>Table11[[#This Row],[Column30]]</f>
        <v>47641</v>
      </c>
      <c r="BI355">
        <f>Table11[[#This Row],[Column31]]</f>
        <v>47641</v>
      </c>
      <c r="BJ355">
        <f>Table11[[#This Row],[Column312]]</f>
        <v>47641</v>
      </c>
      <c r="BK355">
        <f>Table11[[#This Row],[Column313]]</f>
        <v>47641</v>
      </c>
      <c r="BL355">
        <f>Table11[[#This Row],[Column314]]</f>
        <v>47641</v>
      </c>
      <c r="BM355">
        <f>Table11[[#This Row],[Column315]]</f>
        <v>47641</v>
      </c>
      <c r="BN355">
        <f>Table11[[#This Row],[Column31]]</f>
        <v>47641</v>
      </c>
      <c r="BO355">
        <f>Table11[[#This Row],[Column312]]</f>
        <v>47641</v>
      </c>
    </row>
    <row r="356" spans="1:67" ht="28.8" customHeight="1">
      <c r="A356" s="4" t="s">
        <v>328</v>
      </c>
      <c r="B356" s="5" t="s">
        <v>169</v>
      </c>
      <c r="C356" s="5" t="s">
        <v>73</v>
      </c>
      <c r="D356" s="56" t="s">
        <v>1282</v>
      </c>
      <c r="E356" s="16">
        <v>0</v>
      </c>
      <c r="F356">
        <v>2.3820000000000001</v>
      </c>
      <c r="G356">
        <v>18.777000000000001</v>
      </c>
      <c r="H356">
        <v>13.706</v>
      </c>
      <c r="I356">
        <v>26.027999999999999</v>
      </c>
      <c r="J356">
        <v>19.079000000000001</v>
      </c>
      <c r="K356">
        <v>4.91</v>
      </c>
      <c r="L356">
        <v>15.12</v>
      </c>
      <c r="M356" s="7">
        <f>Table11[[#This Row],[Progressives]]*0.67+Table11[[#This Row],[Muslim]]*0.64+Table11[[#This Row],[Left]]*0.35+Table11[[#This Row],[Average]]*0.52+Table11[[#This Row],[Reforms]]*0.2</f>
        <v>33.838009999999997</v>
      </c>
      <c r="N356" s="58">
        <f>Table11[[#This Row],[Average]]*0.34+Table11[[#This Row],[Liberal]]*0.45+Table11[[#This Row],[Blues]]+Table11[[#This Row],[Reforms]]*0.6</f>
        <v>31.417070000000002</v>
      </c>
      <c r="O356" s="9">
        <f>Table11[[#This Row],[Liberal]]*0.55+Table11[[#This Row],[Progressives]]*0.07+Table11[[#This Row],[Average]]*0.14</f>
        <v>15.09679</v>
      </c>
      <c r="P356" s="11">
        <f>Table11[[#This Row],[Muslim]]*0.06+Table11[[#This Row],[Left]]*0.44+Table11[[#This Row],[Progressives]]*0.26</f>
        <v>11.968360000000001</v>
      </c>
      <c r="Q356" s="59"/>
      <c r="R356" s="57">
        <f>Table11[[#This Row],[Muslim]]*0.3+Table11[[#This Row],[Left]]*0.21+Table11[[#This Row],[Reforms]]*0.2</f>
        <v>7.6817700000000002</v>
      </c>
      <c r="T356" s="7">
        <v>41.4</v>
      </c>
      <c r="U356" s="8">
        <v>23</v>
      </c>
      <c r="V356" s="10">
        <v>14.4</v>
      </c>
      <c r="W356" s="9">
        <v>8.1</v>
      </c>
      <c r="X356" s="11">
        <v>12.5</v>
      </c>
      <c r="Y356" s="13">
        <v>0.6</v>
      </c>
      <c r="Z356" s="12">
        <v>0</v>
      </c>
      <c r="AA356" s="14">
        <v>0</v>
      </c>
      <c r="AB356">
        <f t="shared" ca="1" si="5"/>
        <v>0.98850309150412052</v>
      </c>
      <c r="AC356">
        <v>47231</v>
      </c>
      <c r="AD356" s="17">
        <v>26.431619999999999</v>
      </c>
      <c r="AE356" s="18">
        <v>16.522880000000001</v>
      </c>
      <c r="AF356" s="19">
        <v>26.462119999999999</v>
      </c>
      <c r="AG356" s="20">
        <v>8.1793800000000001</v>
      </c>
      <c r="AH356" s="21">
        <v>22.325999999999901</v>
      </c>
      <c r="AI356" s="22">
        <v>7.7999999999999903E-2</v>
      </c>
      <c r="AJ356" s="23">
        <v>0</v>
      </c>
      <c r="AK356" s="24">
        <v>0</v>
      </c>
      <c r="AL356" s="4" t="s">
        <v>328</v>
      </c>
      <c r="AM356" s="17">
        <f>Table11[[#This Row],[Column3]]-Table11[[#This Row],[Labour]]</f>
        <v>-14.96838</v>
      </c>
      <c r="AN356" s="18">
        <f>Table11[[#This Row],[Column4]]-Table11[[#This Row],[Conservative]]</f>
        <v>-6.4771199999999993</v>
      </c>
      <c r="AO356" s="19">
        <f>Table11[[#This Row],[Column5]]-Table11[[#This Row],[Reform]]</f>
        <v>12.062119999999998</v>
      </c>
      <c r="AP356" s="20">
        <f>Table11[[#This Row],[Column6]]-Table11[[#This Row],[LibDem]]</f>
        <v>7.938000000000045E-2</v>
      </c>
      <c r="AQ356" s="21">
        <f>Table11[[#This Row],[Column7]]-Table11[[#This Row],[Green]]</f>
        <v>9.825999999999901</v>
      </c>
      <c r="AR356" s="22">
        <f>Table11[[#This Row],[Column8]]-Table11[[#This Row],[Oth]]</f>
        <v>-0.52200000000000002</v>
      </c>
      <c r="AS356" s="23">
        <f>Table11[[#This Row],[Column9]]-Table11[[#This Row],[SNP]]</f>
        <v>0</v>
      </c>
      <c r="AT356" s="24">
        <f>Table11[[#This Row],[Column10]]-Table11[[#This Row],[PD]]</f>
        <v>0</v>
      </c>
      <c r="AU356" s="24">
        <f>MAX(Table11[[#This Row],[Column3]:[Column10]])-LARGE(Table11[[#This Row],[Column3]:[Column10]],2)</f>
        <v>3.0499999999999972E-2</v>
      </c>
      <c r="AV356">
        <f>Table11[[#This Row],[Column3]]*Table11[[#This Row],[Column2]]</f>
        <v>1248391.8442199999</v>
      </c>
      <c r="AW356" s="25">
        <f>TRUNC(Table11[[#This Row],[Column3]]*Table11[[#This Row],[Column28]]/100)</f>
        <v>12483</v>
      </c>
      <c r="AX356" s="26">
        <f>TRUNC(Table11[[#This Row],[Column4]]*Table11[[#This Row],[Column29]]/100)</f>
        <v>7803</v>
      </c>
      <c r="AY356" s="27">
        <f>TRUNC(Table11[[#This Row],[Column5]]*Table11[[#This Row],[Column30]]/100)</f>
        <v>12498</v>
      </c>
      <c r="AZ356" s="28">
        <f>TRUNC(Table11[[#This Row],[Column6]]*Table11[[#This Row],[Column31]]/100)</f>
        <v>3863</v>
      </c>
      <c r="BA356" s="29">
        <f>TRUNC(Table11[[#This Row],[Column7]]*Table11[[#This Row],[Column312]]/100)</f>
        <v>10544</v>
      </c>
      <c r="BB356" s="30">
        <f>TRUNC(Table11[[#This Row],[Column8]]*Table11[[#This Row],[Column313]]/100)</f>
        <v>36</v>
      </c>
      <c r="BC356" s="31">
        <f>TRUNC(Table11[[#This Row],[Column9]]*Table11[[#This Row],[Column314]]/100)</f>
        <v>0</v>
      </c>
      <c r="BD356" s="32">
        <f>TRUNC(Table11[[#This Row],[Column10]]*Table11[[#This Row],[Column30]]/100)</f>
        <v>0</v>
      </c>
      <c r="BE356">
        <f>Table11[[#This Row],[Column2]]</f>
        <v>47231</v>
      </c>
      <c r="BF356">
        <f>Table11[[#This Row],[Column28]]</f>
        <v>47231</v>
      </c>
      <c r="BG356">
        <f>Table11[[#This Row],[Column29]]</f>
        <v>47231</v>
      </c>
      <c r="BH356">
        <f>Table11[[#This Row],[Column30]]</f>
        <v>47231</v>
      </c>
      <c r="BI356">
        <f>Table11[[#This Row],[Column31]]</f>
        <v>47231</v>
      </c>
      <c r="BJ356">
        <f>Table11[[#This Row],[Column312]]</f>
        <v>47231</v>
      </c>
      <c r="BK356">
        <f>Table11[[#This Row],[Column313]]</f>
        <v>47231</v>
      </c>
      <c r="BL356">
        <f>Table11[[#This Row],[Column314]]</f>
        <v>47231</v>
      </c>
      <c r="BM356">
        <f>Table11[[#This Row],[Column315]]</f>
        <v>47231</v>
      </c>
      <c r="BN356">
        <f>Table11[[#This Row],[Column31]]</f>
        <v>47231</v>
      </c>
      <c r="BO356">
        <f>Table11[[#This Row],[Column312]]</f>
        <v>47231</v>
      </c>
    </row>
    <row r="357" spans="1:67" ht="28.8" customHeight="1">
      <c r="A357" s="4" t="s">
        <v>545</v>
      </c>
      <c r="B357" s="5" t="s">
        <v>169</v>
      </c>
      <c r="C357" s="5" t="s">
        <v>73</v>
      </c>
      <c r="D357" s="56" t="s">
        <v>1283</v>
      </c>
      <c r="E357" s="16">
        <v>0</v>
      </c>
      <c r="F357">
        <v>2.5249999999999999</v>
      </c>
      <c r="G357">
        <v>9.3659999999999997</v>
      </c>
      <c r="H357">
        <v>13.663</v>
      </c>
      <c r="I357">
        <v>29.184000000000001</v>
      </c>
      <c r="J357">
        <v>19.661999999999999</v>
      </c>
      <c r="K357">
        <v>2.145</v>
      </c>
      <c r="L357">
        <v>23.454000000000001</v>
      </c>
      <c r="M357" s="7">
        <f>Table11[[#This Row],[Progressives]]*0.67+Table11[[#This Row],[Muslim]]*0.64+Table11[[#This Row],[Left]]*0.35+Table11[[#This Row],[Average]]*0.52+Table11[[#This Row],[Reforms]]*0.2</f>
        <v>33.914790000000004</v>
      </c>
      <c r="N357" s="58">
        <f>Table11[[#This Row],[Average]]*0.34+Table11[[#This Row],[Liberal]]*0.45+Table11[[#This Row],[Blues]]+Table11[[#This Row],[Reforms]]*0.6</f>
        <v>34.987859999999998</v>
      </c>
      <c r="O357" s="9">
        <f>Table11[[#This Row],[Liberal]]*0.55+Table11[[#This Row],[Progressives]]*0.07+Table11[[#This Row],[Average]]*0.14</f>
        <v>15.85627</v>
      </c>
      <c r="P357" s="11">
        <f>Table11[[#This Row],[Muslim]]*0.06+Table11[[#This Row],[Left]]*0.44+Table11[[#This Row],[Progressives]]*0.26</f>
        <v>7.8249200000000005</v>
      </c>
      <c r="Q357" s="59"/>
      <c r="R357" s="57">
        <f>Table11[[#This Row],[Muslim]]*0.3+Table11[[#This Row],[Left]]*0.21+Table11[[#This Row],[Reforms]]*0.2</f>
        <v>7.4151600000000002</v>
      </c>
      <c r="T357" s="7">
        <v>33.5</v>
      </c>
      <c r="U357" s="8">
        <v>28.6</v>
      </c>
      <c r="V357" s="10">
        <v>24.5</v>
      </c>
      <c r="W357" s="9">
        <v>5.3</v>
      </c>
      <c r="X357" s="11">
        <v>6.1</v>
      </c>
      <c r="Y357" s="13">
        <v>2</v>
      </c>
      <c r="Z357" s="12">
        <v>0</v>
      </c>
      <c r="AA357" s="14">
        <v>0</v>
      </c>
      <c r="AB357">
        <f t="shared" ca="1" si="5"/>
        <v>0.73039013598723046</v>
      </c>
      <c r="AC357">
        <v>40845</v>
      </c>
      <c r="AD357" s="17">
        <v>22.122999999999902</v>
      </c>
      <c r="AE357" s="18">
        <v>22.778459999999999</v>
      </c>
      <c r="AF357" s="19">
        <v>34.030999999999999</v>
      </c>
      <c r="AG357" s="20">
        <v>6.9935400000000003</v>
      </c>
      <c r="AH357" s="21">
        <v>13.814</v>
      </c>
      <c r="AI357" s="22">
        <v>0.26</v>
      </c>
      <c r="AJ357" s="23">
        <v>0</v>
      </c>
      <c r="AK357" s="24">
        <v>0</v>
      </c>
      <c r="AL357" s="4" t="s">
        <v>545</v>
      </c>
      <c r="AM357" s="17">
        <f>Table11[[#This Row],[Column3]]-Table11[[#This Row],[Labour]]</f>
        <v>-11.377000000000098</v>
      </c>
      <c r="AN357" s="18">
        <f>Table11[[#This Row],[Column4]]-Table11[[#This Row],[Conservative]]</f>
        <v>-5.8215400000000024</v>
      </c>
      <c r="AO357" s="19">
        <f>Table11[[#This Row],[Column5]]-Table11[[#This Row],[Reform]]</f>
        <v>9.5309999999999988</v>
      </c>
      <c r="AP357" s="20">
        <f>Table11[[#This Row],[Column6]]-Table11[[#This Row],[LibDem]]</f>
        <v>1.6935400000000005</v>
      </c>
      <c r="AQ357" s="21">
        <f>Table11[[#This Row],[Column7]]-Table11[[#This Row],[Green]]</f>
        <v>7.7140000000000004</v>
      </c>
      <c r="AR357" s="22">
        <f>Table11[[#This Row],[Column8]]-Table11[[#This Row],[Oth]]</f>
        <v>-1.74</v>
      </c>
      <c r="AS357" s="23">
        <f>Table11[[#This Row],[Column9]]-Table11[[#This Row],[SNP]]</f>
        <v>0</v>
      </c>
      <c r="AT357" s="24">
        <f>Table11[[#This Row],[Column10]]-Table11[[#This Row],[PD]]</f>
        <v>0</v>
      </c>
      <c r="AU357" s="24">
        <f>MAX(Table11[[#This Row],[Column3]:[Column10]])-LARGE(Table11[[#This Row],[Column3]:[Column10]],2)</f>
        <v>11.25254</v>
      </c>
      <c r="AV357">
        <f>Table11[[#This Row],[Column3]]*Table11[[#This Row],[Column2]]</f>
        <v>903613.93499999598</v>
      </c>
      <c r="AW357" s="25">
        <f>TRUNC(Table11[[#This Row],[Column3]]*Table11[[#This Row],[Column28]]/100)</f>
        <v>9036</v>
      </c>
      <c r="AX357" s="26">
        <f>TRUNC(Table11[[#This Row],[Column4]]*Table11[[#This Row],[Column29]]/100)</f>
        <v>9303</v>
      </c>
      <c r="AY357" s="27">
        <f>TRUNC(Table11[[#This Row],[Column5]]*Table11[[#This Row],[Column30]]/100)</f>
        <v>13899</v>
      </c>
      <c r="AZ357" s="28">
        <f>TRUNC(Table11[[#This Row],[Column6]]*Table11[[#This Row],[Column31]]/100)</f>
        <v>2856</v>
      </c>
      <c r="BA357" s="29">
        <f>TRUNC(Table11[[#This Row],[Column7]]*Table11[[#This Row],[Column312]]/100)</f>
        <v>5642</v>
      </c>
      <c r="BB357" s="30">
        <f>TRUNC(Table11[[#This Row],[Column8]]*Table11[[#This Row],[Column313]]/100)</f>
        <v>106</v>
      </c>
      <c r="BC357" s="31">
        <f>TRUNC(Table11[[#This Row],[Column9]]*Table11[[#This Row],[Column314]]/100)</f>
        <v>0</v>
      </c>
      <c r="BD357" s="32">
        <f>TRUNC(Table11[[#This Row],[Column10]]*Table11[[#This Row],[Column30]]/100)</f>
        <v>0</v>
      </c>
      <c r="BE357">
        <f>Table11[[#This Row],[Column2]]</f>
        <v>40845</v>
      </c>
      <c r="BF357">
        <f>Table11[[#This Row],[Column28]]</f>
        <v>40845</v>
      </c>
      <c r="BG357">
        <f>Table11[[#This Row],[Column29]]</f>
        <v>40845</v>
      </c>
      <c r="BH357">
        <f>Table11[[#This Row],[Column30]]</f>
        <v>40845</v>
      </c>
      <c r="BI357">
        <f>Table11[[#This Row],[Column31]]</f>
        <v>40845</v>
      </c>
      <c r="BJ357">
        <f>Table11[[#This Row],[Column312]]</f>
        <v>40845</v>
      </c>
      <c r="BK357">
        <f>Table11[[#This Row],[Column313]]</f>
        <v>40845</v>
      </c>
      <c r="BL357">
        <f>Table11[[#This Row],[Column314]]</f>
        <v>40845</v>
      </c>
      <c r="BM357">
        <f>Table11[[#This Row],[Column315]]</f>
        <v>40845</v>
      </c>
      <c r="BN357">
        <f>Table11[[#This Row],[Column31]]</f>
        <v>40845</v>
      </c>
      <c r="BO357">
        <f>Table11[[#This Row],[Column312]]</f>
        <v>40845</v>
      </c>
    </row>
    <row r="358" spans="1:67" ht="28.8" customHeight="1">
      <c r="A358" s="2" t="s">
        <v>92</v>
      </c>
      <c r="B358" s="3" t="s">
        <v>87</v>
      </c>
      <c r="C358" s="3" t="s">
        <v>73</v>
      </c>
      <c r="D358" s="50" t="s">
        <v>1284</v>
      </c>
      <c r="E358">
        <v>0</v>
      </c>
      <c r="F358">
        <v>4.2450000000000001</v>
      </c>
      <c r="G358">
        <v>7.5629999999999997</v>
      </c>
      <c r="H358">
        <v>10.476000000000001</v>
      </c>
      <c r="I358">
        <v>19.454999999999998</v>
      </c>
      <c r="J358">
        <v>35.664000000000001</v>
      </c>
      <c r="K358">
        <v>10.788</v>
      </c>
      <c r="L358">
        <v>11.808999999999999</v>
      </c>
      <c r="M358" s="7">
        <f>Table11[[#This Row],[Progressives]]*0.67+Table11[[#This Row],[Muslim]]*0.64+Table11[[#This Row],[Left]]*0.35+Table11[[#This Row],[Average]]*0.52+Table11[[#This Row],[Reforms]]*0.2</f>
        <v>24.861169999999998</v>
      </c>
      <c r="N358" s="58">
        <f>Table11[[#This Row],[Average]]*0.34+Table11[[#This Row],[Liberal]]*0.45+Table11[[#This Row],[Blues]]+Table11[[#This Row],[Reforms]]*0.6</f>
        <v>40.536899999999996</v>
      </c>
      <c r="O358" s="9">
        <f>Table11[[#This Row],[Liberal]]*0.55+Table11[[#This Row],[Progressives]]*0.07+Table11[[#This Row],[Average]]*0.14</f>
        <v>23.072220000000002</v>
      </c>
      <c r="P358" s="11">
        <f>Table11[[#This Row],[Muslim]]*0.06+Table11[[#This Row],[Left]]*0.44+Table11[[#This Row],[Progressives]]*0.26</f>
        <v>6.3061800000000003</v>
      </c>
      <c r="Q358" s="59"/>
      <c r="R358" s="57">
        <f>Table11[[#This Row],[Muslim]]*0.3+Table11[[#This Row],[Left]]*0.21+Table11[[#This Row],[Reforms]]*0.2</f>
        <v>5.2235300000000002</v>
      </c>
      <c r="T358" s="7">
        <v>6.4</v>
      </c>
      <c r="U358" s="8">
        <v>34.799999999999997</v>
      </c>
      <c r="V358" s="10">
        <v>9.8000000000000007</v>
      </c>
      <c r="W358" s="9">
        <v>44.8</v>
      </c>
      <c r="X358" s="11">
        <v>3.1</v>
      </c>
      <c r="Y358" s="13">
        <v>1.1000000000000001</v>
      </c>
      <c r="Z358" s="12">
        <v>0</v>
      </c>
      <c r="AA358" s="14">
        <v>0</v>
      </c>
      <c r="AB358">
        <f t="shared" ca="1" si="5"/>
        <v>4.8848124272621862E-2</v>
      </c>
      <c r="AC358">
        <v>54455</v>
      </c>
      <c r="AD358" s="17">
        <v>2.7987199999999999</v>
      </c>
      <c r="AE358" s="18">
        <v>31.784849999999999</v>
      </c>
      <c r="AF358" s="19">
        <v>17.904150000000001</v>
      </c>
      <c r="AG358" s="20">
        <v>39.635399999999997</v>
      </c>
      <c r="AH358" s="21">
        <v>7.7338800000000001</v>
      </c>
      <c r="AI358" s="22">
        <v>0.14299999999999999</v>
      </c>
      <c r="AJ358" s="23">
        <v>0</v>
      </c>
      <c r="AK358" s="24">
        <v>0</v>
      </c>
      <c r="AL358" s="2" t="s">
        <v>92</v>
      </c>
      <c r="AM358" s="17">
        <f>Table11[[#This Row],[Column3]]-Table11[[#This Row],[Labour]]</f>
        <v>-3.6012800000000005</v>
      </c>
      <c r="AN358" s="18">
        <f>Table11[[#This Row],[Column4]]-Table11[[#This Row],[Conservative]]</f>
        <v>-3.0151499999999984</v>
      </c>
      <c r="AO358" s="19">
        <f>Table11[[#This Row],[Column5]]-Table11[[#This Row],[Reform]]</f>
        <v>8.1041500000000006</v>
      </c>
      <c r="AP358" s="20">
        <f>Table11[[#This Row],[Column6]]-Table11[[#This Row],[LibDem]]</f>
        <v>-5.1646000000000001</v>
      </c>
      <c r="AQ358" s="21">
        <f>Table11[[#This Row],[Column7]]-Table11[[#This Row],[Green]]</f>
        <v>4.6338799999999996</v>
      </c>
      <c r="AR358" s="22">
        <f>Table11[[#This Row],[Column8]]-Table11[[#This Row],[Oth]]</f>
        <v>-0.95700000000000007</v>
      </c>
      <c r="AS358" s="23">
        <f>Table11[[#This Row],[Column9]]-Table11[[#This Row],[SNP]]</f>
        <v>0</v>
      </c>
      <c r="AT358" s="24">
        <f>Table11[[#This Row],[Column10]]-Table11[[#This Row],[PD]]</f>
        <v>0</v>
      </c>
      <c r="AU358" s="24">
        <f>MAX(Table11[[#This Row],[Column3]:[Column10]])-LARGE(Table11[[#This Row],[Column3]:[Column10]],2)</f>
        <v>7.8505499999999984</v>
      </c>
      <c r="AV358">
        <f>Table11[[#This Row],[Column3]]*Table11[[#This Row],[Column2]]</f>
        <v>152404.29759999999</v>
      </c>
      <c r="AW358" s="25">
        <f>TRUNC(Table11[[#This Row],[Column3]]*Table11[[#This Row],[Column28]]/100)</f>
        <v>1524</v>
      </c>
      <c r="AX358" s="26">
        <f>TRUNC(Table11[[#This Row],[Column4]]*Table11[[#This Row],[Column29]]/100)</f>
        <v>17308</v>
      </c>
      <c r="AY358" s="27">
        <f>TRUNC(Table11[[#This Row],[Column5]]*Table11[[#This Row],[Column30]]/100)</f>
        <v>9749</v>
      </c>
      <c r="AZ358" s="28">
        <f>TRUNC(Table11[[#This Row],[Column6]]*Table11[[#This Row],[Column31]]/100)</f>
        <v>21583</v>
      </c>
      <c r="BA358" s="29">
        <f>TRUNC(Table11[[#This Row],[Column7]]*Table11[[#This Row],[Column312]]/100)</f>
        <v>4211</v>
      </c>
      <c r="BB358" s="30">
        <f>TRUNC(Table11[[#This Row],[Column8]]*Table11[[#This Row],[Column313]]/100)</f>
        <v>77</v>
      </c>
      <c r="BC358" s="31">
        <f>TRUNC(Table11[[#This Row],[Column9]]*Table11[[#This Row],[Column314]]/100)</f>
        <v>0</v>
      </c>
      <c r="BD358" s="32">
        <f>TRUNC(Table11[[#This Row],[Column10]]*Table11[[#This Row],[Column30]]/100)</f>
        <v>0</v>
      </c>
      <c r="BE358">
        <f>Table11[[#This Row],[Column2]]</f>
        <v>54455</v>
      </c>
      <c r="BF358">
        <f>Table11[[#This Row],[Column28]]</f>
        <v>54455</v>
      </c>
      <c r="BG358">
        <f>Table11[[#This Row],[Column29]]</f>
        <v>54455</v>
      </c>
      <c r="BH358">
        <f>Table11[[#This Row],[Column30]]</f>
        <v>54455</v>
      </c>
      <c r="BI358">
        <f>Table11[[#This Row],[Column31]]</f>
        <v>54455</v>
      </c>
      <c r="BJ358">
        <f>Table11[[#This Row],[Column312]]</f>
        <v>54455</v>
      </c>
      <c r="BK358">
        <f>Table11[[#This Row],[Column313]]</f>
        <v>54455</v>
      </c>
      <c r="BL358">
        <f>Table11[[#This Row],[Column314]]</f>
        <v>54455</v>
      </c>
      <c r="BM358">
        <f>Table11[[#This Row],[Column315]]</f>
        <v>54455</v>
      </c>
      <c r="BN358">
        <f>Table11[[#This Row],[Column31]]</f>
        <v>54455</v>
      </c>
      <c r="BO358">
        <f>Table11[[#This Row],[Column312]]</f>
        <v>54455</v>
      </c>
    </row>
    <row r="359" spans="1:67" ht="28.8" customHeight="1">
      <c r="A359" s="4" t="s">
        <v>213</v>
      </c>
      <c r="B359" s="5" t="s">
        <v>136</v>
      </c>
      <c r="C359" s="5" t="s">
        <v>73</v>
      </c>
      <c r="D359" s="56" t="s">
        <v>1285</v>
      </c>
      <c r="E359" s="16">
        <v>0</v>
      </c>
      <c r="F359">
        <v>0.73899999999999999</v>
      </c>
      <c r="G359">
        <v>9.49</v>
      </c>
      <c r="H359">
        <v>8.7569999999999997</v>
      </c>
      <c r="I359">
        <v>30.190999999999999</v>
      </c>
      <c r="J359">
        <v>22.651</v>
      </c>
      <c r="K359">
        <v>6.7990000000000004</v>
      </c>
      <c r="L359">
        <v>21.372</v>
      </c>
      <c r="M359" s="7">
        <f>Table11[[#This Row],[Progressives]]*0.67+Table11[[#This Row],[Muslim]]*0.64+Table11[[#This Row],[Left]]*0.35+Table11[[#This Row],[Average]]*0.52+Table11[[#This Row],[Reforms]]*0.2</f>
        <v>29.635370000000002</v>
      </c>
      <c r="N359" s="58">
        <f>Table11[[#This Row],[Average]]*0.34+Table11[[#This Row],[Liberal]]*0.45+Table11[[#This Row],[Blues]]+Table11[[#This Row],[Reforms]]*0.6</f>
        <v>40.080089999999998</v>
      </c>
      <c r="O359" s="9">
        <f>Table11[[#This Row],[Liberal]]*0.55+Table11[[#This Row],[Progressives]]*0.07+Table11[[#This Row],[Average]]*0.14</f>
        <v>17.297779999999999</v>
      </c>
      <c r="P359" s="11">
        <f>Table11[[#This Row],[Muslim]]*0.06+Table11[[#This Row],[Left]]*0.44+Table11[[#This Row],[Progressives]]*0.26</f>
        <v>6.4967600000000001</v>
      </c>
      <c r="Q359" s="59"/>
      <c r="R359" s="57">
        <f>Table11[[#This Row],[Muslim]]*0.3+Table11[[#This Row],[Left]]*0.21+Table11[[#This Row],[Reforms]]*0.2</f>
        <v>6.4889999999999999</v>
      </c>
      <c r="T359" s="7">
        <v>6.1</v>
      </c>
      <c r="U359" s="8">
        <v>25.7</v>
      </c>
      <c r="V359" s="10">
        <v>15.1</v>
      </c>
      <c r="W359" s="9">
        <v>49.2</v>
      </c>
      <c r="X359" s="11">
        <v>3.5</v>
      </c>
      <c r="Y359" s="13">
        <v>0.4</v>
      </c>
      <c r="Z359" s="12">
        <v>0</v>
      </c>
      <c r="AA359" s="14">
        <v>0</v>
      </c>
      <c r="AB359">
        <f t="shared" ca="1" si="5"/>
        <v>0.89154867803218329</v>
      </c>
      <c r="AC359">
        <v>51947</v>
      </c>
      <c r="AD359" s="17">
        <v>2.5087999999999999</v>
      </c>
      <c r="AE359" s="18">
        <v>23.091999999999999</v>
      </c>
      <c r="AF359" s="19">
        <v>22.725999999999999</v>
      </c>
      <c r="AG359" s="20">
        <v>42.934759999999997</v>
      </c>
      <c r="AH359" s="21">
        <v>8.6864399999999993</v>
      </c>
      <c r="AI359" s="22">
        <v>5.19999999999999E-2</v>
      </c>
      <c r="AJ359" s="23">
        <v>0</v>
      </c>
      <c r="AK359" s="24">
        <v>0</v>
      </c>
      <c r="AL359" s="4" t="s">
        <v>213</v>
      </c>
      <c r="AM359" s="17">
        <f>Table11[[#This Row],[Column3]]-Table11[[#This Row],[Labour]]</f>
        <v>-3.5911999999999997</v>
      </c>
      <c r="AN359" s="18">
        <f>Table11[[#This Row],[Column4]]-Table11[[#This Row],[Conservative]]</f>
        <v>-2.6080000000000005</v>
      </c>
      <c r="AO359" s="19">
        <f>Table11[[#This Row],[Column5]]-Table11[[#This Row],[Reform]]</f>
        <v>7.6259999999999994</v>
      </c>
      <c r="AP359" s="20">
        <f>Table11[[#This Row],[Column6]]-Table11[[#This Row],[LibDem]]</f>
        <v>-6.2652400000000057</v>
      </c>
      <c r="AQ359" s="21">
        <f>Table11[[#This Row],[Column7]]-Table11[[#This Row],[Green]]</f>
        <v>5.1864399999999993</v>
      </c>
      <c r="AR359" s="22">
        <f>Table11[[#This Row],[Column8]]-Table11[[#This Row],[Oth]]</f>
        <v>-0.34800000000000014</v>
      </c>
      <c r="AS359" s="23">
        <f>Table11[[#This Row],[Column9]]-Table11[[#This Row],[SNP]]</f>
        <v>0</v>
      </c>
      <c r="AT359" s="24">
        <f>Table11[[#This Row],[Column10]]-Table11[[#This Row],[PD]]</f>
        <v>0</v>
      </c>
      <c r="AU359" s="24">
        <f>MAX(Table11[[#This Row],[Column3]:[Column10]])-LARGE(Table11[[#This Row],[Column3]:[Column10]],2)</f>
        <v>19.842759999999998</v>
      </c>
      <c r="AV359">
        <f>Table11[[#This Row],[Column3]]*Table11[[#This Row],[Column2]]</f>
        <v>130324.6336</v>
      </c>
      <c r="AW359" s="25">
        <f>TRUNC(Table11[[#This Row],[Column3]]*Table11[[#This Row],[Column28]]/100)</f>
        <v>1303</v>
      </c>
      <c r="AX359" s="26">
        <f>TRUNC(Table11[[#This Row],[Column4]]*Table11[[#This Row],[Column29]]/100)</f>
        <v>11995</v>
      </c>
      <c r="AY359" s="27">
        <f>TRUNC(Table11[[#This Row],[Column5]]*Table11[[#This Row],[Column30]]/100)</f>
        <v>11805</v>
      </c>
      <c r="AZ359" s="28">
        <f>TRUNC(Table11[[#This Row],[Column6]]*Table11[[#This Row],[Column31]]/100)</f>
        <v>22303</v>
      </c>
      <c r="BA359" s="29">
        <f>TRUNC(Table11[[#This Row],[Column7]]*Table11[[#This Row],[Column312]]/100)</f>
        <v>4512</v>
      </c>
      <c r="BB359" s="30">
        <f>TRUNC(Table11[[#This Row],[Column8]]*Table11[[#This Row],[Column313]]/100)</f>
        <v>27</v>
      </c>
      <c r="BC359" s="31">
        <f>TRUNC(Table11[[#This Row],[Column9]]*Table11[[#This Row],[Column314]]/100)</f>
        <v>0</v>
      </c>
      <c r="BD359" s="32">
        <f>TRUNC(Table11[[#This Row],[Column10]]*Table11[[#This Row],[Column30]]/100)</f>
        <v>0</v>
      </c>
      <c r="BE359">
        <f>Table11[[#This Row],[Column2]]</f>
        <v>51947</v>
      </c>
      <c r="BF359">
        <f>Table11[[#This Row],[Column28]]</f>
        <v>51947</v>
      </c>
      <c r="BG359">
        <f>Table11[[#This Row],[Column29]]</f>
        <v>51947</v>
      </c>
      <c r="BH359">
        <f>Table11[[#This Row],[Column30]]</f>
        <v>51947</v>
      </c>
      <c r="BI359">
        <f>Table11[[#This Row],[Column31]]</f>
        <v>51947</v>
      </c>
      <c r="BJ359">
        <f>Table11[[#This Row],[Column312]]</f>
        <v>51947</v>
      </c>
      <c r="BK359">
        <f>Table11[[#This Row],[Column313]]</f>
        <v>51947</v>
      </c>
      <c r="BL359">
        <f>Table11[[#This Row],[Column314]]</f>
        <v>51947</v>
      </c>
      <c r="BM359">
        <f>Table11[[#This Row],[Column315]]</f>
        <v>51947</v>
      </c>
      <c r="BN359">
        <f>Table11[[#This Row],[Column31]]</f>
        <v>51947</v>
      </c>
      <c r="BO359">
        <f>Table11[[#This Row],[Column312]]</f>
        <v>51947</v>
      </c>
    </row>
    <row r="360" spans="1:67" ht="28.8" customHeight="1">
      <c r="A360" s="2" t="s">
        <v>219</v>
      </c>
      <c r="B360" s="3" t="s">
        <v>136</v>
      </c>
      <c r="C360" s="3" t="s">
        <v>73</v>
      </c>
      <c r="D360" s="50" t="s">
        <v>1286</v>
      </c>
      <c r="E360" s="16">
        <v>0</v>
      </c>
      <c r="F360">
        <v>9.7230000000000008</v>
      </c>
      <c r="G360">
        <v>9.4990000000000006</v>
      </c>
      <c r="H360">
        <v>14.066000000000001</v>
      </c>
      <c r="I360">
        <v>23.242000000000001</v>
      </c>
      <c r="J360">
        <v>18.62</v>
      </c>
      <c r="K360">
        <v>6.2210000000000001</v>
      </c>
      <c r="L360">
        <v>18.629000000000001</v>
      </c>
      <c r="M360" s="7">
        <f>Table11[[#This Row],[Progressives]]*0.67+Table11[[#This Row],[Muslim]]*0.64+Table11[[#This Row],[Left]]*0.35+Table11[[#This Row],[Average]]*0.52+Table11[[#This Row],[Reforms]]*0.2</f>
        <v>34.783230000000003</v>
      </c>
      <c r="N360" s="58">
        <f>Table11[[#This Row],[Average]]*0.34+Table11[[#This Row],[Liberal]]*0.45+Table11[[#This Row],[Blues]]+Table11[[#This Row],[Reforms]]*0.6</f>
        <v>33.679680000000005</v>
      </c>
      <c r="O360" s="9">
        <f>Table11[[#This Row],[Liberal]]*0.55+Table11[[#This Row],[Progressives]]*0.07+Table11[[#This Row],[Average]]*0.14</f>
        <v>14.479500000000002</v>
      </c>
      <c r="P360" s="11">
        <f>Table11[[#This Row],[Muslim]]*0.06+Table11[[#This Row],[Left]]*0.44+Table11[[#This Row],[Progressives]]*0.26</f>
        <v>8.4201000000000015</v>
      </c>
      <c r="Q360" s="59"/>
      <c r="R360" s="57">
        <f>Table11[[#This Row],[Muslim]]*0.3+Table11[[#This Row],[Left]]*0.21+Table11[[#This Row],[Reforms]]*0.2</f>
        <v>8.6374899999999997</v>
      </c>
      <c r="T360" s="7">
        <v>38.200000000000003</v>
      </c>
      <c r="U360" s="8">
        <v>26.8</v>
      </c>
      <c r="V360" s="10">
        <v>18.5</v>
      </c>
      <c r="W360" s="9">
        <v>4.8</v>
      </c>
      <c r="X360" s="11">
        <v>5.7</v>
      </c>
      <c r="Y360" s="13">
        <v>5.9</v>
      </c>
      <c r="Z360" s="12">
        <v>0</v>
      </c>
      <c r="AA360" s="14">
        <v>0</v>
      </c>
      <c r="AB360">
        <f t="shared" ca="1" si="5"/>
        <v>0.92367879827053145</v>
      </c>
      <c r="AC360">
        <v>45642</v>
      </c>
      <c r="AD360" s="17">
        <v>27.823999999999899</v>
      </c>
      <c r="AE360" s="18">
        <v>24.76596</v>
      </c>
      <c r="AF360" s="19">
        <v>26.114999999999998</v>
      </c>
      <c r="AG360" s="20">
        <v>6.2240399999999996</v>
      </c>
      <c r="AH360" s="21">
        <v>14.204000000000001</v>
      </c>
      <c r="AI360" s="22">
        <v>0.76700000000000002</v>
      </c>
      <c r="AJ360" s="23">
        <v>0</v>
      </c>
      <c r="AK360" s="24">
        <v>0</v>
      </c>
      <c r="AL360" s="2" t="s">
        <v>219</v>
      </c>
      <c r="AM360" s="17">
        <f>Table11[[#This Row],[Column3]]-Table11[[#This Row],[Labour]]</f>
        <v>-10.376000000000104</v>
      </c>
      <c r="AN360" s="18">
        <f>Table11[[#This Row],[Column4]]-Table11[[#This Row],[Conservative]]</f>
        <v>-2.034040000000001</v>
      </c>
      <c r="AO360" s="19">
        <f>Table11[[#This Row],[Column5]]-Table11[[#This Row],[Reform]]</f>
        <v>7.6149999999999984</v>
      </c>
      <c r="AP360" s="20">
        <f>Table11[[#This Row],[Column6]]-Table11[[#This Row],[LibDem]]</f>
        <v>1.4240399999999998</v>
      </c>
      <c r="AQ360" s="21">
        <f>Table11[[#This Row],[Column7]]-Table11[[#This Row],[Green]]</f>
        <v>8.5040000000000013</v>
      </c>
      <c r="AR360" s="22">
        <f>Table11[[#This Row],[Column8]]-Table11[[#This Row],[Oth]]</f>
        <v>-5.133</v>
      </c>
      <c r="AS360" s="23">
        <f>Table11[[#This Row],[Column9]]-Table11[[#This Row],[SNP]]</f>
        <v>0</v>
      </c>
      <c r="AT360" s="24">
        <f>Table11[[#This Row],[Column10]]-Table11[[#This Row],[PD]]</f>
        <v>0</v>
      </c>
      <c r="AU360" s="24">
        <f>MAX(Table11[[#This Row],[Column3]:[Column10]])-LARGE(Table11[[#This Row],[Column3]:[Column10]],2)</f>
        <v>1.7089999999999002</v>
      </c>
      <c r="AV360">
        <f>Table11[[#This Row],[Column3]]*Table11[[#This Row],[Column2]]</f>
        <v>1269943.0079999953</v>
      </c>
      <c r="AW360" s="25">
        <f>TRUNC(Table11[[#This Row],[Column3]]*Table11[[#This Row],[Column28]]/100)</f>
        <v>12699</v>
      </c>
      <c r="AX360" s="26">
        <f>TRUNC(Table11[[#This Row],[Column4]]*Table11[[#This Row],[Column29]]/100)</f>
        <v>11303</v>
      </c>
      <c r="AY360" s="27">
        <f>TRUNC(Table11[[#This Row],[Column5]]*Table11[[#This Row],[Column30]]/100)</f>
        <v>11919</v>
      </c>
      <c r="AZ360" s="28">
        <f>TRUNC(Table11[[#This Row],[Column6]]*Table11[[#This Row],[Column31]]/100)</f>
        <v>2840</v>
      </c>
      <c r="BA360" s="29">
        <f>TRUNC(Table11[[#This Row],[Column7]]*Table11[[#This Row],[Column312]]/100)</f>
        <v>6482</v>
      </c>
      <c r="BB360" s="30">
        <f>TRUNC(Table11[[#This Row],[Column8]]*Table11[[#This Row],[Column313]]/100)</f>
        <v>350</v>
      </c>
      <c r="BC360" s="31">
        <f>TRUNC(Table11[[#This Row],[Column9]]*Table11[[#This Row],[Column314]]/100)</f>
        <v>0</v>
      </c>
      <c r="BD360" s="32">
        <f>TRUNC(Table11[[#This Row],[Column10]]*Table11[[#This Row],[Column30]]/100)</f>
        <v>0</v>
      </c>
      <c r="BE360">
        <f>Table11[[#This Row],[Column2]]</f>
        <v>45642</v>
      </c>
      <c r="BF360">
        <f>Table11[[#This Row],[Column28]]</f>
        <v>45642</v>
      </c>
      <c r="BG360">
        <f>Table11[[#This Row],[Column29]]</f>
        <v>45642</v>
      </c>
      <c r="BH360">
        <f>Table11[[#This Row],[Column30]]</f>
        <v>45642</v>
      </c>
      <c r="BI360">
        <f>Table11[[#This Row],[Column31]]</f>
        <v>45642</v>
      </c>
      <c r="BJ360">
        <f>Table11[[#This Row],[Column312]]</f>
        <v>45642</v>
      </c>
      <c r="BK360">
        <f>Table11[[#This Row],[Column313]]</f>
        <v>45642</v>
      </c>
      <c r="BL360">
        <f>Table11[[#This Row],[Column314]]</f>
        <v>45642</v>
      </c>
      <c r="BM360">
        <f>Table11[[#This Row],[Column315]]</f>
        <v>45642</v>
      </c>
      <c r="BN360">
        <f>Table11[[#This Row],[Column31]]</f>
        <v>45642</v>
      </c>
      <c r="BO360">
        <f>Table11[[#This Row],[Column312]]</f>
        <v>45642</v>
      </c>
    </row>
    <row r="361" spans="1:67" ht="28.8" customHeight="1">
      <c r="A361" s="2" t="s">
        <v>337</v>
      </c>
      <c r="B361" s="3" t="s">
        <v>169</v>
      </c>
      <c r="C361" s="3" t="s">
        <v>73</v>
      </c>
      <c r="D361" s="50" t="s">
        <v>1287</v>
      </c>
      <c r="E361" s="16">
        <v>0</v>
      </c>
      <c r="F361">
        <v>3.6539999999999999</v>
      </c>
      <c r="G361">
        <v>8.3360000000000003</v>
      </c>
      <c r="H361">
        <v>21.814</v>
      </c>
      <c r="I361">
        <v>21.334</v>
      </c>
      <c r="J361">
        <v>22.667000000000002</v>
      </c>
      <c r="K361">
        <v>5.8040000000000003</v>
      </c>
      <c r="L361">
        <v>16.391999999999999</v>
      </c>
      <c r="M361" s="7">
        <f>Table11[[#This Row],[Progressives]]*0.67+Table11[[#This Row],[Muslim]]*0.64+Table11[[#This Row],[Left]]*0.35+Table11[[#This Row],[Average]]*0.52+Table11[[#This Row],[Reforms]]*0.2</f>
        <v>34.24362</v>
      </c>
      <c r="N361" s="58">
        <f>Table11[[#This Row],[Average]]*0.34+Table11[[#This Row],[Liberal]]*0.45+Table11[[#This Row],[Blues]]+Table11[[#This Row],[Reforms]]*0.6</f>
        <v>33.092910000000003</v>
      </c>
      <c r="O361" s="9">
        <f>Table11[[#This Row],[Liberal]]*0.55+Table11[[#This Row],[Progressives]]*0.07+Table11[[#This Row],[Average]]*0.14</f>
        <v>16.980590000000003</v>
      </c>
      <c r="P361" s="11">
        <f>Table11[[#This Row],[Muslim]]*0.06+Table11[[#This Row],[Left]]*0.44+Table11[[#This Row],[Progressives]]*0.26</f>
        <v>9.558720000000001</v>
      </c>
      <c r="Q361" s="59"/>
      <c r="R361" s="57">
        <f>Table11[[#This Row],[Muslim]]*0.3+Table11[[#This Row],[Left]]*0.21+Table11[[#This Row],[Reforms]]*0.2</f>
        <v>6.1251599999999993</v>
      </c>
      <c r="T361" s="7">
        <v>34.6</v>
      </c>
      <c r="U361" s="8">
        <v>31.9</v>
      </c>
      <c r="V361" s="10">
        <v>21.4</v>
      </c>
      <c r="W361" s="9">
        <v>4.9000000000000004</v>
      </c>
      <c r="X361" s="11">
        <v>7.2</v>
      </c>
      <c r="Y361" s="13">
        <v>0</v>
      </c>
      <c r="Z361" s="12">
        <v>0</v>
      </c>
      <c r="AA361" s="14">
        <v>0</v>
      </c>
      <c r="AB361">
        <f t="shared" ca="1" si="5"/>
        <v>0.85003647604221111</v>
      </c>
      <c r="AC361">
        <v>44488</v>
      </c>
      <c r="AD361" s="17">
        <v>21.794</v>
      </c>
      <c r="AE361" s="18">
        <v>25.159880000000001</v>
      </c>
      <c r="AF361" s="19">
        <v>29.28</v>
      </c>
      <c r="AG361" s="20">
        <v>7.8181199999999897</v>
      </c>
      <c r="AH361" s="21">
        <v>15.948</v>
      </c>
      <c r="AI361" s="22">
        <v>0</v>
      </c>
      <c r="AJ361" s="23">
        <v>0</v>
      </c>
      <c r="AK361" s="24">
        <v>0</v>
      </c>
      <c r="AL361" s="2" t="s">
        <v>337</v>
      </c>
      <c r="AM361" s="17">
        <f>Table11[[#This Row],[Column3]]-Table11[[#This Row],[Labour]]</f>
        <v>-12.806000000000001</v>
      </c>
      <c r="AN361" s="18">
        <f>Table11[[#This Row],[Column4]]-Table11[[#This Row],[Conservative]]</f>
        <v>-6.7401199999999974</v>
      </c>
      <c r="AO361" s="19">
        <f>Table11[[#This Row],[Column5]]-Table11[[#This Row],[Reform]]</f>
        <v>7.8800000000000026</v>
      </c>
      <c r="AP361" s="20">
        <f>Table11[[#This Row],[Column6]]-Table11[[#This Row],[LibDem]]</f>
        <v>2.9181199999999894</v>
      </c>
      <c r="AQ361" s="21">
        <f>Table11[[#This Row],[Column7]]-Table11[[#This Row],[Green]]</f>
        <v>8.7480000000000011</v>
      </c>
      <c r="AR361" s="22">
        <f>Table11[[#This Row],[Column8]]-Table11[[#This Row],[Oth]]</f>
        <v>0</v>
      </c>
      <c r="AS361" s="23">
        <f>Table11[[#This Row],[Column9]]-Table11[[#This Row],[SNP]]</f>
        <v>0</v>
      </c>
      <c r="AT361" s="24">
        <f>Table11[[#This Row],[Column10]]-Table11[[#This Row],[PD]]</f>
        <v>0</v>
      </c>
      <c r="AU361" s="24">
        <f>MAX(Table11[[#This Row],[Column3]:[Column10]])-LARGE(Table11[[#This Row],[Column3]:[Column10]],2)</f>
        <v>4.12012</v>
      </c>
      <c r="AV361">
        <f>Table11[[#This Row],[Column3]]*Table11[[#This Row],[Column2]]</f>
        <v>969571.47200000007</v>
      </c>
      <c r="AW361" s="25">
        <f>TRUNC(Table11[[#This Row],[Column3]]*Table11[[#This Row],[Column28]]/100)</f>
        <v>9695</v>
      </c>
      <c r="AX361" s="26">
        <f>TRUNC(Table11[[#This Row],[Column4]]*Table11[[#This Row],[Column29]]/100)</f>
        <v>11193</v>
      </c>
      <c r="AY361" s="27">
        <f>TRUNC(Table11[[#This Row],[Column5]]*Table11[[#This Row],[Column30]]/100)</f>
        <v>13026</v>
      </c>
      <c r="AZ361" s="28">
        <f>TRUNC(Table11[[#This Row],[Column6]]*Table11[[#This Row],[Column31]]/100)</f>
        <v>3478</v>
      </c>
      <c r="BA361" s="29">
        <f>TRUNC(Table11[[#This Row],[Column7]]*Table11[[#This Row],[Column312]]/100)</f>
        <v>7094</v>
      </c>
      <c r="BB361" s="30">
        <f>TRUNC(Table11[[#This Row],[Column8]]*Table11[[#This Row],[Column313]]/100)</f>
        <v>0</v>
      </c>
      <c r="BC361" s="31">
        <f>TRUNC(Table11[[#This Row],[Column9]]*Table11[[#This Row],[Column314]]/100)</f>
        <v>0</v>
      </c>
      <c r="BD361" s="32">
        <f>TRUNC(Table11[[#This Row],[Column10]]*Table11[[#This Row],[Column30]]/100)</f>
        <v>0</v>
      </c>
      <c r="BE361">
        <f>Table11[[#This Row],[Column2]]</f>
        <v>44488</v>
      </c>
      <c r="BF361">
        <f>Table11[[#This Row],[Column28]]</f>
        <v>44488</v>
      </c>
      <c r="BG361">
        <f>Table11[[#This Row],[Column29]]</f>
        <v>44488</v>
      </c>
      <c r="BH361">
        <f>Table11[[#This Row],[Column30]]</f>
        <v>44488</v>
      </c>
      <c r="BI361">
        <f>Table11[[#This Row],[Column31]]</f>
        <v>44488</v>
      </c>
      <c r="BJ361">
        <f>Table11[[#This Row],[Column312]]</f>
        <v>44488</v>
      </c>
      <c r="BK361">
        <f>Table11[[#This Row],[Column313]]</f>
        <v>44488</v>
      </c>
      <c r="BL361">
        <f>Table11[[#This Row],[Column314]]</f>
        <v>44488</v>
      </c>
      <c r="BM361">
        <f>Table11[[#This Row],[Column315]]</f>
        <v>44488</v>
      </c>
      <c r="BN361">
        <f>Table11[[#This Row],[Column31]]</f>
        <v>44488</v>
      </c>
      <c r="BO361">
        <f>Table11[[#This Row],[Column312]]</f>
        <v>44488</v>
      </c>
    </row>
    <row r="362" spans="1:67" ht="28.8" customHeight="1">
      <c r="A362" s="4" t="s">
        <v>220</v>
      </c>
      <c r="B362" s="5" t="s">
        <v>112</v>
      </c>
      <c r="C362" s="5" t="s">
        <v>73</v>
      </c>
      <c r="D362" s="56" t="s">
        <v>1288</v>
      </c>
      <c r="E362" s="16">
        <v>0</v>
      </c>
      <c r="F362">
        <v>1.034</v>
      </c>
      <c r="G362">
        <v>7.5010000000000003</v>
      </c>
      <c r="H362">
        <v>9.6989999999999998</v>
      </c>
      <c r="I362">
        <v>24.271999999999998</v>
      </c>
      <c r="J362">
        <v>28.82</v>
      </c>
      <c r="K362">
        <v>10.157</v>
      </c>
      <c r="L362">
        <v>18.518000000000001</v>
      </c>
      <c r="M362" s="7">
        <f>Table11[[#This Row],[Progressives]]*0.67+Table11[[#This Row],[Muslim]]*0.64+Table11[[#This Row],[Left]]*0.35+Table11[[#This Row],[Average]]*0.52+Table11[[#This Row],[Reforms]]*0.2</f>
        <v>26.110480000000003</v>
      </c>
      <c r="N362" s="58">
        <f>Table11[[#This Row],[Average]]*0.34+Table11[[#This Row],[Liberal]]*0.45+Table11[[#This Row],[Blues]]+Table11[[#This Row],[Reforms]]*0.6</f>
        <v>42.489280000000001</v>
      </c>
      <c r="O362" s="9">
        <f>Table11[[#This Row],[Liberal]]*0.55+Table11[[#This Row],[Progressives]]*0.07+Table11[[#This Row],[Average]]*0.14</f>
        <v>19.92801</v>
      </c>
      <c r="P362" s="11">
        <f>Table11[[#This Row],[Muslim]]*0.06+Table11[[#This Row],[Left]]*0.44+Table11[[#This Row],[Progressives]]*0.26</f>
        <v>5.88422</v>
      </c>
      <c r="Q362" s="59"/>
      <c r="R362" s="57">
        <f>Table11[[#This Row],[Muslim]]*0.3+Table11[[#This Row],[Left]]*0.21+Table11[[#This Row],[Reforms]]*0.2</f>
        <v>5.58901</v>
      </c>
      <c r="T362" s="7">
        <v>14.7</v>
      </c>
      <c r="U362" s="8">
        <v>28.4</v>
      </c>
      <c r="V362" s="10">
        <v>11.7</v>
      </c>
      <c r="W362" s="9">
        <v>39.799999999999997</v>
      </c>
      <c r="X362" s="11">
        <v>4.9000000000000004</v>
      </c>
      <c r="Y362" s="13">
        <v>0.4</v>
      </c>
      <c r="Z362" s="12">
        <v>0</v>
      </c>
      <c r="AA362" s="14">
        <v>0</v>
      </c>
      <c r="AB362">
        <f t="shared" ca="1" si="5"/>
        <v>9.3535147231949001E-2</v>
      </c>
      <c r="AC362">
        <v>54733</v>
      </c>
      <c r="AD362" s="17">
        <v>5.9308800000000002</v>
      </c>
      <c r="AE362" s="18">
        <v>24.13</v>
      </c>
      <c r="AF362" s="19">
        <v>21.169</v>
      </c>
      <c r="AG362" s="20">
        <v>38.720399999999998</v>
      </c>
      <c r="AH362" s="21">
        <v>9.8977199999999996</v>
      </c>
      <c r="AI362" s="22">
        <v>5.19999999999999E-2</v>
      </c>
      <c r="AJ362" s="23">
        <v>0</v>
      </c>
      <c r="AK362" s="24">
        <v>0</v>
      </c>
      <c r="AL362" s="4" t="s">
        <v>220</v>
      </c>
      <c r="AM362" s="17">
        <f>Table11[[#This Row],[Column3]]-Table11[[#This Row],[Labour]]</f>
        <v>-8.7691199999999991</v>
      </c>
      <c r="AN362" s="18">
        <f>Table11[[#This Row],[Column4]]-Table11[[#This Row],[Conservative]]</f>
        <v>-4.2699999999999996</v>
      </c>
      <c r="AO362" s="19">
        <f>Table11[[#This Row],[Column5]]-Table11[[#This Row],[Reform]]</f>
        <v>9.4690000000000012</v>
      </c>
      <c r="AP362" s="20">
        <f>Table11[[#This Row],[Column6]]-Table11[[#This Row],[LibDem]]</f>
        <v>-1.0795999999999992</v>
      </c>
      <c r="AQ362" s="21">
        <f>Table11[[#This Row],[Column7]]-Table11[[#This Row],[Green]]</f>
        <v>4.9977199999999993</v>
      </c>
      <c r="AR362" s="22">
        <f>Table11[[#This Row],[Column8]]-Table11[[#This Row],[Oth]]</f>
        <v>-0.34800000000000014</v>
      </c>
      <c r="AS362" s="23">
        <f>Table11[[#This Row],[Column9]]-Table11[[#This Row],[SNP]]</f>
        <v>0</v>
      </c>
      <c r="AT362" s="24">
        <f>Table11[[#This Row],[Column10]]-Table11[[#This Row],[PD]]</f>
        <v>0</v>
      </c>
      <c r="AU362" s="24">
        <f>MAX(Table11[[#This Row],[Column3]:[Column10]])-LARGE(Table11[[#This Row],[Column3]:[Column10]],2)</f>
        <v>14.590399999999999</v>
      </c>
      <c r="AV362">
        <f>Table11[[#This Row],[Column3]]*Table11[[#This Row],[Column2]]</f>
        <v>324614.85503999999</v>
      </c>
      <c r="AW362" s="25">
        <f>TRUNC(Table11[[#This Row],[Column3]]*Table11[[#This Row],[Column28]]/100)</f>
        <v>3246</v>
      </c>
      <c r="AX362" s="26">
        <f>TRUNC(Table11[[#This Row],[Column4]]*Table11[[#This Row],[Column29]]/100)</f>
        <v>13207</v>
      </c>
      <c r="AY362" s="27">
        <f>TRUNC(Table11[[#This Row],[Column5]]*Table11[[#This Row],[Column30]]/100)</f>
        <v>11586</v>
      </c>
      <c r="AZ362" s="28">
        <f>TRUNC(Table11[[#This Row],[Column6]]*Table11[[#This Row],[Column31]]/100)</f>
        <v>21192</v>
      </c>
      <c r="BA362" s="29">
        <f>TRUNC(Table11[[#This Row],[Column7]]*Table11[[#This Row],[Column312]]/100)</f>
        <v>5417</v>
      </c>
      <c r="BB362" s="30">
        <f>TRUNC(Table11[[#This Row],[Column8]]*Table11[[#This Row],[Column313]]/100)</f>
        <v>28</v>
      </c>
      <c r="BC362" s="31">
        <f>TRUNC(Table11[[#This Row],[Column9]]*Table11[[#This Row],[Column314]]/100)</f>
        <v>0</v>
      </c>
      <c r="BD362" s="32">
        <f>TRUNC(Table11[[#This Row],[Column10]]*Table11[[#This Row],[Column30]]/100)</f>
        <v>0</v>
      </c>
      <c r="BE362">
        <f>Table11[[#This Row],[Column2]]</f>
        <v>54733</v>
      </c>
      <c r="BF362">
        <f>Table11[[#This Row],[Column28]]</f>
        <v>54733</v>
      </c>
      <c r="BG362">
        <f>Table11[[#This Row],[Column29]]</f>
        <v>54733</v>
      </c>
      <c r="BH362">
        <f>Table11[[#This Row],[Column30]]</f>
        <v>54733</v>
      </c>
      <c r="BI362">
        <f>Table11[[#This Row],[Column31]]</f>
        <v>54733</v>
      </c>
      <c r="BJ362">
        <f>Table11[[#This Row],[Column312]]</f>
        <v>54733</v>
      </c>
      <c r="BK362">
        <f>Table11[[#This Row],[Column313]]</f>
        <v>54733</v>
      </c>
      <c r="BL362">
        <f>Table11[[#This Row],[Column314]]</f>
        <v>54733</v>
      </c>
      <c r="BM362">
        <f>Table11[[#This Row],[Column315]]</f>
        <v>54733</v>
      </c>
      <c r="BN362">
        <f>Table11[[#This Row],[Column31]]</f>
        <v>54733</v>
      </c>
      <c r="BO362">
        <f>Table11[[#This Row],[Column312]]</f>
        <v>54733</v>
      </c>
    </row>
    <row r="363" spans="1:67" ht="28.8" customHeight="1">
      <c r="A363" s="2" t="s">
        <v>144</v>
      </c>
      <c r="B363" s="3" t="s">
        <v>72</v>
      </c>
      <c r="C363" s="3" t="s">
        <v>73</v>
      </c>
      <c r="D363" s="50" t="s">
        <v>1289</v>
      </c>
      <c r="E363">
        <v>0</v>
      </c>
      <c r="F363">
        <v>1.542</v>
      </c>
      <c r="G363">
        <v>7.1479999999999997</v>
      </c>
      <c r="H363">
        <v>8.91</v>
      </c>
      <c r="I363">
        <v>25.471</v>
      </c>
      <c r="J363">
        <v>32.822000000000003</v>
      </c>
      <c r="K363">
        <v>8.7330000000000005</v>
      </c>
      <c r="L363">
        <v>15.372999999999999</v>
      </c>
      <c r="M363" s="7">
        <f>Table11[[#This Row],[Progressives]]*0.67+Table11[[#This Row],[Muslim]]*0.64+Table11[[#This Row],[Left]]*0.35+Table11[[#This Row],[Average]]*0.52+Table11[[#This Row],[Reforms]]*0.2</f>
        <v>25.777899999999999</v>
      </c>
      <c r="N363" s="58">
        <f>Table11[[#This Row],[Average]]*0.34+Table11[[#This Row],[Liberal]]*0.45+Table11[[#This Row],[Blues]]+Table11[[#This Row],[Reforms]]*0.6</f>
        <v>41.386839999999999</v>
      </c>
      <c r="O363" s="9">
        <f>Table11[[#This Row],[Liberal]]*0.55+Table11[[#This Row],[Progressives]]*0.07+Table11[[#This Row],[Average]]*0.14</f>
        <v>22.241740000000004</v>
      </c>
      <c r="P363" s="11">
        <f>Table11[[#This Row],[Muslim]]*0.06+Table11[[#This Row],[Left]]*0.44+Table11[[#This Row],[Progressives]]*0.26</f>
        <v>5.5542400000000001</v>
      </c>
      <c r="Q363" s="59"/>
      <c r="R363" s="57">
        <f>Table11[[#This Row],[Muslim]]*0.3+Table11[[#This Row],[Left]]*0.21+Table11[[#This Row],[Reforms]]*0.2</f>
        <v>5.0382800000000003</v>
      </c>
      <c r="T363" s="7">
        <v>8.1</v>
      </c>
      <c r="U363" s="8">
        <v>31.1</v>
      </c>
      <c r="V363" s="10">
        <v>13.8</v>
      </c>
      <c r="W363" s="9">
        <v>41.9</v>
      </c>
      <c r="X363" s="11">
        <v>5.0999999999999996</v>
      </c>
      <c r="Y363" s="13">
        <v>0</v>
      </c>
      <c r="Z363" s="12">
        <v>0</v>
      </c>
      <c r="AA363" s="14">
        <v>0</v>
      </c>
      <c r="AB363">
        <f t="shared" ca="1" si="5"/>
        <v>0.34430122178667744</v>
      </c>
      <c r="AC363">
        <v>49965</v>
      </c>
      <c r="AD363" s="17">
        <v>3.5116800000000001</v>
      </c>
      <c r="AE363" s="18">
        <v>26.92</v>
      </c>
      <c r="AF363" s="19">
        <v>22.734999999999999</v>
      </c>
      <c r="AG363" s="20">
        <v>38.017359999999996</v>
      </c>
      <c r="AH363" s="21">
        <v>8.8107600000000001</v>
      </c>
      <c r="AI363" s="22">
        <v>5.1999999999999998E-3</v>
      </c>
      <c r="AJ363" s="23">
        <v>0</v>
      </c>
      <c r="AK363" s="24">
        <v>0</v>
      </c>
      <c r="AL363" s="2" t="s">
        <v>144</v>
      </c>
      <c r="AM363" s="17">
        <f>Table11[[#This Row],[Column3]]-Table11[[#This Row],[Labour]]</f>
        <v>-4.5883199999999995</v>
      </c>
      <c r="AN363" s="18">
        <f>Table11[[#This Row],[Column4]]-Table11[[#This Row],[Conservative]]</f>
        <v>-4.18</v>
      </c>
      <c r="AO363" s="19">
        <f>Table11[[#This Row],[Column5]]-Table11[[#This Row],[Reform]]</f>
        <v>8.9349999999999987</v>
      </c>
      <c r="AP363" s="20">
        <f>Table11[[#This Row],[Column6]]-Table11[[#This Row],[LibDem]]</f>
        <v>-3.8826400000000021</v>
      </c>
      <c r="AQ363" s="21">
        <f>Table11[[#This Row],[Column7]]-Table11[[#This Row],[Green]]</f>
        <v>3.7107600000000005</v>
      </c>
      <c r="AR363" s="22">
        <f>Table11[[#This Row],[Column8]]-Table11[[#This Row],[Oth]]</f>
        <v>5.1999999999999998E-3</v>
      </c>
      <c r="AS363" s="23">
        <f>Table11[[#This Row],[Column9]]-Table11[[#This Row],[SNP]]</f>
        <v>0</v>
      </c>
      <c r="AT363" s="24">
        <f>Table11[[#This Row],[Column10]]-Table11[[#This Row],[PD]]</f>
        <v>0</v>
      </c>
      <c r="AU363" s="24">
        <f>MAX(Table11[[#This Row],[Column3]:[Column10]])-LARGE(Table11[[#This Row],[Column3]:[Column10]],2)</f>
        <v>11.097359999999995</v>
      </c>
      <c r="AV363">
        <f>Table11[[#This Row],[Column3]]*Table11[[#This Row],[Column2]]</f>
        <v>175461.0912</v>
      </c>
      <c r="AW363" s="25">
        <f>TRUNC(Table11[[#This Row],[Column3]]*Table11[[#This Row],[Column28]]/100)</f>
        <v>1754</v>
      </c>
      <c r="AX363" s="26">
        <f>TRUNC(Table11[[#This Row],[Column4]]*Table11[[#This Row],[Column29]]/100)</f>
        <v>13450</v>
      </c>
      <c r="AY363" s="27">
        <f>TRUNC(Table11[[#This Row],[Column5]]*Table11[[#This Row],[Column30]]/100)</f>
        <v>11359</v>
      </c>
      <c r="AZ363" s="28">
        <f>TRUNC(Table11[[#This Row],[Column6]]*Table11[[#This Row],[Column31]]/100)</f>
        <v>18995</v>
      </c>
      <c r="BA363" s="29">
        <f>TRUNC(Table11[[#This Row],[Column7]]*Table11[[#This Row],[Column312]]/100)</f>
        <v>4402</v>
      </c>
      <c r="BB363" s="30">
        <f>TRUNC(Table11[[#This Row],[Column8]]*Table11[[#This Row],[Column313]]/100)</f>
        <v>2</v>
      </c>
      <c r="BC363" s="31">
        <f>TRUNC(Table11[[#This Row],[Column9]]*Table11[[#This Row],[Column314]]/100)</f>
        <v>0</v>
      </c>
      <c r="BD363" s="32">
        <f>TRUNC(Table11[[#This Row],[Column10]]*Table11[[#This Row],[Column30]]/100)</f>
        <v>0</v>
      </c>
      <c r="BE363">
        <f>Table11[[#This Row],[Column2]]</f>
        <v>49965</v>
      </c>
      <c r="BF363">
        <f>Table11[[#This Row],[Column28]]</f>
        <v>49965</v>
      </c>
      <c r="BG363">
        <f>Table11[[#This Row],[Column29]]</f>
        <v>49965</v>
      </c>
      <c r="BH363">
        <f>Table11[[#This Row],[Column30]]</f>
        <v>49965</v>
      </c>
      <c r="BI363">
        <f>Table11[[#This Row],[Column31]]</f>
        <v>49965</v>
      </c>
      <c r="BJ363">
        <f>Table11[[#This Row],[Column312]]</f>
        <v>49965</v>
      </c>
      <c r="BK363">
        <f>Table11[[#This Row],[Column313]]</f>
        <v>49965</v>
      </c>
      <c r="BL363">
        <f>Table11[[#This Row],[Column314]]</f>
        <v>49965</v>
      </c>
      <c r="BM363">
        <f>Table11[[#This Row],[Column315]]</f>
        <v>49965</v>
      </c>
      <c r="BN363">
        <f>Table11[[#This Row],[Column31]]</f>
        <v>49965</v>
      </c>
      <c r="BO363">
        <f>Table11[[#This Row],[Column312]]</f>
        <v>49965</v>
      </c>
    </row>
    <row r="364" spans="1:67" ht="28.8" customHeight="1">
      <c r="A364" s="4" t="s">
        <v>575</v>
      </c>
      <c r="B364" s="5" t="s">
        <v>169</v>
      </c>
      <c r="C364" s="5" t="s">
        <v>73</v>
      </c>
      <c r="D364" s="56" t="s">
        <v>1290</v>
      </c>
      <c r="E364" s="16">
        <v>0</v>
      </c>
      <c r="F364">
        <v>0.64300000000000002</v>
      </c>
      <c r="G364">
        <v>7.5449999999999999</v>
      </c>
      <c r="H364">
        <v>8.0649999999999995</v>
      </c>
      <c r="I364">
        <v>32.573</v>
      </c>
      <c r="J364">
        <v>18.050999999999998</v>
      </c>
      <c r="K364">
        <v>6.3440000000000003</v>
      </c>
      <c r="L364">
        <v>26.779</v>
      </c>
      <c r="M364" s="7">
        <f>Table11[[#This Row],[Progressives]]*0.67+Table11[[#This Row],[Muslim]]*0.64+Table11[[#This Row],[Left]]*0.35+Table11[[#This Row],[Average]]*0.52+Table11[[#This Row],[Reforms]]*0.2</f>
        <v>30.749580000000002</v>
      </c>
      <c r="N364" s="58">
        <f>Table11[[#This Row],[Average]]*0.34+Table11[[#This Row],[Liberal]]*0.45+Table11[[#This Row],[Blues]]+Table11[[#This Row],[Reforms]]*0.6</f>
        <v>41.609169999999999</v>
      </c>
      <c r="O364" s="9">
        <f>Table11[[#This Row],[Liberal]]*0.55+Table11[[#This Row],[Progressives]]*0.07+Table11[[#This Row],[Average]]*0.14</f>
        <v>15.052820000000001</v>
      </c>
      <c r="P364" s="11">
        <f>Table11[[#This Row],[Muslim]]*0.06+Table11[[#This Row],[Left]]*0.44+Table11[[#This Row],[Progressives]]*0.26</f>
        <v>5.4552800000000001</v>
      </c>
      <c r="Q364" s="59"/>
      <c r="R364" s="57">
        <f>Table11[[#This Row],[Muslim]]*0.3+Table11[[#This Row],[Left]]*0.21+Table11[[#This Row],[Reforms]]*0.2</f>
        <v>7.1331500000000005</v>
      </c>
      <c r="T364" s="7">
        <v>39.6</v>
      </c>
      <c r="U364" s="8">
        <v>21.7</v>
      </c>
      <c r="V364" s="10">
        <v>23.8</v>
      </c>
      <c r="W364" s="9">
        <v>5.4</v>
      </c>
      <c r="X364" s="11">
        <v>6.5</v>
      </c>
      <c r="Y364" s="13">
        <v>2.9</v>
      </c>
      <c r="Z364" s="12">
        <v>0</v>
      </c>
      <c r="AA364" s="14">
        <v>0</v>
      </c>
      <c r="AB364">
        <f t="shared" ca="1" si="5"/>
        <v>4.4430708311565481E-2</v>
      </c>
      <c r="AC364">
        <v>47775</v>
      </c>
      <c r="AD364" s="17">
        <v>26.37377</v>
      </c>
      <c r="AE364" s="18">
        <v>16.1128</v>
      </c>
      <c r="AF364" s="19">
        <v>36.245199999999997</v>
      </c>
      <c r="AG364" s="20">
        <v>5.93973</v>
      </c>
      <c r="AH364" s="21">
        <v>15.000999999999999</v>
      </c>
      <c r="AI364" s="22">
        <v>0.22750000000000001</v>
      </c>
      <c r="AJ364" s="23">
        <v>0</v>
      </c>
      <c r="AK364" s="24">
        <v>0</v>
      </c>
      <c r="AL364" s="4" t="s">
        <v>575</v>
      </c>
      <c r="AM364" s="17">
        <f>Table11[[#This Row],[Column3]]-Table11[[#This Row],[Labour]]</f>
        <v>-13.226230000000001</v>
      </c>
      <c r="AN364" s="18">
        <f>Table11[[#This Row],[Column4]]-Table11[[#This Row],[Conservative]]</f>
        <v>-5.5871999999999993</v>
      </c>
      <c r="AO364" s="19">
        <f>Table11[[#This Row],[Column5]]-Table11[[#This Row],[Reform]]</f>
        <v>12.445199999999996</v>
      </c>
      <c r="AP364" s="20">
        <f>Table11[[#This Row],[Column6]]-Table11[[#This Row],[LibDem]]</f>
        <v>0.5397299999999996</v>
      </c>
      <c r="AQ364" s="21">
        <f>Table11[[#This Row],[Column7]]-Table11[[#This Row],[Green]]</f>
        <v>8.5009999999999994</v>
      </c>
      <c r="AR364" s="22">
        <f>Table11[[#This Row],[Column8]]-Table11[[#This Row],[Oth]]</f>
        <v>-2.6724999999999999</v>
      </c>
      <c r="AS364" s="23">
        <f>Table11[[#This Row],[Column9]]-Table11[[#This Row],[SNP]]</f>
        <v>0</v>
      </c>
      <c r="AT364" s="24">
        <f>Table11[[#This Row],[Column10]]-Table11[[#This Row],[PD]]</f>
        <v>0</v>
      </c>
      <c r="AU364" s="24">
        <f>MAX(Table11[[#This Row],[Column3]:[Column10]])-LARGE(Table11[[#This Row],[Column3]:[Column10]],2)</f>
        <v>9.8714299999999966</v>
      </c>
      <c r="AV364">
        <f>Table11[[#This Row],[Column3]]*Table11[[#This Row],[Column2]]</f>
        <v>1260006.8617499999</v>
      </c>
      <c r="AW364" s="25">
        <f>TRUNC(Table11[[#This Row],[Column3]]*Table11[[#This Row],[Column28]]/100)</f>
        <v>12600</v>
      </c>
      <c r="AX364" s="26">
        <f>TRUNC(Table11[[#This Row],[Column4]]*Table11[[#This Row],[Column29]]/100)</f>
        <v>7697</v>
      </c>
      <c r="AY364" s="27">
        <f>TRUNC(Table11[[#This Row],[Column5]]*Table11[[#This Row],[Column30]]/100)</f>
        <v>17316</v>
      </c>
      <c r="AZ364" s="28">
        <f>TRUNC(Table11[[#This Row],[Column6]]*Table11[[#This Row],[Column31]]/100)</f>
        <v>2837</v>
      </c>
      <c r="BA364" s="29">
        <f>TRUNC(Table11[[#This Row],[Column7]]*Table11[[#This Row],[Column312]]/100)</f>
        <v>7166</v>
      </c>
      <c r="BB364" s="30">
        <f>TRUNC(Table11[[#This Row],[Column8]]*Table11[[#This Row],[Column313]]/100)</f>
        <v>108</v>
      </c>
      <c r="BC364" s="31">
        <f>TRUNC(Table11[[#This Row],[Column9]]*Table11[[#This Row],[Column314]]/100)</f>
        <v>0</v>
      </c>
      <c r="BD364" s="32">
        <f>TRUNC(Table11[[#This Row],[Column10]]*Table11[[#This Row],[Column30]]/100)</f>
        <v>0</v>
      </c>
      <c r="BE364">
        <f>Table11[[#This Row],[Column2]]</f>
        <v>47775</v>
      </c>
      <c r="BF364">
        <f>Table11[[#This Row],[Column28]]</f>
        <v>47775</v>
      </c>
      <c r="BG364">
        <f>Table11[[#This Row],[Column29]]</f>
        <v>47775</v>
      </c>
      <c r="BH364">
        <f>Table11[[#This Row],[Column30]]</f>
        <v>47775</v>
      </c>
      <c r="BI364">
        <f>Table11[[#This Row],[Column31]]</f>
        <v>47775</v>
      </c>
      <c r="BJ364">
        <f>Table11[[#This Row],[Column312]]</f>
        <v>47775</v>
      </c>
      <c r="BK364">
        <f>Table11[[#This Row],[Column313]]</f>
        <v>47775</v>
      </c>
      <c r="BL364">
        <f>Table11[[#This Row],[Column314]]</f>
        <v>47775</v>
      </c>
      <c r="BM364">
        <f>Table11[[#This Row],[Column315]]</f>
        <v>47775</v>
      </c>
      <c r="BN364">
        <f>Table11[[#This Row],[Column31]]</f>
        <v>47775</v>
      </c>
      <c r="BO364">
        <f>Table11[[#This Row],[Column312]]</f>
        <v>47775</v>
      </c>
    </row>
    <row r="365" spans="1:67" ht="28.8" customHeight="1">
      <c r="A365" s="2" t="s">
        <v>145</v>
      </c>
      <c r="B365" s="3" t="s">
        <v>109</v>
      </c>
      <c r="C365" s="3" t="s">
        <v>73</v>
      </c>
      <c r="D365" s="50" t="s">
        <v>1291</v>
      </c>
      <c r="E365">
        <v>0</v>
      </c>
      <c r="F365">
        <v>8.5649999999999995</v>
      </c>
      <c r="G365">
        <v>12.473000000000001</v>
      </c>
      <c r="H365">
        <v>15.212999999999999</v>
      </c>
      <c r="I365">
        <v>11.395</v>
      </c>
      <c r="J365">
        <v>30.402999999999999</v>
      </c>
      <c r="K365">
        <v>9.6039999999999992</v>
      </c>
      <c r="L365">
        <v>12.348000000000001</v>
      </c>
      <c r="M365" s="7">
        <f>Table11[[#This Row],[Progressives]]*0.67+Table11[[#This Row],[Muslim]]*0.64+Table11[[#This Row],[Left]]*0.35+Table11[[#This Row],[Average]]*0.52+Table11[[#This Row],[Reforms]]*0.2</f>
        <v>28.434859999999997</v>
      </c>
      <c r="N365" s="58">
        <f>Table11[[#This Row],[Average]]*0.34+Table11[[#This Row],[Liberal]]*0.45+Table11[[#This Row],[Blues]]+Table11[[#This Row],[Reforms]]*0.6</f>
        <v>34.568449999999999</v>
      </c>
      <c r="O365" s="9">
        <f>Table11[[#This Row],[Liberal]]*0.55+Table11[[#This Row],[Progressives]]*0.07+Table11[[#This Row],[Average]]*0.14</f>
        <v>19.381860000000003</v>
      </c>
      <c r="P365" s="11">
        <f>Table11[[#This Row],[Muslim]]*0.06+Table11[[#This Row],[Left]]*0.44+Table11[[#This Row],[Progressives]]*0.26</f>
        <v>9.9573999999999998</v>
      </c>
      <c r="Q365" s="59"/>
      <c r="R365" s="57">
        <f>Table11[[#This Row],[Muslim]]*0.3+Table11[[#This Row],[Left]]*0.21+Table11[[#This Row],[Reforms]]*0.2</f>
        <v>7.6584299999999992</v>
      </c>
      <c r="T365" s="7">
        <v>39.700000000000003</v>
      </c>
      <c r="U365" s="8">
        <v>28</v>
      </c>
      <c r="V365" s="10">
        <v>9.8000000000000007</v>
      </c>
      <c r="W365" s="9">
        <v>13.4</v>
      </c>
      <c r="X365" s="11">
        <v>7.4</v>
      </c>
      <c r="Y365" s="13">
        <v>1.7</v>
      </c>
      <c r="Z365" s="12">
        <v>0</v>
      </c>
      <c r="AA365" s="14">
        <v>0</v>
      </c>
      <c r="AB365">
        <f t="shared" ca="1" si="5"/>
        <v>0.61702029799579827</v>
      </c>
      <c r="AC365">
        <v>45914</v>
      </c>
      <c r="AD365" s="17">
        <v>24.896000000000001</v>
      </c>
      <c r="AE365" s="18">
        <v>28.49166</v>
      </c>
      <c r="AF365" s="19">
        <v>18.527850000000001</v>
      </c>
      <c r="AG365" s="20">
        <v>10.958489999999999</v>
      </c>
      <c r="AH365" s="21">
        <v>16.905000000000001</v>
      </c>
      <c r="AI365" s="22">
        <v>0.221</v>
      </c>
      <c r="AJ365" s="23">
        <v>0</v>
      </c>
      <c r="AK365" s="24">
        <v>0</v>
      </c>
      <c r="AL365" s="2" t="s">
        <v>145</v>
      </c>
      <c r="AM365" s="17">
        <f>Table11[[#This Row],[Column3]]-Table11[[#This Row],[Labour]]</f>
        <v>-14.804000000000002</v>
      </c>
      <c r="AN365" s="18">
        <f>Table11[[#This Row],[Column4]]-Table11[[#This Row],[Conservative]]</f>
        <v>0.49165999999999954</v>
      </c>
      <c r="AO365" s="19">
        <f>Table11[[#This Row],[Column5]]-Table11[[#This Row],[Reform]]</f>
        <v>8.7278500000000001</v>
      </c>
      <c r="AP365" s="20">
        <f>Table11[[#This Row],[Column6]]-Table11[[#This Row],[LibDem]]</f>
        <v>-2.441510000000001</v>
      </c>
      <c r="AQ365" s="21">
        <f>Table11[[#This Row],[Column7]]-Table11[[#This Row],[Green]]</f>
        <v>9.5050000000000008</v>
      </c>
      <c r="AR365" s="22">
        <f>Table11[[#This Row],[Column8]]-Table11[[#This Row],[Oth]]</f>
        <v>-1.4789999999999999</v>
      </c>
      <c r="AS365" s="23">
        <f>Table11[[#This Row],[Column9]]-Table11[[#This Row],[SNP]]</f>
        <v>0</v>
      </c>
      <c r="AT365" s="24">
        <f>Table11[[#This Row],[Column10]]-Table11[[#This Row],[PD]]</f>
        <v>0</v>
      </c>
      <c r="AU365" s="24">
        <f>MAX(Table11[[#This Row],[Column3]:[Column10]])-LARGE(Table11[[#This Row],[Column3]:[Column10]],2)</f>
        <v>3.5956599999999987</v>
      </c>
      <c r="AV365">
        <f>Table11[[#This Row],[Column3]]*Table11[[#This Row],[Column2]]</f>
        <v>1143074.9440000001</v>
      </c>
      <c r="AW365" s="25">
        <f>TRUNC(Table11[[#This Row],[Column3]]*Table11[[#This Row],[Column28]]/100)</f>
        <v>11430</v>
      </c>
      <c r="AX365" s="26">
        <f>TRUNC(Table11[[#This Row],[Column4]]*Table11[[#This Row],[Column29]]/100)</f>
        <v>13081</v>
      </c>
      <c r="AY365" s="27">
        <f>TRUNC(Table11[[#This Row],[Column5]]*Table11[[#This Row],[Column30]]/100)</f>
        <v>8506</v>
      </c>
      <c r="AZ365" s="28">
        <f>TRUNC(Table11[[#This Row],[Column6]]*Table11[[#This Row],[Column31]]/100)</f>
        <v>5031</v>
      </c>
      <c r="BA365" s="29">
        <f>TRUNC(Table11[[#This Row],[Column7]]*Table11[[#This Row],[Column312]]/100)</f>
        <v>7761</v>
      </c>
      <c r="BB365" s="30">
        <f>TRUNC(Table11[[#This Row],[Column8]]*Table11[[#This Row],[Column313]]/100)</f>
        <v>101</v>
      </c>
      <c r="BC365" s="31">
        <f>TRUNC(Table11[[#This Row],[Column9]]*Table11[[#This Row],[Column314]]/100)</f>
        <v>0</v>
      </c>
      <c r="BD365" s="32">
        <f>TRUNC(Table11[[#This Row],[Column10]]*Table11[[#This Row],[Column30]]/100)</f>
        <v>0</v>
      </c>
      <c r="BE365">
        <f>Table11[[#This Row],[Column2]]</f>
        <v>45914</v>
      </c>
      <c r="BF365">
        <f>Table11[[#This Row],[Column28]]</f>
        <v>45914</v>
      </c>
      <c r="BG365">
        <f>Table11[[#This Row],[Column29]]</f>
        <v>45914</v>
      </c>
      <c r="BH365">
        <f>Table11[[#This Row],[Column30]]</f>
        <v>45914</v>
      </c>
      <c r="BI365">
        <f>Table11[[#This Row],[Column31]]</f>
        <v>45914</v>
      </c>
      <c r="BJ365">
        <f>Table11[[#This Row],[Column312]]</f>
        <v>45914</v>
      </c>
      <c r="BK365">
        <f>Table11[[#This Row],[Column313]]</f>
        <v>45914</v>
      </c>
      <c r="BL365">
        <f>Table11[[#This Row],[Column314]]</f>
        <v>45914</v>
      </c>
      <c r="BM365">
        <f>Table11[[#This Row],[Column315]]</f>
        <v>45914</v>
      </c>
      <c r="BN365">
        <f>Table11[[#This Row],[Column31]]</f>
        <v>45914</v>
      </c>
      <c r="BO365">
        <f>Table11[[#This Row],[Column312]]</f>
        <v>45914</v>
      </c>
    </row>
    <row r="366" spans="1:67" ht="28.8" customHeight="1">
      <c r="A366" s="4" t="s">
        <v>224</v>
      </c>
      <c r="B366" s="5" t="s">
        <v>225</v>
      </c>
      <c r="C366" s="5" t="s">
        <v>73</v>
      </c>
      <c r="D366" s="56" t="s">
        <v>1292</v>
      </c>
      <c r="E366" s="16">
        <v>0</v>
      </c>
      <c r="F366">
        <v>0.91400000000000003</v>
      </c>
      <c r="G366">
        <v>7.2539999999999996</v>
      </c>
      <c r="H366">
        <v>7.9269999999999996</v>
      </c>
      <c r="I366">
        <v>25.234999999999999</v>
      </c>
      <c r="J366">
        <v>30.771999999999998</v>
      </c>
      <c r="K366">
        <v>10.766999999999999</v>
      </c>
      <c r="L366">
        <v>17.13</v>
      </c>
      <c r="M366" s="7">
        <f>Table11[[#This Row],[Progressives]]*0.67+Table11[[#This Row],[Muslim]]*0.64+Table11[[#This Row],[Left]]*0.35+Table11[[#This Row],[Average]]*0.52+Table11[[#This Row],[Reforms]]*0.2</f>
        <v>24.983150000000002</v>
      </c>
      <c r="N366" s="58">
        <f>Table11[[#This Row],[Average]]*0.34+Table11[[#This Row],[Liberal]]*0.45+Table11[[#This Row],[Blues]]+Table11[[#This Row],[Reforms]]*0.6</f>
        <v>43.472299999999997</v>
      </c>
      <c r="O366" s="9">
        <f>Table11[[#This Row],[Liberal]]*0.55+Table11[[#This Row],[Progressives]]*0.07+Table11[[#This Row],[Average]]*0.14</f>
        <v>21.012390000000003</v>
      </c>
      <c r="P366" s="11">
        <f>Table11[[#This Row],[Muslim]]*0.06+Table11[[#This Row],[Left]]*0.44+Table11[[#This Row],[Progressives]]*0.26</f>
        <v>5.30762</v>
      </c>
      <c r="Q366" s="59"/>
      <c r="R366" s="57">
        <f>Table11[[#This Row],[Muslim]]*0.3+Table11[[#This Row],[Left]]*0.21+Table11[[#This Row],[Reforms]]*0.2</f>
        <v>5.2235399999999998</v>
      </c>
      <c r="T366" s="7">
        <v>20.7</v>
      </c>
      <c r="U366" s="8">
        <v>38.299999999999997</v>
      </c>
      <c r="V366" s="10">
        <v>0</v>
      </c>
      <c r="W366" s="9">
        <v>21.5</v>
      </c>
      <c r="X366" s="11">
        <v>10.5</v>
      </c>
      <c r="Y366" s="13">
        <v>9</v>
      </c>
      <c r="Z366" s="12">
        <v>0</v>
      </c>
      <c r="AA366" s="14">
        <v>0</v>
      </c>
      <c r="AB366">
        <f t="shared" ca="1" si="5"/>
        <v>0.13259415058579893</v>
      </c>
      <c r="AC366">
        <v>50393</v>
      </c>
      <c r="AD366" s="17">
        <v>8.9184000000000001</v>
      </c>
      <c r="AE366" s="18">
        <v>33.318919999999999</v>
      </c>
      <c r="AF366" s="19">
        <v>25.420999999999999</v>
      </c>
      <c r="AG366" s="20">
        <v>14.72418</v>
      </c>
      <c r="AH366" s="21">
        <v>16.974</v>
      </c>
      <c r="AI366" s="22">
        <v>0.64349999999999996</v>
      </c>
      <c r="AJ366" s="23">
        <v>0</v>
      </c>
      <c r="AK366" s="24">
        <v>0</v>
      </c>
      <c r="AL366" s="4" t="s">
        <v>224</v>
      </c>
      <c r="AM366" s="17">
        <f>Table11[[#This Row],[Column3]]-Table11[[#This Row],[Labour]]</f>
        <v>-11.781599999999999</v>
      </c>
      <c r="AN366" s="18">
        <f>Table11[[#This Row],[Column4]]-Table11[[#This Row],[Conservative]]</f>
        <v>-4.9810799999999986</v>
      </c>
      <c r="AO366" s="19">
        <f>Table11[[#This Row],[Column5]]-Table11[[#This Row],[Reform]]</f>
        <v>25.420999999999999</v>
      </c>
      <c r="AP366" s="20">
        <f>Table11[[#This Row],[Column6]]-Table11[[#This Row],[LibDem]]</f>
        <v>-6.7758199999999995</v>
      </c>
      <c r="AQ366" s="21">
        <f>Table11[[#This Row],[Column7]]-Table11[[#This Row],[Green]]</f>
        <v>6.4740000000000002</v>
      </c>
      <c r="AR366" s="22">
        <f>Table11[[#This Row],[Column8]]-Table11[[#This Row],[Oth]]</f>
        <v>-8.3565000000000005</v>
      </c>
      <c r="AS366" s="23">
        <f>Table11[[#This Row],[Column9]]-Table11[[#This Row],[SNP]]</f>
        <v>0</v>
      </c>
      <c r="AT366" s="24">
        <f>Table11[[#This Row],[Column10]]-Table11[[#This Row],[PD]]</f>
        <v>0</v>
      </c>
      <c r="AU366" s="24">
        <f>MAX(Table11[[#This Row],[Column3]:[Column10]])-LARGE(Table11[[#This Row],[Column3]:[Column10]],2)</f>
        <v>7.8979199999999992</v>
      </c>
      <c r="AV366">
        <f>Table11[[#This Row],[Column3]]*Table11[[#This Row],[Column2]]</f>
        <v>449424.93119999999</v>
      </c>
      <c r="AW366" s="25">
        <f>TRUNC(Table11[[#This Row],[Column3]]*Table11[[#This Row],[Column28]]/100)</f>
        <v>4494</v>
      </c>
      <c r="AX366" s="26">
        <f>TRUNC(Table11[[#This Row],[Column4]]*Table11[[#This Row],[Column29]]/100)</f>
        <v>16790</v>
      </c>
      <c r="AY366" s="27">
        <f>TRUNC(Table11[[#This Row],[Column5]]*Table11[[#This Row],[Column30]]/100)</f>
        <v>12810</v>
      </c>
      <c r="AZ366" s="28">
        <f>TRUNC(Table11[[#This Row],[Column6]]*Table11[[#This Row],[Column31]]/100)</f>
        <v>7419</v>
      </c>
      <c r="BA366" s="29">
        <f>TRUNC(Table11[[#This Row],[Column7]]*Table11[[#This Row],[Column312]]/100)</f>
        <v>8553</v>
      </c>
      <c r="BB366" s="30">
        <f>TRUNC(Table11[[#This Row],[Column8]]*Table11[[#This Row],[Column313]]/100)</f>
        <v>324</v>
      </c>
      <c r="BC366" s="31">
        <f>TRUNC(Table11[[#This Row],[Column9]]*Table11[[#This Row],[Column314]]/100)</f>
        <v>0</v>
      </c>
      <c r="BD366" s="32">
        <f>TRUNC(Table11[[#This Row],[Column10]]*Table11[[#This Row],[Column30]]/100)</f>
        <v>0</v>
      </c>
      <c r="BE366">
        <f>Table11[[#This Row],[Column2]]</f>
        <v>50393</v>
      </c>
      <c r="BF366">
        <f>Table11[[#This Row],[Column28]]</f>
        <v>50393</v>
      </c>
      <c r="BG366">
        <f>Table11[[#This Row],[Column29]]</f>
        <v>50393</v>
      </c>
      <c r="BH366">
        <f>Table11[[#This Row],[Column30]]</f>
        <v>50393</v>
      </c>
      <c r="BI366">
        <f>Table11[[#This Row],[Column31]]</f>
        <v>50393</v>
      </c>
      <c r="BJ366">
        <f>Table11[[#This Row],[Column312]]</f>
        <v>50393</v>
      </c>
      <c r="BK366">
        <f>Table11[[#This Row],[Column313]]</f>
        <v>50393</v>
      </c>
      <c r="BL366">
        <f>Table11[[#This Row],[Column314]]</f>
        <v>50393</v>
      </c>
      <c r="BM366">
        <f>Table11[[#This Row],[Column315]]</f>
        <v>50393</v>
      </c>
      <c r="BN366">
        <f>Table11[[#This Row],[Column31]]</f>
        <v>50393</v>
      </c>
      <c r="BO366">
        <f>Table11[[#This Row],[Column312]]</f>
        <v>50393</v>
      </c>
    </row>
    <row r="367" spans="1:67" ht="28.8" customHeight="1">
      <c r="A367" s="2" t="s">
        <v>228</v>
      </c>
      <c r="B367" s="3" t="s">
        <v>183</v>
      </c>
      <c r="C367" s="3" t="s">
        <v>73</v>
      </c>
      <c r="D367" s="50" t="s">
        <v>1293</v>
      </c>
      <c r="E367" s="16">
        <v>0</v>
      </c>
      <c r="F367">
        <v>0.47799999999999998</v>
      </c>
      <c r="G367">
        <v>6.9710000000000001</v>
      </c>
      <c r="H367">
        <v>7.577</v>
      </c>
      <c r="I367">
        <v>25.59</v>
      </c>
      <c r="J367">
        <v>32.814</v>
      </c>
      <c r="K367">
        <v>8.4269999999999996</v>
      </c>
      <c r="L367">
        <v>18.143000000000001</v>
      </c>
      <c r="M367" s="7">
        <f>Table11[[#This Row],[Progressives]]*0.67+Table11[[#This Row],[Muslim]]*0.64+Table11[[#This Row],[Left]]*0.35+Table11[[#This Row],[Average]]*0.52+Table11[[#This Row],[Reforms]]*0.2</f>
        <v>24.757759999999998</v>
      </c>
      <c r="N367" s="58">
        <f>Table11[[#This Row],[Average]]*0.34+Table11[[#This Row],[Liberal]]*0.45+Table11[[#This Row],[Blues]]+Table11[[#This Row],[Reforms]]*0.6</f>
        <v>42.779700000000005</v>
      </c>
      <c r="O367" s="9">
        <f>Table11[[#This Row],[Liberal]]*0.55+Table11[[#This Row],[Progressives]]*0.07+Table11[[#This Row],[Average]]*0.14</f>
        <v>22.160690000000002</v>
      </c>
      <c r="P367" s="11">
        <f>Table11[[#This Row],[Muslim]]*0.06+Table11[[#This Row],[Left]]*0.44+Table11[[#This Row],[Progressives]]*0.26</f>
        <v>5.0659400000000003</v>
      </c>
      <c r="Q367" s="59"/>
      <c r="R367" s="57">
        <f>Table11[[#This Row],[Muslim]]*0.3+Table11[[#This Row],[Left]]*0.21+Table11[[#This Row],[Reforms]]*0.2</f>
        <v>5.2359100000000005</v>
      </c>
      <c r="T367" s="7">
        <v>9.9</v>
      </c>
      <c r="U367" s="8">
        <v>36.9</v>
      </c>
      <c r="V367" s="10">
        <v>12.9</v>
      </c>
      <c r="W367" s="9">
        <v>34.4</v>
      </c>
      <c r="X367" s="11">
        <v>4.8</v>
      </c>
      <c r="Y367" s="13">
        <v>1</v>
      </c>
      <c r="Z367" s="12">
        <v>0</v>
      </c>
      <c r="AA367" s="14">
        <v>0</v>
      </c>
      <c r="AB367">
        <f t="shared" ca="1" si="5"/>
        <v>0.34873852282317241</v>
      </c>
      <c r="AC367">
        <v>50106</v>
      </c>
      <c r="AD367" s="17">
        <v>4.2342399999999998</v>
      </c>
      <c r="AE367" s="18">
        <v>29.641999999999999</v>
      </c>
      <c r="AF367" s="19">
        <v>24.332000000000001</v>
      </c>
      <c r="AG367" s="20">
        <v>33.313540000000003</v>
      </c>
      <c r="AH367" s="21">
        <v>8.2807200000000005</v>
      </c>
      <c r="AI367" s="22">
        <v>9.7500000000000003E-2</v>
      </c>
      <c r="AJ367" s="23">
        <v>0</v>
      </c>
      <c r="AK367" s="24">
        <v>0</v>
      </c>
      <c r="AL367" s="2" t="s">
        <v>228</v>
      </c>
      <c r="AM367" s="17">
        <f>Table11[[#This Row],[Column3]]-Table11[[#This Row],[Labour]]</f>
        <v>-5.6657600000000006</v>
      </c>
      <c r="AN367" s="18">
        <f>Table11[[#This Row],[Column4]]-Table11[[#This Row],[Conservative]]</f>
        <v>-7.2579999999999991</v>
      </c>
      <c r="AO367" s="19">
        <f>Table11[[#This Row],[Column5]]-Table11[[#This Row],[Reform]]</f>
        <v>11.432</v>
      </c>
      <c r="AP367" s="20">
        <f>Table11[[#This Row],[Column6]]-Table11[[#This Row],[LibDem]]</f>
        <v>-1.0864599999999953</v>
      </c>
      <c r="AQ367" s="21">
        <f>Table11[[#This Row],[Column7]]-Table11[[#This Row],[Green]]</f>
        <v>3.4807200000000007</v>
      </c>
      <c r="AR367" s="22">
        <f>Table11[[#This Row],[Column8]]-Table11[[#This Row],[Oth]]</f>
        <v>-0.90249999999999997</v>
      </c>
      <c r="AS367" s="23">
        <f>Table11[[#This Row],[Column9]]-Table11[[#This Row],[SNP]]</f>
        <v>0</v>
      </c>
      <c r="AT367" s="24">
        <f>Table11[[#This Row],[Column10]]-Table11[[#This Row],[PD]]</f>
        <v>0</v>
      </c>
      <c r="AU367" s="24">
        <f>MAX(Table11[[#This Row],[Column3]:[Column10]])-LARGE(Table11[[#This Row],[Column3]:[Column10]],2)</f>
        <v>3.6715400000000038</v>
      </c>
      <c r="AV367">
        <f>Table11[[#This Row],[Column3]]*Table11[[#This Row],[Column2]]</f>
        <v>212160.82944</v>
      </c>
      <c r="AW367" s="25">
        <f>TRUNC(Table11[[#This Row],[Column3]]*Table11[[#This Row],[Column28]]/100)</f>
        <v>2121</v>
      </c>
      <c r="AX367" s="26">
        <f>TRUNC(Table11[[#This Row],[Column4]]*Table11[[#This Row],[Column29]]/100)</f>
        <v>14852</v>
      </c>
      <c r="AY367" s="27">
        <f>TRUNC(Table11[[#This Row],[Column5]]*Table11[[#This Row],[Column30]]/100)</f>
        <v>12191</v>
      </c>
      <c r="AZ367" s="28">
        <f>TRUNC(Table11[[#This Row],[Column6]]*Table11[[#This Row],[Column31]]/100)</f>
        <v>16692</v>
      </c>
      <c r="BA367" s="29">
        <f>TRUNC(Table11[[#This Row],[Column7]]*Table11[[#This Row],[Column312]]/100)</f>
        <v>4149</v>
      </c>
      <c r="BB367" s="30">
        <f>TRUNC(Table11[[#This Row],[Column8]]*Table11[[#This Row],[Column313]]/100)</f>
        <v>48</v>
      </c>
      <c r="BC367" s="31">
        <f>TRUNC(Table11[[#This Row],[Column9]]*Table11[[#This Row],[Column314]]/100)</f>
        <v>0</v>
      </c>
      <c r="BD367" s="32">
        <f>TRUNC(Table11[[#This Row],[Column10]]*Table11[[#This Row],[Column30]]/100)</f>
        <v>0</v>
      </c>
      <c r="BE367">
        <f>Table11[[#This Row],[Column2]]</f>
        <v>50106</v>
      </c>
      <c r="BF367">
        <f>Table11[[#This Row],[Column28]]</f>
        <v>50106</v>
      </c>
      <c r="BG367">
        <f>Table11[[#This Row],[Column29]]</f>
        <v>50106</v>
      </c>
      <c r="BH367">
        <f>Table11[[#This Row],[Column30]]</f>
        <v>50106</v>
      </c>
      <c r="BI367">
        <f>Table11[[#This Row],[Column31]]</f>
        <v>50106</v>
      </c>
      <c r="BJ367">
        <f>Table11[[#This Row],[Column312]]</f>
        <v>50106</v>
      </c>
      <c r="BK367">
        <f>Table11[[#This Row],[Column313]]</f>
        <v>50106</v>
      </c>
      <c r="BL367">
        <f>Table11[[#This Row],[Column314]]</f>
        <v>50106</v>
      </c>
      <c r="BM367">
        <f>Table11[[#This Row],[Column315]]</f>
        <v>50106</v>
      </c>
      <c r="BN367">
        <f>Table11[[#This Row],[Column31]]</f>
        <v>50106</v>
      </c>
      <c r="BO367">
        <f>Table11[[#This Row],[Column312]]</f>
        <v>50106</v>
      </c>
    </row>
    <row r="368" spans="1:67" ht="28.8" customHeight="1">
      <c r="A368" s="4" t="s">
        <v>229</v>
      </c>
      <c r="B368" s="5" t="s">
        <v>72</v>
      </c>
      <c r="C368" s="5" t="s">
        <v>73</v>
      </c>
      <c r="D368" s="56" t="s">
        <v>1294</v>
      </c>
      <c r="E368" s="16">
        <v>0</v>
      </c>
      <c r="F368">
        <v>1.5469999999999999</v>
      </c>
      <c r="G368">
        <v>7.9470000000000001</v>
      </c>
      <c r="H368">
        <v>9.5879999999999992</v>
      </c>
      <c r="I368">
        <v>23.501999999999999</v>
      </c>
      <c r="J368">
        <v>33.542999999999999</v>
      </c>
      <c r="K368">
        <v>9.0399999999999991</v>
      </c>
      <c r="L368">
        <v>14.834</v>
      </c>
      <c r="M368" s="7">
        <f>Table11[[#This Row],[Progressives]]*0.67+Table11[[#This Row],[Muslim]]*0.64+Table11[[#This Row],[Left]]*0.35+Table11[[#This Row],[Average]]*0.52+Table11[[#This Row],[Reforms]]*0.2</f>
        <v>25.383330000000001</v>
      </c>
      <c r="N368" s="58">
        <f>Table11[[#This Row],[Average]]*0.34+Table11[[#This Row],[Liberal]]*0.45+Table11[[#This Row],[Blues]]+Table11[[#This Row],[Reforms]]*0.6</f>
        <v>41.025429999999993</v>
      </c>
      <c r="O368" s="9">
        <f>Table11[[#This Row],[Liberal]]*0.55+Table11[[#This Row],[Progressives]]*0.07+Table11[[#This Row],[Average]]*0.14</f>
        <v>22.41009</v>
      </c>
      <c r="P368" s="11">
        <f>Table11[[#This Row],[Muslim]]*0.06+Table11[[#This Row],[Left]]*0.44+Table11[[#This Row],[Progressives]]*0.26</f>
        <v>6.0823800000000006</v>
      </c>
      <c r="Q368" s="59"/>
      <c r="R368" s="57">
        <f>Table11[[#This Row],[Muslim]]*0.3+Table11[[#This Row],[Left]]*0.21+Table11[[#This Row],[Reforms]]*0.2</f>
        <v>5.0997699999999995</v>
      </c>
      <c r="T368" s="7">
        <v>20.399999999999999</v>
      </c>
      <c r="U368" s="8">
        <v>35.6</v>
      </c>
      <c r="V368" s="10">
        <v>17</v>
      </c>
      <c r="W368" s="9">
        <v>18</v>
      </c>
      <c r="X368" s="11">
        <v>6</v>
      </c>
      <c r="Y368" s="13">
        <v>3</v>
      </c>
      <c r="Z368" s="12">
        <v>0</v>
      </c>
      <c r="AA368" s="14">
        <v>0</v>
      </c>
      <c r="AB368">
        <f t="shared" ca="1" si="5"/>
        <v>0.77324239046162746</v>
      </c>
      <c r="AC368">
        <v>49196</v>
      </c>
      <c r="AD368" s="17">
        <v>8.2214399999999994</v>
      </c>
      <c r="AE368" s="18">
        <v>39.268410000000003</v>
      </c>
      <c r="AF368" s="19">
        <v>27.315999999999999</v>
      </c>
      <c r="AG368" s="20">
        <v>13.336649999999899</v>
      </c>
      <c r="AH368" s="21">
        <v>11.565</v>
      </c>
      <c r="AI368" s="22">
        <v>0.29249999999999998</v>
      </c>
      <c r="AJ368" s="23">
        <v>0</v>
      </c>
      <c r="AK368" s="24">
        <v>0</v>
      </c>
      <c r="AL368" s="4" t="s">
        <v>229</v>
      </c>
      <c r="AM368" s="17">
        <f>Table11[[#This Row],[Column3]]-Table11[[#This Row],[Labour]]</f>
        <v>-12.178559999999999</v>
      </c>
      <c r="AN368" s="18">
        <f>Table11[[#This Row],[Column4]]-Table11[[#This Row],[Conservative]]</f>
        <v>3.6684100000000015</v>
      </c>
      <c r="AO368" s="19">
        <f>Table11[[#This Row],[Column5]]-Table11[[#This Row],[Reform]]</f>
        <v>10.315999999999999</v>
      </c>
      <c r="AP368" s="20">
        <f>Table11[[#This Row],[Column6]]-Table11[[#This Row],[LibDem]]</f>
        <v>-4.6633500000001007</v>
      </c>
      <c r="AQ368" s="21">
        <f>Table11[[#This Row],[Column7]]-Table11[[#This Row],[Green]]</f>
        <v>5.5649999999999995</v>
      </c>
      <c r="AR368" s="22">
        <f>Table11[[#This Row],[Column8]]-Table11[[#This Row],[Oth]]</f>
        <v>-2.7075</v>
      </c>
      <c r="AS368" s="23">
        <f>Table11[[#This Row],[Column9]]-Table11[[#This Row],[SNP]]</f>
        <v>0</v>
      </c>
      <c r="AT368" s="24">
        <f>Table11[[#This Row],[Column10]]-Table11[[#This Row],[PD]]</f>
        <v>0</v>
      </c>
      <c r="AU368" s="24">
        <f>MAX(Table11[[#This Row],[Column3]:[Column10]])-LARGE(Table11[[#This Row],[Column3]:[Column10]],2)</f>
        <v>11.952410000000004</v>
      </c>
      <c r="AV368">
        <f>Table11[[#This Row],[Column3]]*Table11[[#This Row],[Column2]]</f>
        <v>404461.96223999996</v>
      </c>
      <c r="AW368" s="25">
        <f>TRUNC(Table11[[#This Row],[Column3]]*Table11[[#This Row],[Column28]]/100)</f>
        <v>4044</v>
      </c>
      <c r="AX368" s="26">
        <f>TRUNC(Table11[[#This Row],[Column4]]*Table11[[#This Row],[Column29]]/100)</f>
        <v>19318</v>
      </c>
      <c r="AY368" s="27">
        <f>TRUNC(Table11[[#This Row],[Column5]]*Table11[[#This Row],[Column30]]/100)</f>
        <v>13438</v>
      </c>
      <c r="AZ368" s="28">
        <f>TRUNC(Table11[[#This Row],[Column6]]*Table11[[#This Row],[Column31]]/100)</f>
        <v>6561</v>
      </c>
      <c r="BA368" s="29">
        <f>TRUNC(Table11[[#This Row],[Column7]]*Table11[[#This Row],[Column312]]/100)</f>
        <v>5689</v>
      </c>
      <c r="BB368" s="30">
        <f>TRUNC(Table11[[#This Row],[Column8]]*Table11[[#This Row],[Column313]]/100)</f>
        <v>143</v>
      </c>
      <c r="BC368" s="31">
        <f>TRUNC(Table11[[#This Row],[Column9]]*Table11[[#This Row],[Column314]]/100)</f>
        <v>0</v>
      </c>
      <c r="BD368" s="32">
        <f>TRUNC(Table11[[#This Row],[Column10]]*Table11[[#This Row],[Column30]]/100)</f>
        <v>0</v>
      </c>
      <c r="BE368">
        <f>Table11[[#This Row],[Column2]]</f>
        <v>49196</v>
      </c>
      <c r="BF368">
        <f>Table11[[#This Row],[Column28]]</f>
        <v>49196</v>
      </c>
      <c r="BG368">
        <f>Table11[[#This Row],[Column29]]</f>
        <v>49196</v>
      </c>
      <c r="BH368">
        <f>Table11[[#This Row],[Column30]]</f>
        <v>49196</v>
      </c>
      <c r="BI368">
        <f>Table11[[#This Row],[Column31]]</f>
        <v>49196</v>
      </c>
      <c r="BJ368">
        <f>Table11[[#This Row],[Column312]]</f>
        <v>49196</v>
      </c>
      <c r="BK368">
        <f>Table11[[#This Row],[Column313]]</f>
        <v>49196</v>
      </c>
      <c r="BL368">
        <f>Table11[[#This Row],[Column314]]</f>
        <v>49196</v>
      </c>
      <c r="BM368">
        <f>Table11[[#This Row],[Column315]]</f>
        <v>49196</v>
      </c>
      <c r="BN368">
        <f>Table11[[#This Row],[Column31]]</f>
        <v>49196</v>
      </c>
      <c r="BO368">
        <f>Table11[[#This Row],[Column312]]</f>
        <v>49196</v>
      </c>
    </row>
    <row r="369" spans="1:67" ht="28.8" customHeight="1">
      <c r="A369" s="2" t="s">
        <v>591</v>
      </c>
      <c r="B369" s="3" t="s">
        <v>169</v>
      </c>
      <c r="C369" s="3" t="s">
        <v>73</v>
      </c>
      <c r="D369" s="50" t="s">
        <v>1295</v>
      </c>
      <c r="E369">
        <v>0</v>
      </c>
      <c r="F369">
        <v>1.694</v>
      </c>
      <c r="G369">
        <v>8.1460000000000008</v>
      </c>
      <c r="H369">
        <v>11.010999999999999</v>
      </c>
      <c r="I369">
        <v>38.976999999999997</v>
      </c>
      <c r="J369">
        <v>13.51</v>
      </c>
      <c r="K369">
        <v>0.80500000000000005</v>
      </c>
      <c r="L369">
        <v>25.856000000000002</v>
      </c>
      <c r="M369" s="7">
        <f>Table11[[#This Row],[Progressives]]*0.67+Table11[[#This Row],[Muslim]]*0.64+Table11[[#This Row],[Left]]*0.35+Table11[[#This Row],[Average]]*0.52+Table11[[#This Row],[Reforms]]*0.2</f>
        <v>36.751869999999997</v>
      </c>
      <c r="N369" s="58">
        <f>Table11[[#This Row],[Average]]*0.34+Table11[[#This Row],[Liberal]]*0.45+Table11[[#This Row],[Blues]]+Table11[[#This Row],[Reforms]]*0.6</f>
        <v>35.650279999999995</v>
      </c>
      <c r="O369" s="9">
        <f>Table11[[#This Row],[Liberal]]*0.55+Table11[[#This Row],[Progressives]]*0.07+Table11[[#This Row],[Average]]*0.14</f>
        <v>13.658050000000001</v>
      </c>
      <c r="P369" s="11">
        <f>Table11[[#This Row],[Muslim]]*0.06+Table11[[#This Row],[Left]]*0.44+Table11[[#This Row],[Progressives]]*0.26</f>
        <v>6.5487400000000004</v>
      </c>
      <c r="Q369" s="59"/>
      <c r="R369" s="57">
        <f>Table11[[#This Row],[Muslim]]*0.3+Table11[[#This Row],[Left]]*0.21+Table11[[#This Row],[Reforms]]*0.2</f>
        <v>7.390060000000001</v>
      </c>
      <c r="T369" s="7">
        <v>39.9</v>
      </c>
      <c r="U369" s="8">
        <v>23.6</v>
      </c>
      <c r="V369" s="10">
        <v>20.100000000000001</v>
      </c>
      <c r="W369" s="9">
        <v>3.2</v>
      </c>
      <c r="X369" s="11">
        <v>10.7</v>
      </c>
      <c r="Y369" s="13">
        <v>2.4</v>
      </c>
      <c r="Z369" s="12">
        <v>0</v>
      </c>
      <c r="AA369" s="14">
        <v>0</v>
      </c>
      <c r="AB369">
        <f t="shared" ca="1" si="5"/>
        <v>0.8137187187016417</v>
      </c>
      <c r="AC369">
        <v>42713</v>
      </c>
      <c r="AD369" s="17">
        <v>26.197959999999998</v>
      </c>
      <c r="AE369" s="18">
        <v>13.661119999999899</v>
      </c>
      <c r="AF369" s="19">
        <v>36.37388</v>
      </c>
      <c r="AG369" s="20">
        <v>4.4825400000000002</v>
      </c>
      <c r="AH369" s="21">
        <v>18.917999999999999</v>
      </c>
      <c r="AI369" s="22">
        <v>0.26649999999999902</v>
      </c>
      <c r="AJ369" s="23">
        <v>0</v>
      </c>
      <c r="AK369" s="24">
        <v>0</v>
      </c>
      <c r="AL369" s="2" t="s">
        <v>591</v>
      </c>
      <c r="AM369" s="17">
        <f>Table11[[#This Row],[Column3]]-Table11[[#This Row],[Labour]]</f>
        <v>-13.70204</v>
      </c>
      <c r="AN369" s="18">
        <f>Table11[[#This Row],[Column4]]-Table11[[#This Row],[Conservative]]</f>
        <v>-9.9388800000001023</v>
      </c>
      <c r="AO369" s="19">
        <f>Table11[[#This Row],[Column5]]-Table11[[#This Row],[Reform]]</f>
        <v>16.273879999999998</v>
      </c>
      <c r="AP369" s="20">
        <f>Table11[[#This Row],[Column6]]-Table11[[#This Row],[LibDem]]</f>
        <v>1.28254</v>
      </c>
      <c r="AQ369" s="21">
        <f>Table11[[#This Row],[Column7]]-Table11[[#This Row],[Green]]</f>
        <v>8.218</v>
      </c>
      <c r="AR369" s="22">
        <f>Table11[[#This Row],[Column8]]-Table11[[#This Row],[Oth]]</f>
        <v>-2.1335000000000011</v>
      </c>
      <c r="AS369" s="23">
        <f>Table11[[#This Row],[Column9]]-Table11[[#This Row],[SNP]]</f>
        <v>0</v>
      </c>
      <c r="AT369" s="24">
        <f>Table11[[#This Row],[Column10]]-Table11[[#This Row],[PD]]</f>
        <v>0</v>
      </c>
      <c r="AU369" s="24">
        <f>MAX(Table11[[#This Row],[Column3]:[Column10]])-LARGE(Table11[[#This Row],[Column3]:[Column10]],2)</f>
        <v>10.175920000000001</v>
      </c>
      <c r="AV369">
        <f>Table11[[#This Row],[Column3]]*Table11[[#This Row],[Column2]]</f>
        <v>1118993.46548</v>
      </c>
      <c r="AW369" s="25">
        <f>TRUNC(Table11[[#This Row],[Column3]]*Table11[[#This Row],[Column28]]/100)</f>
        <v>11189</v>
      </c>
      <c r="AX369" s="26">
        <f>TRUNC(Table11[[#This Row],[Column4]]*Table11[[#This Row],[Column29]]/100)</f>
        <v>5835</v>
      </c>
      <c r="AY369" s="27">
        <f>TRUNC(Table11[[#This Row],[Column5]]*Table11[[#This Row],[Column30]]/100)</f>
        <v>15536</v>
      </c>
      <c r="AZ369" s="28">
        <f>TRUNC(Table11[[#This Row],[Column6]]*Table11[[#This Row],[Column31]]/100)</f>
        <v>1914</v>
      </c>
      <c r="BA369" s="29">
        <f>TRUNC(Table11[[#This Row],[Column7]]*Table11[[#This Row],[Column312]]/100)</f>
        <v>8080</v>
      </c>
      <c r="BB369" s="30">
        <f>TRUNC(Table11[[#This Row],[Column8]]*Table11[[#This Row],[Column313]]/100)</f>
        <v>113</v>
      </c>
      <c r="BC369" s="31">
        <f>TRUNC(Table11[[#This Row],[Column9]]*Table11[[#This Row],[Column314]]/100)</f>
        <v>0</v>
      </c>
      <c r="BD369" s="32">
        <f>TRUNC(Table11[[#This Row],[Column10]]*Table11[[#This Row],[Column30]]/100)</f>
        <v>0</v>
      </c>
      <c r="BE369">
        <f>Table11[[#This Row],[Column2]]</f>
        <v>42713</v>
      </c>
      <c r="BF369">
        <f>Table11[[#This Row],[Column28]]</f>
        <v>42713</v>
      </c>
      <c r="BG369">
        <f>Table11[[#This Row],[Column29]]</f>
        <v>42713</v>
      </c>
      <c r="BH369">
        <f>Table11[[#This Row],[Column30]]</f>
        <v>42713</v>
      </c>
      <c r="BI369">
        <f>Table11[[#This Row],[Column31]]</f>
        <v>42713</v>
      </c>
      <c r="BJ369">
        <f>Table11[[#This Row],[Column312]]</f>
        <v>42713</v>
      </c>
      <c r="BK369">
        <f>Table11[[#This Row],[Column313]]</f>
        <v>42713</v>
      </c>
      <c r="BL369">
        <f>Table11[[#This Row],[Column314]]</f>
        <v>42713</v>
      </c>
      <c r="BM369">
        <f>Table11[[#This Row],[Column315]]</f>
        <v>42713</v>
      </c>
      <c r="BN369">
        <f>Table11[[#This Row],[Column31]]</f>
        <v>42713</v>
      </c>
      <c r="BO369">
        <f>Table11[[#This Row],[Column312]]</f>
        <v>42713</v>
      </c>
    </row>
    <row r="370" spans="1:67" ht="28.8" customHeight="1">
      <c r="A370" s="4" t="s">
        <v>592</v>
      </c>
      <c r="B370" s="5" t="s">
        <v>136</v>
      </c>
      <c r="C370" s="5" t="s">
        <v>73</v>
      </c>
      <c r="D370" s="56" t="s">
        <v>1296</v>
      </c>
      <c r="E370" s="16">
        <v>0</v>
      </c>
      <c r="F370">
        <v>1.431</v>
      </c>
      <c r="G370">
        <v>7.6369999999999996</v>
      </c>
      <c r="H370">
        <v>7.883</v>
      </c>
      <c r="I370">
        <v>35.588999999999999</v>
      </c>
      <c r="J370">
        <v>24.521000000000001</v>
      </c>
      <c r="K370">
        <v>0.77400000000000002</v>
      </c>
      <c r="L370">
        <v>22.164999999999999</v>
      </c>
      <c r="M370" s="7">
        <f>Table11[[#This Row],[Progressives]]*0.67+Table11[[#This Row],[Muslim]]*0.64+Table11[[#This Row],[Left]]*0.35+Table11[[#This Row],[Average]]*0.52+Table11[[#This Row],[Reforms]]*0.2</f>
        <v>31.80968</v>
      </c>
      <c r="N370" s="58">
        <f>Table11[[#This Row],[Average]]*0.34+Table11[[#This Row],[Liberal]]*0.45+Table11[[#This Row],[Blues]]+Table11[[#This Row],[Reforms]]*0.6</f>
        <v>37.207710000000006</v>
      </c>
      <c r="O370" s="9">
        <f>Table11[[#This Row],[Liberal]]*0.55+Table11[[#This Row],[Progressives]]*0.07+Table11[[#This Row],[Average]]*0.14</f>
        <v>19.020820000000001</v>
      </c>
      <c r="P370" s="11">
        <f>Table11[[#This Row],[Muslim]]*0.06+Table11[[#This Row],[Left]]*0.44+Table11[[#This Row],[Progressives]]*0.26</f>
        <v>5.4957200000000004</v>
      </c>
      <c r="Q370" s="59"/>
      <c r="R370" s="57">
        <f>Table11[[#This Row],[Muslim]]*0.3+Table11[[#This Row],[Left]]*0.21+Table11[[#This Row],[Reforms]]*0.2</f>
        <v>6.4660700000000002</v>
      </c>
      <c r="T370" s="7">
        <v>45.1</v>
      </c>
      <c r="U370" s="8">
        <v>25.7</v>
      </c>
      <c r="V370" s="10">
        <v>14.6</v>
      </c>
      <c r="W370" s="9">
        <v>6.5</v>
      </c>
      <c r="X370" s="11">
        <v>6.6</v>
      </c>
      <c r="Y370" s="13">
        <v>1.6</v>
      </c>
      <c r="Z370" s="12">
        <v>0</v>
      </c>
      <c r="AA370" s="14">
        <v>0</v>
      </c>
      <c r="AB370">
        <f t="shared" ca="1" si="5"/>
        <v>0.8217866677666692</v>
      </c>
      <c r="AC370">
        <v>49078</v>
      </c>
      <c r="AD370" s="17">
        <v>28.40549</v>
      </c>
      <c r="AE370" s="18">
        <v>16.487680000000001</v>
      </c>
      <c r="AF370" s="19">
        <v>33.523319999999998</v>
      </c>
      <c r="AG370" s="20">
        <v>5.8895099999999996</v>
      </c>
      <c r="AH370" s="21">
        <v>15.499000000000001</v>
      </c>
      <c r="AI370" s="22">
        <v>0.19500000000000001</v>
      </c>
      <c r="AJ370" s="23">
        <v>0</v>
      </c>
      <c r="AK370" s="24">
        <v>0</v>
      </c>
      <c r="AL370" s="4" t="s">
        <v>592</v>
      </c>
      <c r="AM370" s="17">
        <f>Table11[[#This Row],[Column3]]-Table11[[#This Row],[Labour]]</f>
        <v>-16.694510000000001</v>
      </c>
      <c r="AN370" s="18">
        <f>Table11[[#This Row],[Column4]]-Table11[[#This Row],[Conservative]]</f>
        <v>-9.2123199999999983</v>
      </c>
      <c r="AO370" s="19">
        <f>Table11[[#This Row],[Column5]]-Table11[[#This Row],[Reform]]</f>
        <v>18.923319999999997</v>
      </c>
      <c r="AP370" s="20">
        <f>Table11[[#This Row],[Column6]]-Table11[[#This Row],[LibDem]]</f>
        <v>-0.61049000000000042</v>
      </c>
      <c r="AQ370" s="21">
        <f>Table11[[#This Row],[Column7]]-Table11[[#This Row],[Green]]</f>
        <v>8.8990000000000009</v>
      </c>
      <c r="AR370" s="22">
        <f>Table11[[#This Row],[Column8]]-Table11[[#This Row],[Oth]]</f>
        <v>-1.405</v>
      </c>
      <c r="AS370" s="23">
        <f>Table11[[#This Row],[Column9]]-Table11[[#This Row],[SNP]]</f>
        <v>0</v>
      </c>
      <c r="AT370" s="24">
        <f>Table11[[#This Row],[Column10]]-Table11[[#This Row],[PD]]</f>
        <v>0</v>
      </c>
      <c r="AU370" s="24">
        <f>MAX(Table11[[#This Row],[Column3]:[Column10]])-LARGE(Table11[[#This Row],[Column3]:[Column10]],2)</f>
        <v>5.1178299999999979</v>
      </c>
      <c r="AV370">
        <f>Table11[[#This Row],[Column3]]*Table11[[#This Row],[Column2]]</f>
        <v>1394084.6382200001</v>
      </c>
      <c r="AW370" s="25">
        <f>TRUNC(Table11[[#This Row],[Column3]]*Table11[[#This Row],[Column28]]/100)</f>
        <v>13940</v>
      </c>
      <c r="AX370" s="26">
        <f>TRUNC(Table11[[#This Row],[Column4]]*Table11[[#This Row],[Column29]]/100)</f>
        <v>8091</v>
      </c>
      <c r="AY370" s="27">
        <f>TRUNC(Table11[[#This Row],[Column5]]*Table11[[#This Row],[Column30]]/100)</f>
        <v>16452</v>
      </c>
      <c r="AZ370" s="28">
        <f>TRUNC(Table11[[#This Row],[Column6]]*Table11[[#This Row],[Column31]]/100)</f>
        <v>2890</v>
      </c>
      <c r="BA370" s="29">
        <f>TRUNC(Table11[[#This Row],[Column7]]*Table11[[#This Row],[Column312]]/100)</f>
        <v>7606</v>
      </c>
      <c r="BB370" s="30">
        <f>TRUNC(Table11[[#This Row],[Column8]]*Table11[[#This Row],[Column313]]/100)</f>
        <v>95</v>
      </c>
      <c r="BC370" s="31">
        <f>TRUNC(Table11[[#This Row],[Column9]]*Table11[[#This Row],[Column314]]/100)</f>
        <v>0</v>
      </c>
      <c r="BD370" s="32">
        <f>TRUNC(Table11[[#This Row],[Column10]]*Table11[[#This Row],[Column30]]/100)</f>
        <v>0</v>
      </c>
      <c r="BE370">
        <f>Table11[[#This Row],[Column2]]</f>
        <v>49078</v>
      </c>
      <c r="BF370">
        <f>Table11[[#This Row],[Column28]]</f>
        <v>49078</v>
      </c>
      <c r="BG370">
        <f>Table11[[#This Row],[Column29]]</f>
        <v>49078</v>
      </c>
      <c r="BH370">
        <f>Table11[[#This Row],[Column30]]</f>
        <v>49078</v>
      </c>
      <c r="BI370">
        <f>Table11[[#This Row],[Column31]]</f>
        <v>49078</v>
      </c>
      <c r="BJ370">
        <f>Table11[[#This Row],[Column312]]</f>
        <v>49078</v>
      </c>
      <c r="BK370">
        <f>Table11[[#This Row],[Column313]]</f>
        <v>49078</v>
      </c>
      <c r="BL370">
        <f>Table11[[#This Row],[Column314]]</f>
        <v>49078</v>
      </c>
      <c r="BM370">
        <f>Table11[[#This Row],[Column315]]</f>
        <v>49078</v>
      </c>
      <c r="BN370">
        <f>Table11[[#This Row],[Column31]]</f>
        <v>49078</v>
      </c>
      <c r="BO370">
        <f>Table11[[#This Row],[Column312]]</f>
        <v>49078</v>
      </c>
    </row>
    <row r="371" spans="1:67" ht="28.8" customHeight="1">
      <c r="A371" s="2" t="s">
        <v>345</v>
      </c>
      <c r="B371" s="3" t="s">
        <v>202</v>
      </c>
      <c r="C371" s="3" t="s">
        <v>73</v>
      </c>
      <c r="D371" s="50" t="s">
        <v>1297</v>
      </c>
      <c r="E371">
        <v>0</v>
      </c>
      <c r="F371">
        <v>2.2269999999999999</v>
      </c>
      <c r="G371">
        <v>8.6959999999999997</v>
      </c>
      <c r="H371">
        <v>11.738</v>
      </c>
      <c r="I371">
        <v>38.091000000000001</v>
      </c>
      <c r="J371">
        <v>15.503</v>
      </c>
      <c r="K371">
        <v>1.1879999999999999</v>
      </c>
      <c r="L371">
        <v>22.555</v>
      </c>
      <c r="M371" s="7">
        <f>Table11[[#This Row],[Progressives]]*0.67+Table11[[#This Row],[Muslim]]*0.64+Table11[[#This Row],[Left]]*0.35+Table11[[#This Row],[Average]]*0.52+Table11[[#This Row],[Reforms]]*0.2</f>
        <v>36.65166</v>
      </c>
      <c r="N371" s="58">
        <f>Table11[[#This Row],[Average]]*0.34+Table11[[#This Row],[Liberal]]*0.45+Table11[[#This Row],[Blues]]+Table11[[#This Row],[Reforms]]*0.6</f>
        <v>34.648289999999996</v>
      </c>
      <c r="O371" s="9">
        <f>Table11[[#This Row],[Liberal]]*0.55+Table11[[#This Row],[Progressives]]*0.07+Table11[[#This Row],[Average]]*0.14</f>
        <v>14.681049999999999</v>
      </c>
      <c r="P371" s="11">
        <f>Table11[[#This Row],[Muslim]]*0.06+Table11[[#This Row],[Left]]*0.44+Table11[[#This Row],[Progressives]]*0.26</f>
        <v>7.0117399999999996</v>
      </c>
      <c r="Q371" s="59"/>
      <c r="R371" s="57">
        <f>Table11[[#This Row],[Muslim]]*0.3+Table11[[#This Row],[Left]]*0.21+Table11[[#This Row],[Reforms]]*0.2</f>
        <v>7.0052599999999998</v>
      </c>
      <c r="T371" s="7">
        <v>5.9</v>
      </c>
      <c r="U371" s="8">
        <v>25.3</v>
      </c>
      <c r="V371" s="10">
        <v>13.3</v>
      </c>
      <c r="W371" s="9">
        <v>52.1</v>
      </c>
      <c r="X371" s="11">
        <v>3.1</v>
      </c>
      <c r="Y371" s="13">
        <v>0.3</v>
      </c>
      <c r="Z371" s="12">
        <v>0</v>
      </c>
      <c r="AA371" s="14">
        <v>0</v>
      </c>
      <c r="AB371">
        <f t="shared" ca="1" si="5"/>
        <v>0.14977480161795031</v>
      </c>
      <c r="AC371">
        <v>45608</v>
      </c>
      <c r="AD371" s="17">
        <v>2.3545600000000002</v>
      </c>
      <c r="AE371" s="18">
        <v>18.485279999999999</v>
      </c>
      <c r="AF371" s="19">
        <v>25.137720000000002</v>
      </c>
      <c r="AG371" s="20">
        <v>44.88456</v>
      </c>
      <c r="AH371" s="21">
        <v>9.0988799999999994</v>
      </c>
      <c r="AI371" s="22">
        <v>3.8999999999999903E-2</v>
      </c>
      <c r="AJ371" s="23">
        <v>0</v>
      </c>
      <c r="AK371" s="24">
        <v>0</v>
      </c>
      <c r="AL371" s="2" t="s">
        <v>345</v>
      </c>
      <c r="AM371" s="17">
        <f>Table11[[#This Row],[Column3]]-Table11[[#This Row],[Labour]]</f>
        <v>-3.5454400000000001</v>
      </c>
      <c r="AN371" s="18">
        <f>Table11[[#This Row],[Column4]]-Table11[[#This Row],[Conservative]]</f>
        <v>-6.8147200000000012</v>
      </c>
      <c r="AO371" s="19">
        <f>Table11[[#This Row],[Column5]]-Table11[[#This Row],[Reform]]</f>
        <v>11.837720000000001</v>
      </c>
      <c r="AP371" s="20">
        <f>Table11[[#This Row],[Column6]]-Table11[[#This Row],[LibDem]]</f>
        <v>-7.215440000000001</v>
      </c>
      <c r="AQ371" s="21">
        <f>Table11[[#This Row],[Column7]]-Table11[[#This Row],[Green]]</f>
        <v>5.9988799999999998</v>
      </c>
      <c r="AR371" s="22">
        <f>Table11[[#This Row],[Column8]]-Table11[[#This Row],[Oth]]</f>
        <v>-0.26100000000000007</v>
      </c>
      <c r="AS371" s="23">
        <f>Table11[[#This Row],[Column9]]-Table11[[#This Row],[SNP]]</f>
        <v>0</v>
      </c>
      <c r="AT371" s="24">
        <f>Table11[[#This Row],[Column10]]-Table11[[#This Row],[PD]]</f>
        <v>0</v>
      </c>
      <c r="AU371" s="24">
        <f>MAX(Table11[[#This Row],[Column3]:[Column10]])-LARGE(Table11[[#This Row],[Column3]:[Column10]],2)</f>
        <v>19.746839999999999</v>
      </c>
      <c r="AV371">
        <f>Table11[[#This Row],[Column3]]*Table11[[#This Row],[Column2]]</f>
        <v>107386.77248000001</v>
      </c>
      <c r="AW371" s="25">
        <f>TRUNC(Table11[[#This Row],[Column3]]*Table11[[#This Row],[Column28]]/100)</f>
        <v>1073</v>
      </c>
      <c r="AX371" s="26">
        <f>TRUNC(Table11[[#This Row],[Column4]]*Table11[[#This Row],[Column29]]/100)</f>
        <v>8430</v>
      </c>
      <c r="AY371" s="27">
        <f>TRUNC(Table11[[#This Row],[Column5]]*Table11[[#This Row],[Column30]]/100)</f>
        <v>11464</v>
      </c>
      <c r="AZ371" s="28">
        <f>TRUNC(Table11[[#This Row],[Column6]]*Table11[[#This Row],[Column31]]/100)</f>
        <v>20470</v>
      </c>
      <c r="BA371" s="29">
        <f>TRUNC(Table11[[#This Row],[Column7]]*Table11[[#This Row],[Column312]]/100)</f>
        <v>4149</v>
      </c>
      <c r="BB371" s="30">
        <f>TRUNC(Table11[[#This Row],[Column8]]*Table11[[#This Row],[Column313]]/100)</f>
        <v>17</v>
      </c>
      <c r="BC371" s="31">
        <f>TRUNC(Table11[[#This Row],[Column9]]*Table11[[#This Row],[Column314]]/100)</f>
        <v>0</v>
      </c>
      <c r="BD371" s="32">
        <f>TRUNC(Table11[[#This Row],[Column10]]*Table11[[#This Row],[Column30]]/100)</f>
        <v>0</v>
      </c>
      <c r="BE371">
        <f>Table11[[#This Row],[Column2]]</f>
        <v>45608</v>
      </c>
      <c r="BF371">
        <f>Table11[[#This Row],[Column28]]</f>
        <v>45608</v>
      </c>
      <c r="BG371">
        <f>Table11[[#This Row],[Column29]]</f>
        <v>45608</v>
      </c>
      <c r="BH371">
        <f>Table11[[#This Row],[Column30]]</f>
        <v>45608</v>
      </c>
      <c r="BI371">
        <f>Table11[[#This Row],[Column31]]</f>
        <v>45608</v>
      </c>
      <c r="BJ371">
        <f>Table11[[#This Row],[Column312]]</f>
        <v>45608</v>
      </c>
      <c r="BK371">
        <f>Table11[[#This Row],[Column313]]</f>
        <v>45608</v>
      </c>
      <c r="BL371">
        <f>Table11[[#This Row],[Column314]]</f>
        <v>45608</v>
      </c>
      <c r="BM371">
        <f>Table11[[#This Row],[Column315]]</f>
        <v>45608</v>
      </c>
      <c r="BN371">
        <f>Table11[[#This Row],[Column31]]</f>
        <v>45608</v>
      </c>
      <c r="BO371">
        <f>Table11[[#This Row],[Column312]]</f>
        <v>45608</v>
      </c>
    </row>
    <row r="372" spans="1:67" ht="28.8" customHeight="1">
      <c r="A372" s="2" t="s">
        <v>593</v>
      </c>
      <c r="B372" s="3" t="s">
        <v>183</v>
      </c>
      <c r="C372" s="3" t="s">
        <v>73</v>
      </c>
      <c r="D372" s="50" t="s">
        <v>1298</v>
      </c>
      <c r="E372" s="16">
        <v>0</v>
      </c>
      <c r="F372">
        <v>1.3420000000000001</v>
      </c>
      <c r="G372">
        <v>8.0020000000000007</v>
      </c>
      <c r="H372">
        <v>8.82</v>
      </c>
      <c r="I372">
        <v>32.085999999999999</v>
      </c>
      <c r="J372">
        <v>27.349</v>
      </c>
      <c r="K372">
        <v>1.5329999999999999</v>
      </c>
      <c r="L372">
        <v>20.867000000000001</v>
      </c>
      <c r="M372" s="7">
        <f>Table11[[#This Row],[Progressives]]*0.67+Table11[[#This Row],[Muslim]]*0.64+Table11[[#This Row],[Left]]*0.35+Table11[[#This Row],[Average]]*0.52+Table11[[#This Row],[Reforms]]*0.2</f>
        <v>30.427099999999999</v>
      </c>
      <c r="N372" s="58">
        <f>Table11[[#This Row],[Average]]*0.34+Table11[[#This Row],[Liberal]]*0.45+Table11[[#This Row],[Blues]]+Table11[[#This Row],[Reforms]]*0.6</f>
        <v>37.269490000000005</v>
      </c>
      <c r="O372" s="9">
        <f>Table11[[#This Row],[Liberal]]*0.55+Table11[[#This Row],[Progressives]]*0.07+Table11[[#This Row],[Average]]*0.14</f>
        <v>20.151390000000003</v>
      </c>
      <c r="P372" s="11">
        <f>Table11[[#This Row],[Muslim]]*0.06+Table11[[#This Row],[Left]]*0.44+Table11[[#This Row],[Progressives]]*0.26</f>
        <v>5.8946000000000005</v>
      </c>
      <c r="Q372" s="59"/>
      <c r="R372" s="57">
        <f>Table11[[#This Row],[Muslim]]*0.3+Table11[[#This Row],[Left]]*0.21+Table11[[#This Row],[Reforms]]*0.2</f>
        <v>6.2564200000000003</v>
      </c>
      <c r="T372" s="7">
        <v>15.1</v>
      </c>
      <c r="U372" s="8">
        <v>31.1</v>
      </c>
      <c r="V372" s="10">
        <v>13.3</v>
      </c>
      <c r="W372" s="9">
        <v>34.4</v>
      </c>
      <c r="X372" s="11">
        <v>5.2</v>
      </c>
      <c r="Y372" s="13">
        <v>1</v>
      </c>
      <c r="Z372" s="12">
        <v>0</v>
      </c>
      <c r="AA372" s="14">
        <v>0</v>
      </c>
      <c r="AB372">
        <f t="shared" ca="1" si="5"/>
        <v>0.81285826973729691</v>
      </c>
      <c r="AC372">
        <v>46420</v>
      </c>
      <c r="AD372" s="17">
        <v>6.0396799999999997</v>
      </c>
      <c r="AE372" s="18">
        <v>24.251999999999999</v>
      </c>
      <c r="AF372" s="19">
        <v>24.513000000000002</v>
      </c>
      <c r="AG372" s="20">
        <v>35.311239999999998</v>
      </c>
      <c r="AH372" s="21">
        <v>9.7540800000000001</v>
      </c>
      <c r="AI372" s="22">
        <v>0.13</v>
      </c>
      <c r="AJ372" s="23">
        <v>0</v>
      </c>
      <c r="AK372" s="24">
        <v>0</v>
      </c>
      <c r="AL372" s="2" t="s">
        <v>593</v>
      </c>
      <c r="AM372" s="17">
        <f>Table11[[#This Row],[Column3]]-Table11[[#This Row],[Labour]]</f>
        <v>-9.0603200000000008</v>
      </c>
      <c r="AN372" s="18">
        <f>Table11[[#This Row],[Column4]]-Table11[[#This Row],[Conservative]]</f>
        <v>-6.8480000000000025</v>
      </c>
      <c r="AO372" s="19">
        <f>Table11[[#This Row],[Column5]]-Table11[[#This Row],[Reform]]</f>
        <v>11.213000000000001</v>
      </c>
      <c r="AP372" s="20">
        <f>Table11[[#This Row],[Column6]]-Table11[[#This Row],[LibDem]]</f>
        <v>0.91123999999999938</v>
      </c>
      <c r="AQ372" s="21">
        <f>Table11[[#This Row],[Column7]]-Table11[[#This Row],[Green]]</f>
        <v>4.5540799999999999</v>
      </c>
      <c r="AR372" s="22">
        <f>Table11[[#This Row],[Column8]]-Table11[[#This Row],[Oth]]</f>
        <v>-0.87</v>
      </c>
      <c r="AS372" s="23">
        <f>Table11[[#This Row],[Column9]]-Table11[[#This Row],[SNP]]</f>
        <v>0</v>
      </c>
      <c r="AT372" s="24">
        <f>Table11[[#This Row],[Column10]]-Table11[[#This Row],[PD]]</f>
        <v>0</v>
      </c>
      <c r="AU372" s="24">
        <f>MAX(Table11[[#This Row],[Column3]:[Column10]])-LARGE(Table11[[#This Row],[Column3]:[Column10]],2)</f>
        <v>10.798239999999996</v>
      </c>
      <c r="AV372">
        <f>Table11[[#This Row],[Column3]]*Table11[[#This Row],[Column2]]</f>
        <v>280361.94559999998</v>
      </c>
      <c r="AW372" s="25">
        <f>TRUNC(Table11[[#This Row],[Column3]]*Table11[[#This Row],[Column28]]/100)</f>
        <v>2803</v>
      </c>
      <c r="AX372" s="26">
        <f>TRUNC(Table11[[#This Row],[Column4]]*Table11[[#This Row],[Column29]]/100)</f>
        <v>11257</v>
      </c>
      <c r="AY372" s="27">
        <f>TRUNC(Table11[[#This Row],[Column5]]*Table11[[#This Row],[Column30]]/100)</f>
        <v>11378</v>
      </c>
      <c r="AZ372" s="28">
        <f>TRUNC(Table11[[#This Row],[Column6]]*Table11[[#This Row],[Column31]]/100)</f>
        <v>16391</v>
      </c>
      <c r="BA372" s="29">
        <f>TRUNC(Table11[[#This Row],[Column7]]*Table11[[#This Row],[Column312]]/100)</f>
        <v>4527</v>
      </c>
      <c r="BB372" s="30">
        <f>TRUNC(Table11[[#This Row],[Column8]]*Table11[[#This Row],[Column313]]/100)</f>
        <v>60</v>
      </c>
      <c r="BC372" s="31">
        <f>TRUNC(Table11[[#This Row],[Column9]]*Table11[[#This Row],[Column314]]/100)</f>
        <v>0</v>
      </c>
      <c r="BD372" s="32">
        <f>TRUNC(Table11[[#This Row],[Column10]]*Table11[[#This Row],[Column30]]/100)</f>
        <v>0</v>
      </c>
      <c r="BE372">
        <f>Table11[[#This Row],[Column2]]</f>
        <v>46420</v>
      </c>
      <c r="BF372">
        <f>Table11[[#This Row],[Column28]]</f>
        <v>46420</v>
      </c>
      <c r="BG372">
        <f>Table11[[#This Row],[Column29]]</f>
        <v>46420</v>
      </c>
      <c r="BH372">
        <f>Table11[[#This Row],[Column30]]</f>
        <v>46420</v>
      </c>
      <c r="BI372">
        <f>Table11[[#This Row],[Column31]]</f>
        <v>46420</v>
      </c>
      <c r="BJ372">
        <f>Table11[[#This Row],[Column312]]</f>
        <v>46420</v>
      </c>
      <c r="BK372">
        <f>Table11[[#This Row],[Column313]]</f>
        <v>46420</v>
      </c>
      <c r="BL372">
        <f>Table11[[#This Row],[Column314]]</f>
        <v>46420</v>
      </c>
      <c r="BM372">
        <f>Table11[[#This Row],[Column315]]</f>
        <v>46420</v>
      </c>
      <c r="BN372">
        <f>Table11[[#This Row],[Column31]]</f>
        <v>46420</v>
      </c>
      <c r="BO372">
        <f>Table11[[#This Row],[Column312]]</f>
        <v>46420</v>
      </c>
    </row>
    <row r="373" spans="1:67" ht="28.8" customHeight="1">
      <c r="A373" s="2" t="s">
        <v>146</v>
      </c>
      <c r="B373" s="3" t="s">
        <v>72</v>
      </c>
      <c r="C373" s="3" t="s">
        <v>73</v>
      </c>
      <c r="D373" s="50" t="s">
        <v>1299</v>
      </c>
      <c r="E373" s="16">
        <v>0</v>
      </c>
      <c r="F373">
        <v>4.109</v>
      </c>
      <c r="G373">
        <v>8.5399999999999991</v>
      </c>
      <c r="H373">
        <v>11.548</v>
      </c>
      <c r="I373">
        <v>27.585999999999999</v>
      </c>
      <c r="J373">
        <v>30.661999999999999</v>
      </c>
      <c r="K373">
        <v>5.5129999999999999</v>
      </c>
      <c r="L373">
        <v>12.041</v>
      </c>
      <c r="M373" s="7">
        <f>Table11[[#This Row],[Progressives]]*0.67+Table11[[#This Row],[Muslim]]*0.64+Table11[[#This Row],[Left]]*0.35+Table11[[#This Row],[Average]]*0.52+Table11[[#This Row],[Reforms]]*0.2</f>
        <v>30.108840000000001</v>
      </c>
      <c r="N373" s="58">
        <f>Table11[[#This Row],[Average]]*0.34+Table11[[#This Row],[Liberal]]*0.45+Table11[[#This Row],[Blues]]+Table11[[#This Row],[Reforms]]*0.6</f>
        <v>35.914740000000002</v>
      </c>
      <c r="O373" s="9">
        <f>Table11[[#This Row],[Liberal]]*0.55+Table11[[#This Row],[Progressives]]*0.07+Table11[[#This Row],[Average]]*0.14</f>
        <v>21.534500000000001</v>
      </c>
      <c r="P373" s="11">
        <f>Table11[[#This Row],[Muslim]]*0.06+Table11[[#This Row],[Left]]*0.44+Table11[[#This Row],[Progressives]]*0.26</f>
        <v>7.0066199999999998</v>
      </c>
      <c r="Q373" s="59"/>
      <c r="R373" s="57">
        <f>Table11[[#This Row],[Muslim]]*0.3+Table11[[#This Row],[Left]]*0.21+Table11[[#This Row],[Reforms]]*0.2</f>
        <v>5.4343000000000004</v>
      </c>
      <c r="T373" s="7">
        <v>15.3</v>
      </c>
      <c r="U373" s="8">
        <v>31.2</v>
      </c>
      <c r="V373" s="10">
        <v>10.6</v>
      </c>
      <c r="W373" s="9">
        <v>37.9</v>
      </c>
      <c r="X373" s="11">
        <v>3.2</v>
      </c>
      <c r="Y373" s="13">
        <v>1.8</v>
      </c>
      <c r="Z373" s="12">
        <v>0</v>
      </c>
      <c r="AA373" s="14">
        <v>0</v>
      </c>
      <c r="AB373">
        <f t="shared" ca="1" si="5"/>
        <v>0.5678646456597789</v>
      </c>
      <c r="AC373">
        <v>54525</v>
      </c>
      <c r="AD373" s="17">
        <v>6.1555200000000001</v>
      </c>
      <c r="AE373" s="18">
        <v>28.38908</v>
      </c>
      <c r="AF373" s="19">
        <v>18.916920000000001</v>
      </c>
      <c r="AG373" s="20">
        <v>38.021239999999999</v>
      </c>
      <c r="AH373" s="21">
        <v>8.2832399999999993</v>
      </c>
      <c r="AI373" s="22">
        <v>0.23399999999999899</v>
      </c>
      <c r="AJ373" s="23">
        <v>0</v>
      </c>
      <c r="AK373" s="24">
        <v>0</v>
      </c>
      <c r="AL373" s="2" t="s">
        <v>146</v>
      </c>
      <c r="AM373" s="17">
        <f>Table11[[#This Row],[Column3]]-Table11[[#This Row],[Labour]]</f>
        <v>-9.1444800000000015</v>
      </c>
      <c r="AN373" s="18">
        <f>Table11[[#This Row],[Column4]]-Table11[[#This Row],[Conservative]]</f>
        <v>-2.8109199999999994</v>
      </c>
      <c r="AO373" s="19">
        <f>Table11[[#This Row],[Column5]]-Table11[[#This Row],[Reform]]</f>
        <v>8.3169200000000014</v>
      </c>
      <c r="AP373" s="20">
        <f>Table11[[#This Row],[Column6]]-Table11[[#This Row],[LibDem]]</f>
        <v>0.12124000000000024</v>
      </c>
      <c r="AQ373" s="21">
        <f>Table11[[#This Row],[Column7]]-Table11[[#This Row],[Green]]</f>
        <v>5.0832399999999991</v>
      </c>
      <c r="AR373" s="22">
        <f>Table11[[#This Row],[Column8]]-Table11[[#This Row],[Oth]]</f>
        <v>-1.5660000000000012</v>
      </c>
      <c r="AS373" s="23">
        <f>Table11[[#This Row],[Column9]]-Table11[[#This Row],[SNP]]</f>
        <v>0</v>
      </c>
      <c r="AT373" s="24">
        <f>Table11[[#This Row],[Column10]]-Table11[[#This Row],[PD]]</f>
        <v>0</v>
      </c>
      <c r="AU373" s="24">
        <f>MAX(Table11[[#This Row],[Column3]:[Column10]])-LARGE(Table11[[#This Row],[Column3]:[Column10]],2)</f>
        <v>9.6321599999999989</v>
      </c>
      <c r="AV373">
        <f>Table11[[#This Row],[Column3]]*Table11[[#This Row],[Column2]]</f>
        <v>335629.728</v>
      </c>
      <c r="AW373" s="25">
        <f>TRUNC(Table11[[#This Row],[Column3]]*Table11[[#This Row],[Column28]]/100)</f>
        <v>3356</v>
      </c>
      <c r="AX373" s="26">
        <f>TRUNC(Table11[[#This Row],[Column4]]*Table11[[#This Row],[Column29]]/100)</f>
        <v>15479</v>
      </c>
      <c r="AY373" s="27">
        <f>TRUNC(Table11[[#This Row],[Column5]]*Table11[[#This Row],[Column30]]/100)</f>
        <v>10314</v>
      </c>
      <c r="AZ373" s="28">
        <f>TRUNC(Table11[[#This Row],[Column6]]*Table11[[#This Row],[Column31]]/100)</f>
        <v>20731</v>
      </c>
      <c r="BA373" s="29">
        <f>TRUNC(Table11[[#This Row],[Column7]]*Table11[[#This Row],[Column312]]/100)</f>
        <v>4516</v>
      </c>
      <c r="BB373" s="30">
        <f>TRUNC(Table11[[#This Row],[Column8]]*Table11[[#This Row],[Column313]]/100)</f>
        <v>127</v>
      </c>
      <c r="BC373" s="31">
        <f>TRUNC(Table11[[#This Row],[Column9]]*Table11[[#This Row],[Column314]]/100)</f>
        <v>0</v>
      </c>
      <c r="BD373" s="32">
        <f>TRUNC(Table11[[#This Row],[Column10]]*Table11[[#This Row],[Column30]]/100)</f>
        <v>0</v>
      </c>
      <c r="BE373">
        <f>Table11[[#This Row],[Column2]]</f>
        <v>54525</v>
      </c>
      <c r="BF373">
        <f>Table11[[#This Row],[Column28]]</f>
        <v>54525</v>
      </c>
      <c r="BG373">
        <f>Table11[[#This Row],[Column29]]</f>
        <v>54525</v>
      </c>
      <c r="BH373">
        <f>Table11[[#This Row],[Column30]]</f>
        <v>54525</v>
      </c>
      <c r="BI373">
        <f>Table11[[#This Row],[Column31]]</f>
        <v>54525</v>
      </c>
      <c r="BJ373">
        <f>Table11[[#This Row],[Column312]]</f>
        <v>54525</v>
      </c>
      <c r="BK373">
        <f>Table11[[#This Row],[Column313]]</f>
        <v>54525</v>
      </c>
      <c r="BL373">
        <f>Table11[[#This Row],[Column314]]</f>
        <v>54525</v>
      </c>
      <c r="BM373">
        <f>Table11[[#This Row],[Column315]]</f>
        <v>54525</v>
      </c>
      <c r="BN373">
        <f>Table11[[#This Row],[Column31]]</f>
        <v>54525</v>
      </c>
      <c r="BO373">
        <f>Table11[[#This Row],[Column312]]</f>
        <v>54525</v>
      </c>
    </row>
    <row r="374" spans="1:67" ht="28.8" customHeight="1">
      <c r="A374" s="2" t="s">
        <v>74</v>
      </c>
      <c r="B374" s="3" t="s">
        <v>72</v>
      </c>
      <c r="C374" s="3" t="s">
        <v>73</v>
      </c>
      <c r="D374" s="50" t="s">
        <v>1300</v>
      </c>
      <c r="E374" s="16">
        <v>0</v>
      </c>
      <c r="F374">
        <v>2.633</v>
      </c>
      <c r="G374">
        <v>7.069</v>
      </c>
      <c r="H374">
        <v>11.845000000000001</v>
      </c>
      <c r="I374">
        <v>23.082999999999998</v>
      </c>
      <c r="J374">
        <v>36.92</v>
      </c>
      <c r="K374">
        <v>7.5739999999999998</v>
      </c>
      <c r="L374">
        <v>10.875</v>
      </c>
      <c r="M374" s="7">
        <f>Table11[[#This Row],[Progressives]]*0.67+Table11[[#This Row],[Muslim]]*0.64+Table11[[#This Row],[Left]]*0.35+Table11[[#This Row],[Average]]*0.52+Table11[[#This Row],[Reforms]]*0.2</f>
        <v>26.273579999999999</v>
      </c>
      <c r="N374" s="58">
        <f>Table11[[#This Row],[Average]]*0.34+Table11[[#This Row],[Liberal]]*0.45+Table11[[#This Row],[Blues]]+Table11[[#This Row],[Reforms]]*0.6</f>
        <v>38.561219999999999</v>
      </c>
      <c r="O374" s="9">
        <f>Table11[[#This Row],[Liberal]]*0.55+Table11[[#This Row],[Progressives]]*0.07+Table11[[#This Row],[Average]]*0.14</f>
        <v>24.366769999999999</v>
      </c>
      <c r="P374" s="11">
        <f>Table11[[#This Row],[Muslim]]*0.06+Table11[[#This Row],[Left]]*0.44+Table11[[#This Row],[Progressives]]*0.26</f>
        <v>6.3480400000000001</v>
      </c>
      <c r="Q374" s="59"/>
      <c r="R374" s="57">
        <f>Table11[[#This Row],[Muslim]]*0.3+Table11[[#This Row],[Left]]*0.21+Table11[[#This Row],[Reforms]]*0.2</f>
        <v>4.4493900000000002</v>
      </c>
      <c r="T374" s="7">
        <v>5.3</v>
      </c>
      <c r="U374" s="8">
        <v>30.3</v>
      </c>
      <c r="V374" s="10">
        <v>8.9</v>
      </c>
      <c r="W374" s="9">
        <v>52.6</v>
      </c>
      <c r="X374" s="11">
        <v>2.6</v>
      </c>
      <c r="Y374" s="13">
        <v>0.4</v>
      </c>
      <c r="Z374" s="12">
        <v>0</v>
      </c>
      <c r="AA374" s="14">
        <v>0</v>
      </c>
      <c r="AB374">
        <f t="shared" ca="1" si="5"/>
        <v>0.32999591658319527</v>
      </c>
      <c r="AC374">
        <v>53880</v>
      </c>
      <c r="AD374" s="17">
        <v>2.3603200000000002</v>
      </c>
      <c r="AE374" s="18">
        <v>29.15354</v>
      </c>
      <c r="AF374" s="19">
        <v>16.586459999999999</v>
      </c>
      <c r="AG374" s="20">
        <v>44.301119999999997</v>
      </c>
      <c r="AH374" s="21">
        <v>7.5465599999999897</v>
      </c>
      <c r="AI374" s="22">
        <v>5.19999999999999E-2</v>
      </c>
      <c r="AJ374" s="23">
        <v>0</v>
      </c>
      <c r="AK374" s="24">
        <v>0</v>
      </c>
      <c r="AL374" s="2" t="s">
        <v>74</v>
      </c>
      <c r="AM374" s="17">
        <f>Table11[[#This Row],[Column3]]-Table11[[#This Row],[Labour]]</f>
        <v>-2.9396799999999996</v>
      </c>
      <c r="AN374" s="18">
        <f>Table11[[#This Row],[Column4]]-Table11[[#This Row],[Conservative]]</f>
        <v>-1.1464600000000011</v>
      </c>
      <c r="AO374" s="19">
        <f>Table11[[#This Row],[Column5]]-Table11[[#This Row],[Reform]]</f>
        <v>7.6864599999999985</v>
      </c>
      <c r="AP374" s="20">
        <f>Table11[[#This Row],[Column6]]-Table11[[#This Row],[LibDem]]</f>
        <v>-8.298880000000004</v>
      </c>
      <c r="AQ374" s="21">
        <f>Table11[[#This Row],[Column7]]-Table11[[#This Row],[Green]]</f>
        <v>4.9465599999999892</v>
      </c>
      <c r="AR374" s="22">
        <f>Table11[[#This Row],[Column8]]-Table11[[#This Row],[Oth]]</f>
        <v>-0.34800000000000014</v>
      </c>
      <c r="AS374" s="23">
        <f>Table11[[#This Row],[Column9]]-Table11[[#This Row],[SNP]]</f>
        <v>0</v>
      </c>
      <c r="AT374" s="24">
        <f>Table11[[#This Row],[Column10]]-Table11[[#This Row],[PD]]</f>
        <v>0</v>
      </c>
      <c r="AU374" s="24">
        <f>MAX(Table11[[#This Row],[Column3]:[Column10]])-LARGE(Table11[[#This Row],[Column3]:[Column10]],2)</f>
        <v>15.147579999999998</v>
      </c>
      <c r="AV374">
        <f>Table11[[#This Row],[Column3]]*Table11[[#This Row],[Column2]]</f>
        <v>127174.04160000001</v>
      </c>
      <c r="AW374" s="25">
        <f>TRUNC(Table11[[#This Row],[Column3]]*Table11[[#This Row],[Column28]]/100)</f>
        <v>1271</v>
      </c>
      <c r="AX374" s="26">
        <f>TRUNC(Table11[[#This Row],[Column4]]*Table11[[#This Row],[Column29]]/100)</f>
        <v>15707</v>
      </c>
      <c r="AY374" s="27">
        <f>TRUNC(Table11[[#This Row],[Column5]]*Table11[[#This Row],[Column30]]/100)</f>
        <v>8936</v>
      </c>
      <c r="AZ374" s="28">
        <f>TRUNC(Table11[[#This Row],[Column6]]*Table11[[#This Row],[Column31]]/100)</f>
        <v>23869</v>
      </c>
      <c r="BA374" s="29">
        <f>TRUNC(Table11[[#This Row],[Column7]]*Table11[[#This Row],[Column312]]/100)</f>
        <v>4066</v>
      </c>
      <c r="BB374" s="30">
        <f>TRUNC(Table11[[#This Row],[Column8]]*Table11[[#This Row],[Column313]]/100)</f>
        <v>28</v>
      </c>
      <c r="BC374" s="31">
        <f>TRUNC(Table11[[#This Row],[Column9]]*Table11[[#This Row],[Column314]]/100)</f>
        <v>0</v>
      </c>
      <c r="BD374" s="32">
        <f>TRUNC(Table11[[#This Row],[Column10]]*Table11[[#This Row],[Column30]]/100)</f>
        <v>0</v>
      </c>
      <c r="BE374">
        <f>Table11[[#This Row],[Column2]]</f>
        <v>53880</v>
      </c>
      <c r="BF374">
        <f>Table11[[#This Row],[Column28]]</f>
        <v>53880</v>
      </c>
      <c r="BG374">
        <f>Table11[[#This Row],[Column29]]</f>
        <v>53880</v>
      </c>
      <c r="BH374">
        <f>Table11[[#This Row],[Column30]]</f>
        <v>53880</v>
      </c>
      <c r="BI374">
        <f>Table11[[#This Row],[Column31]]</f>
        <v>53880</v>
      </c>
      <c r="BJ374">
        <f>Table11[[#This Row],[Column312]]</f>
        <v>53880</v>
      </c>
      <c r="BK374">
        <f>Table11[[#This Row],[Column313]]</f>
        <v>53880</v>
      </c>
      <c r="BL374">
        <f>Table11[[#This Row],[Column314]]</f>
        <v>53880</v>
      </c>
      <c r="BM374">
        <f>Table11[[#This Row],[Column315]]</f>
        <v>53880</v>
      </c>
      <c r="BN374">
        <f>Table11[[#This Row],[Column31]]</f>
        <v>53880</v>
      </c>
      <c r="BO374">
        <f>Table11[[#This Row],[Column312]]</f>
        <v>53880</v>
      </c>
    </row>
    <row r="375" spans="1:67" ht="28.8" customHeight="1">
      <c r="A375" s="2" t="s">
        <v>348</v>
      </c>
      <c r="B375" s="3" t="s">
        <v>183</v>
      </c>
      <c r="C375" s="3" t="s">
        <v>73</v>
      </c>
      <c r="D375" s="50" t="s">
        <v>1301</v>
      </c>
      <c r="E375" s="16">
        <v>0</v>
      </c>
      <c r="F375">
        <v>0.64900000000000002</v>
      </c>
      <c r="G375">
        <v>7.6079999999999997</v>
      </c>
      <c r="H375">
        <v>6.3979999999999997</v>
      </c>
      <c r="I375">
        <v>32.982999999999997</v>
      </c>
      <c r="J375">
        <v>25.396999999999998</v>
      </c>
      <c r="K375">
        <v>3.4329999999999998</v>
      </c>
      <c r="L375">
        <v>23.530999999999999</v>
      </c>
      <c r="M375" s="7">
        <f>Table11[[#This Row],[Progressives]]*0.67+Table11[[#This Row],[Muslim]]*0.64+Table11[[#This Row],[Left]]*0.35+Table11[[#This Row],[Average]]*0.52+Table11[[#This Row],[Reforms]]*0.2</f>
        <v>29.222179999999998</v>
      </c>
      <c r="N375" s="58">
        <f>Table11[[#This Row],[Average]]*0.34+Table11[[#This Row],[Liberal]]*0.45+Table11[[#This Row],[Blues]]+Table11[[#This Row],[Reforms]]*0.6</f>
        <v>40.194469999999995</v>
      </c>
      <c r="O375" s="9">
        <f>Table11[[#This Row],[Liberal]]*0.55+Table11[[#This Row],[Progressives]]*0.07+Table11[[#This Row],[Average]]*0.14</f>
        <v>19.033830000000002</v>
      </c>
      <c r="P375" s="11">
        <f>Table11[[#This Row],[Muslim]]*0.06+Table11[[#This Row],[Left]]*0.44+Table11[[#This Row],[Progressives]]*0.26</f>
        <v>5.0499400000000003</v>
      </c>
      <c r="Q375" s="59"/>
      <c r="R375" s="57">
        <f>Table11[[#This Row],[Muslim]]*0.3+Table11[[#This Row],[Left]]*0.21+Table11[[#This Row],[Reforms]]*0.2</f>
        <v>6.4985799999999996</v>
      </c>
      <c r="T375" s="7">
        <v>22.9</v>
      </c>
      <c r="U375" s="8">
        <v>35</v>
      </c>
      <c r="V375" s="10">
        <v>18.100000000000001</v>
      </c>
      <c r="W375" s="9">
        <v>19</v>
      </c>
      <c r="X375" s="11">
        <v>4.0999999999999996</v>
      </c>
      <c r="Y375" s="13">
        <v>0.9</v>
      </c>
      <c r="Z375" s="12">
        <v>0</v>
      </c>
      <c r="AA375" s="14">
        <v>0</v>
      </c>
      <c r="AB375">
        <f t="shared" ca="1" si="5"/>
        <v>0.71321927197867452</v>
      </c>
      <c r="AC375">
        <v>50123</v>
      </c>
      <c r="AD375" s="17">
        <v>8.7103999999999999</v>
      </c>
      <c r="AE375" s="18">
        <v>36.44314</v>
      </c>
      <c r="AF375" s="19">
        <v>30.135999999999999</v>
      </c>
      <c r="AG375" s="20">
        <v>14.13936</v>
      </c>
      <c r="AH375" s="21">
        <v>10.458</v>
      </c>
      <c r="AI375" s="22">
        <v>0.11309999999999901</v>
      </c>
      <c r="AJ375" s="23">
        <v>0</v>
      </c>
      <c r="AK375" s="24">
        <v>0</v>
      </c>
      <c r="AL375" s="2" t="s">
        <v>348</v>
      </c>
      <c r="AM375" s="17">
        <f>Table11[[#This Row],[Column3]]-Table11[[#This Row],[Labour]]</f>
        <v>-14.189599999999999</v>
      </c>
      <c r="AN375" s="18">
        <f>Table11[[#This Row],[Column4]]-Table11[[#This Row],[Conservative]]</f>
        <v>1.4431399999999996</v>
      </c>
      <c r="AO375" s="19">
        <f>Table11[[#This Row],[Column5]]-Table11[[#This Row],[Reform]]</f>
        <v>12.035999999999998</v>
      </c>
      <c r="AP375" s="20">
        <f>Table11[[#This Row],[Column6]]-Table11[[#This Row],[LibDem]]</f>
        <v>-4.8606400000000001</v>
      </c>
      <c r="AQ375" s="21">
        <f>Table11[[#This Row],[Column7]]-Table11[[#This Row],[Green]]</f>
        <v>6.3580000000000005</v>
      </c>
      <c r="AR375" s="22">
        <f>Table11[[#This Row],[Column8]]-Table11[[#This Row],[Oth]]</f>
        <v>-0.78690000000000104</v>
      </c>
      <c r="AS375" s="23">
        <f>Table11[[#This Row],[Column9]]-Table11[[#This Row],[SNP]]</f>
        <v>0</v>
      </c>
      <c r="AT375" s="24">
        <f>Table11[[#This Row],[Column10]]-Table11[[#This Row],[PD]]</f>
        <v>0</v>
      </c>
      <c r="AU375" s="24">
        <f>MAX(Table11[[#This Row],[Column3]:[Column10]])-LARGE(Table11[[#This Row],[Column3]:[Column10]],2)</f>
        <v>6.3071400000000004</v>
      </c>
      <c r="AV375">
        <f>Table11[[#This Row],[Column3]]*Table11[[#This Row],[Column2]]</f>
        <v>436591.37920000002</v>
      </c>
      <c r="AW375" s="25">
        <f>TRUNC(Table11[[#This Row],[Column3]]*Table11[[#This Row],[Column28]]/100)</f>
        <v>4365</v>
      </c>
      <c r="AX375" s="26">
        <f>TRUNC(Table11[[#This Row],[Column4]]*Table11[[#This Row],[Column29]]/100)</f>
        <v>18266</v>
      </c>
      <c r="AY375" s="27">
        <f>TRUNC(Table11[[#This Row],[Column5]]*Table11[[#This Row],[Column30]]/100)</f>
        <v>15105</v>
      </c>
      <c r="AZ375" s="28">
        <f>TRUNC(Table11[[#This Row],[Column6]]*Table11[[#This Row],[Column31]]/100)</f>
        <v>7087</v>
      </c>
      <c r="BA375" s="29">
        <f>TRUNC(Table11[[#This Row],[Column7]]*Table11[[#This Row],[Column312]]/100)</f>
        <v>5241</v>
      </c>
      <c r="BB375" s="30">
        <f>TRUNC(Table11[[#This Row],[Column8]]*Table11[[#This Row],[Column313]]/100)</f>
        <v>56</v>
      </c>
      <c r="BC375" s="31">
        <f>TRUNC(Table11[[#This Row],[Column9]]*Table11[[#This Row],[Column314]]/100)</f>
        <v>0</v>
      </c>
      <c r="BD375" s="32">
        <f>TRUNC(Table11[[#This Row],[Column10]]*Table11[[#This Row],[Column30]]/100)</f>
        <v>0</v>
      </c>
      <c r="BE375">
        <f>Table11[[#This Row],[Column2]]</f>
        <v>50123</v>
      </c>
      <c r="BF375">
        <f>Table11[[#This Row],[Column28]]</f>
        <v>50123</v>
      </c>
      <c r="BG375">
        <f>Table11[[#This Row],[Column29]]</f>
        <v>50123</v>
      </c>
      <c r="BH375">
        <f>Table11[[#This Row],[Column30]]</f>
        <v>50123</v>
      </c>
      <c r="BI375">
        <f>Table11[[#This Row],[Column31]]</f>
        <v>50123</v>
      </c>
      <c r="BJ375">
        <f>Table11[[#This Row],[Column312]]</f>
        <v>50123</v>
      </c>
      <c r="BK375">
        <f>Table11[[#This Row],[Column313]]</f>
        <v>50123</v>
      </c>
      <c r="BL375">
        <f>Table11[[#This Row],[Column314]]</f>
        <v>50123</v>
      </c>
      <c r="BM375">
        <f>Table11[[#This Row],[Column315]]</f>
        <v>50123</v>
      </c>
      <c r="BN375">
        <f>Table11[[#This Row],[Column31]]</f>
        <v>50123</v>
      </c>
      <c r="BO375">
        <f>Table11[[#This Row],[Column312]]</f>
        <v>50123</v>
      </c>
    </row>
    <row r="376" spans="1:67" ht="28.8" customHeight="1">
      <c r="A376" s="4" t="s">
        <v>147</v>
      </c>
      <c r="B376" s="5" t="s">
        <v>148</v>
      </c>
      <c r="C376" s="5" t="s">
        <v>73</v>
      </c>
      <c r="D376" s="56" t="s">
        <v>1302</v>
      </c>
      <c r="E376">
        <v>0</v>
      </c>
      <c r="F376">
        <v>1.3740000000000001</v>
      </c>
      <c r="G376">
        <v>8.3759999999999994</v>
      </c>
      <c r="H376">
        <v>8.2210000000000001</v>
      </c>
      <c r="I376">
        <v>25.805</v>
      </c>
      <c r="J376">
        <v>33.622999999999998</v>
      </c>
      <c r="K376">
        <v>6.633</v>
      </c>
      <c r="L376">
        <v>15.968</v>
      </c>
      <c r="M376" s="7">
        <f>Table11[[#This Row],[Progressives]]*0.67+Table11[[#This Row],[Muslim]]*0.64+Table11[[#This Row],[Left]]*0.35+Table11[[#This Row],[Average]]*0.52+Table11[[#This Row],[Reforms]]*0.2</f>
        <v>25.931229999999999</v>
      </c>
      <c r="N376" s="58">
        <f>Table11[[#This Row],[Average]]*0.34+Table11[[#This Row],[Liberal]]*0.45+Table11[[#This Row],[Blues]]+Table11[[#This Row],[Reforms]]*0.6</f>
        <v>40.117849999999997</v>
      </c>
      <c r="O376" s="9">
        <f>Table11[[#This Row],[Liberal]]*0.55+Table11[[#This Row],[Progressives]]*0.07+Table11[[#This Row],[Average]]*0.14</f>
        <v>22.680820000000001</v>
      </c>
      <c r="P376" s="11">
        <f>Table11[[#This Row],[Muslim]]*0.06+Table11[[#This Row],[Left]]*0.44+Table11[[#This Row],[Progressives]]*0.26</f>
        <v>5.9053399999999998</v>
      </c>
      <c r="Q376" s="59"/>
      <c r="R376" s="57">
        <f>Table11[[#This Row],[Muslim]]*0.3+Table11[[#This Row],[Left]]*0.21+Table11[[#This Row],[Reforms]]*0.2</f>
        <v>5.3647600000000004</v>
      </c>
      <c r="T376" s="7">
        <v>13.8</v>
      </c>
      <c r="U376" s="8">
        <v>35.700000000000003</v>
      </c>
      <c r="V376" s="10">
        <v>11.7</v>
      </c>
      <c r="W376" s="9">
        <v>33.200000000000003</v>
      </c>
      <c r="X376" s="11">
        <v>4.7</v>
      </c>
      <c r="Y376" s="13">
        <v>0.8</v>
      </c>
      <c r="Z376" s="12">
        <v>0</v>
      </c>
      <c r="AA376" s="14">
        <v>0</v>
      </c>
      <c r="AB376">
        <f t="shared" ca="1" si="5"/>
        <v>6.1139219179693893E-2</v>
      </c>
      <c r="AC376">
        <v>53015</v>
      </c>
      <c r="AD376" s="17">
        <v>5.6217600000000001</v>
      </c>
      <c r="AE376" s="18">
        <v>28.808</v>
      </c>
      <c r="AF376" s="19">
        <v>23.385999999999999</v>
      </c>
      <c r="AG376" s="20">
        <v>33.309759999999997</v>
      </c>
      <c r="AH376" s="21">
        <v>8.6704799999999995</v>
      </c>
      <c r="AI376" s="22">
        <v>0.103999999999999</v>
      </c>
      <c r="AJ376" s="23">
        <v>0</v>
      </c>
      <c r="AK376" s="24">
        <v>0</v>
      </c>
      <c r="AL376" s="4" t="s">
        <v>147</v>
      </c>
      <c r="AM376" s="17">
        <f>Table11[[#This Row],[Column3]]-Table11[[#This Row],[Labour]]</f>
        <v>-8.1782400000000006</v>
      </c>
      <c r="AN376" s="18">
        <f>Table11[[#This Row],[Column4]]-Table11[[#This Row],[Conservative]]</f>
        <v>-6.892000000000003</v>
      </c>
      <c r="AO376" s="19">
        <f>Table11[[#This Row],[Column5]]-Table11[[#This Row],[Reform]]</f>
        <v>11.686</v>
      </c>
      <c r="AP376" s="20">
        <f>Table11[[#This Row],[Column6]]-Table11[[#This Row],[LibDem]]</f>
        <v>0.10975999999999431</v>
      </c>
      <c r="AQ376" s="21">
        <f>Table11[[#This Row],[Column7]]-Table11[[#This Row],[Green]]</f>
        <v>3.9704799999999993</v>
      </c>
      <c r="AR376" s="22">
        <f>Table11[[#This Row],[Column8]]-Table11[[#This Row],[Oth]]</f>
        <v>-0.69600000000000106</v>
      </c>
      <c r="AS376" s="23">
        <f>Table11[[#This Row],[Column9]]-Table11[[#This Row],[SNP]]</f>
        <v>0</v>
      </c>
      <c r="AT376" s="24">
        <f>Table11[[#This Row],[Column10]]-Table11[[#This Row],[PD]]</f>
        <v>0</v>
      </c>
      <c r="AU376" s="24">
        <f>MAX(Table11[[#This Row],[Column3]:[Column10]])-LARGE(Table11[[#This Row],[Column3]:[Column10]],2)</f>
        <v>4.5017599999999973</v>
      </c>
      <c r="AV376">
        <f>Table11[[#This Row],[Column3]]*Table11[[#This Row],[Column2]]</f>
        <v>298037.60639999999</v>
      </c>
      <c r="AW376" s="25">
        <f>TRUNC(Table11[[#This Row],[Column3]]*Table11[[#This Row],[Column28]]/100)</f>
        <v>2980</v>
      </c>
      <c r="AX376" s="26">
        <f>TRUNC(Table11[[#This Row],[Column4]]*Table11[[#This Row],[Column29]]/100)</f>
        <v>15272</v>
      </c>
      <c r="AY376" s="27">
        <f>TRUNC(Table11[[#This Row],[Column5]]*Table11[[#This Row],[Column30]]/100)</f>
        <v>12398</v>
      </c>
      <c r="AZ376" s="28">
        <f>TRUNC(Table11[[#This Row],[Column6]]*Table11[[#This Row],[Column31]]/100)</f>
        <v>17659</v>
      </c>
      <c r="BA376" s="29">
        <f>TRUNC(Table11[[#This Row],[Column7]]*Table11[[#This Row],[Column312]]/100)</f>
        <v>4596</v>
      </c>
      <c r="BB376" s="30">
        <f>TRUNC(Table11[[#This Row],[Column8]]*Table11[[#This Row],[Column313]]/100)</f>
        <v>55</v>
      </c>
      <c r="BC376" s="31">
        <f>TRUNC(Table11[[#This Row],[Column9]]*Table11[[#This Row],[Column314]]/100)</f>
        <v>0</v>
      </c>
      <c r="BD376" s="32">
        <f>TRUNC(Table11[[#This Row],[Column10]]*Table11[[#This Row],[Column30]]/100)</f>
        <v>0</v>
      </c>
      <c r="BE376">
        <f>Table11[[#This Row],[Column2]]</f>
        <v>53015</v>
      </c>
      <c r="BF376">
        <f>Table11[[#This Row],[Column28]]</f>
        <v>53015</v>
      </c>
      <c r="BG376">
        <f>Table11[[#This Row],[Column29]]</f>
        <v>53015</v>
      </c>
      <c r="BH376">
        <f>Table11[[#This Row],[Column30]]</f>
        <v>53015</v>
      </c>
      <c r="BI376">
        <f>Table11[[#This Row],[Column31]]</f>
        <v>53015</v>
      </c>
      <c r="BJ376">
        <f>Table11[[#This Row],[Column312]]</f>
        <v>53015</v>
      </c>
      <c r="BK376">
        <f>Table11[[#This Row],[Column313]]</f>
        <v>53015</v>
      </c>
      <c r="BL376">
        <f>Table11[[#This Row],[Column314]]</f>
        <v>53015</v>
      </c>
      <c r="BM376">
        <f>Table11[[#This Row],[Column315]]</f>
        <v>53015</v>
      </c>
      <c r="BN376">
        <f>Table11[[#This Row],[Column31]]</f>
        <v>53015</v>
      </c>
      <c r="BO376">
        <f>Table11[[#This Row],[Column312]]</f>
        <v>53015</v>
      </c>
    </row>
    <row r="377" spans="1:67" ht="28.8" customHeight="1">
      <c r="A377" s="2" t="s">
        <v>349</v>
      </c>
      <c r="B377" s="3" t="s">
        <v>169</v>
      </c>
      <c r="C377" s="3" t="s">
        <v>73</v>
      </c>
      <c r="D377" s="50" t="s">
        <v>1303</v>
      </c>
      <c r="E377" s="16">
        <v>0</v>
      </c>
      <c r="F377">
        <v>1.0920000000000001</v>
      </c>
      <c r="G377">
        <v>7.6070000000000002</v>
      </c>
      <c r="H377">
        <v>7.4390000000000001</v>
      </c>
      <c r="I377">
        <v>27.791</v>
      </c>
      <c r="J377">
        <v>25.965</v>
      </c>
      <c r="K377">
        <v>7.2729999999999997</v>
      </c>
      <c r="L377">
        <v>22.832999999999998</v>
      </c>
      <c r="M377" s="7">
        <f>Table11[[#This Row],[Progressives]]*0.67+Table11[[#This Row],[Muslim]]*0.64+Table11[[#This Row],[Left]]*0.35+Table11[[#This Row],[Average]]*0.52+Table11[[#This Row],[Reforms]]*0.2</f>
        <v>27.363379999999999</v>
      </c>
      <c r="N377" s="58">
        <f>Table11[[#This Row],[Average]]*0.34+Table11[[#This Row],[Liberal]]*0.45+Table11[[#This Row],[Blues]]+Table11[[#This Row],[Reforms]]*0.6</f>
        <v>42.105989999999998</v>
      </c>
      <c r="O377" s="9">
        <f>Table11[[#This Row],[Liberal]]*0.55+Table11[[#This Row],[Progressives]]*0.07+Table11[[#This Row],[Average]]*0.14</f>
        <v>18.692220000000002</v>
      </c>
      <c r="P377" s="11">
        <f>Table11[[#This Row],[Muslim]]*0.06+Table11[[#This Row],[Left]]*0.44+Table11[[#This Row],[Progressives]]*0.26</f>
        <v>5.3467399999999996</v>
      </c>
      <c r="Q377" s="59"/>
      <c r="R377" s="57">
        <f>Table11[[#This Row],[Muslim]]*0.3+Table11[[#This Row],[Left]]*0.21+Table11[[#This Row],[Reforms]]*0.2</f>
        <v>6.4916700000000001</v>
      </c>
      <c r="T377" s="7">
        <v>28.6</v>
      </c>
      <c r="U377" s="8">
        <v>31.8</v>
      </c>
      <c r="V377" s="10">
        <v>21.2</v>
      </c>
      <c r="W377" s="9">
        <v>8.9</v>
      </c>
      <c r="X377" s="11">
        <v>9.1</v>
      </c>
      <c r="Y377" s="13">
        <v>0.4</v>
      </c>
      <c r="Z377" s="12">
        <v>0</v>
      </c>
      <c r="AA377" s="14">
        <v>0</v>
      </c>
      <c r="AB377">
        <f t="shared" ca="1" si="5"/>
        <v>0.10141708669994554</v>
      </c>
      <c r="AC377">
        <v>46594</v>
      </c>
      <c r="AD377" s="17">
        <v>10.7744</v>
      </c>
      <c r="AE377" s="18">
        <v>33.300669999999997</v>
      </c>
      <c r="AF377" s="19">
        <v>33.091000000000001</v>
      </c>
      <c r="AG377" s="20">
        <v>7.6407299999999996</v>
      </c>
      <c r="AH377" s="21">
        <v>15.122999999999999</v>
      </c>
      <c r="AI377" s="22">
        <v>7.0199999999999901E-2</v>
      </c>
      <c r="AJ377" s="23">
        <v>0</v>
      </c>
      <c r="AK377" s="24">
        <v>0</v>
      </c>
      <c r="AL377" s="2" t="s">
        <v>349</v>
      </c>
      <c r="AM377" s="17">
        <f>Table11[[#This Row],[Column3]]-Table11[[#This Row],[Labour]]</f>
        <v>-17.825600000000001</v>
      </c>
      <c r="AN377" s="18">
        <f>Table11[[#This Row],[Column4]]-Table11[[#This Row],[Conservative]]</f>
        <v>1.500669999999996</v>
      </c>
      <c r="AO377" s="19">
        <f>Table11[[#This Row],[Column5]]-Table11[[#This Row],[Reform]]</f>
        <v>11.891000000000002</v>
      </c>
      <c r="AP377" s="20">
        <f>Table11[[#This Row],[Column6]]-Table11[[#This Row],[LibDem]]</f>
        <v>-1.2592700000000008</v>
      </c>
      <c r="AQ377" s="21">
        <f>Table11[[#This Row],[Column7]]-Table11[[#This Row],[Green]]</f>
        <v>6.0229999999999997</v>
      </c>
      <c r="AR377" s="22">
        <f>Table11[[#This Row],[Column8]]-Table11[[#This Row],[Oth]]</f>
        <v>-0.32980000000000009</v>
      </c>
      <c r="AS377" s="23">
        <f>Table11[[#This Row],[Column9]]-Table11[[#This Row],[SNP]]</f>
        <v>0</v>
      </c>
      <c r="AT377" s="24">
        <f>Table11[[#This Row],[Column10]]-Table11[[#This Row],[PD]]</f>
        <v>0</v>
      </c>
      <c r="AU377" s="24">
        <f>MAX(Table11[[#This Row],[Column3]:[Column10]])-LARGE(Table11[[#This Row],[Column3]:[Column10]],2)</f>
        <v>0.20966999999999558</v>
      </c>
      <c r="AV377">
        <f>Table11[[#This Row],[Column3]]*Table11[[#This Row],[Column2]]</f>
        <v>502022.39360000001</v>
      </c>
      <c r="AW377" s="25">
        <f>TRUNC(Table11[[#This Row],[Column3]]*Table11[[#This Row],[Column28]]/100)</f>
        <v>5020</v>
      </c>
      <c r="AX377" s="26">
        <f>TRUNC(Table11[[#This Row],[Column4]]*Table11[[#This Row],[Column29]]/100)</f>
        <v>15516</v>
      </c>
      <c r="AY377" s="27">
        <f>TRUNC(Table11[[#This Row],[Column5]]*Table11[[#This Row],[Column30]]/100)</f>
        <v>15418</v>
      </c>
      <c r="AZ377" s="28">
        <f>TRUNC(Table11[[#This Row],[Column6]]*Table11[[#This Row],[Column31]]/100)</f>
        <v>3560</v>
      </c>
      <c r="BA377" s="29">
        <f>TRUNC(Table11[[#This Row],[Column7]]*Table11[[#This Row],[Column312]]/100)</f>
        <v>7046</v>
      </c>
      <c r="BB377" s="30">
        <f>TRUNC(Table11[[#This Row],[Column8]]*Table11[[#This Row],[Column313]]/100)</f>
        <v>32</v>
      </c>
      <c r="BC377" s="31">
        <f>TRUNC(Table11[[#This Row],[Column9]]*Table11[[#This Row],[Column314]]/100)</f>
        <v>0</v>
      </c>
      <c r="BD377" s="32">
        <f>TRUNC(Table11[[#This Row],[Column10]]*Table11[[#This Row],[Column30]]/100)</f>
        <v>0</v>
      </c>
      <c r="BE377">
        <f>Table11[[#This Row],[Column2]]</f>
        <v>46594</v>
      </c>
      <c r="BF377">
        <f>Table11[[#This Row],[Column28]]</f>
        <v>46594</v>
      </c>
      <c r="BG377">
        <f>Table11[[#This Row],[Column29]]</f>
        <v>46594</v>
      </c>
      <c r="BH377">
        <f>Table11[[#This Row],[Column30]]</f>
        <v>46594</v>
      </c>
      <c r="BI377">
        <f>Table11[[#This Row],[Column31]]</f>
        <v>46594</v>
      </c>
      <c r="BJ377">
        <f>Table11[[#This Row],[Column312]]</f>
        <v>46594</v>
      </c>
      <c r="BK377">
        <f>Table11[[#This Row],[Column313]]</f>
        <v>46594</v>
      </c>
      <c r="BL377">
        <f>Table11[[#This Row],[Column314]]</f>
        <v>46594</v>
      </c>
      <c r="BM377">
        <f>Table11[[#This Row],[Column315]]</f>
        <v>46594</v>
      </c>
      <c r="BN377">
        <f>Table11[[#This Row],[Column31]]</f>
        <v>46594</v>
      </c>
      <c r="BO377">
        <f>Table11[[#This Row],[Column312]]</f>
        <v>46594</v>
      </c>
    </row>
    <row r="378" spans="1:67" ht="28.8" customHeight="1">
      <c r="A378" s="4" t="s">
        <v>351</v>
      </c>
      <c r="B378" s="5" t="s">
        <v>169</v>
      </c>
      <c r="C378" s="5" t="s">
        <v>73</v>
      </c>
      <c r="D378" s="56" t="s">
        <v>1304</v>
      </c>
      <c r="E378" s="16">
        <v>0</v>
      </c>
      <c r="F378">
        <v>1.1060000000000001</v>
      </c>
      <c r="G378">
        <v>7.4740000000000002</v>
      </c>
      <c r="H378">
        <v>9.57</v>
      </c>
      <c r="I378">
        <v>32.414999999999999</v>
      </c>
      <c r="J378">
        <v>16.998999999999999</v>
      </c>
      <c r="K378">
        <v>7.5369999999999999</v>
      </c>
      <c r="L378">
        <v>24.899000000000001</v>
      </c>
      <c r="M378" s="7">
        <f>Table11[[#This Row],[Progressives]]*0.67+Table11[[#This Row],[Muslim]]*0.64+Table11[[#This Row],[Left]]*0.35+Table11[[#This Row],[Average]]*0.52+Table11[[#This Row],[Reforms]]*0.2</f>
        <v>31.57124</v>
      </c>
      <c r="N378" s="58">
        <f>Table11[[#This Row],[Average]]*0.34+Table11[[#This Row],[Liberal]]*0.45+Table11[[#This Row],[Blues]]+Table11[[#This Row],[Reforms]]*0.6</f>
        <v>41.14705</v>
      </c>
      <c r="O378" s="9">
        <f>Table11[[#This Row],[Liberal]]*0.55+Table11[[#This Row],[Progressives]]*0.07+Table11[[#This Row],[Average]]*0.14</f>
        <v>14.557450000000001</v>
      </c>
      <c r="P378" s="11">
        <f>Table11[[#This Row],[Muslim]]*0.06+Table11[[#This Row],[Left]]*0.44+Table11[[#This Row],[Progressives]]*0.26</f>
        <v>5.8431199999999999</v>
      </c>
      <c r="Q378" s="59"/>
      <c r="R378" s="57">
        <f>Table11[[#This Row],[Muslim]]*0.3+Table11[[#This Row],[Left]]*0.21+Table11[[#This Row],[Reforms]]*0.2</f>
        <v>6.8811400000000011</v>
      </c>
      <c r="T378" s="7">
        <v>34.700000000000003</v>
      </c>
      <c r="U378" s="8">
        <v>26.1</v>
      </c>
      <c r="V378" s="10">
        <v>24.7</v>
      </c>
      <c r="W378" s="9">
        <v>4</v>
      </c>
      <c r="X378" s="11">
        <v>9.1</v>
      </c>
      <c r="Y378" s="13">
        <v>1.3</v>
      </c>
      <c r="Z378" s="12">
        <v>0</v>
      </c>
      <c r="AA378" s="14">
        <v>0</v>
      </c>
      <c r="AB378">
        <f t="shared" ca="1" si="5"/>
        <v>0.54135675780776515</v>
      </c>
      <c r="AC378">
        <v>43246</v>
      </c>
      <c r="AD378" s="17">
        <v>21.388999999999999</v>
      </c>
      <c r="AE378" s="18">
        <v>22.73706</v>
      </c>
      <c r="AF378" s="19">
        <v>34.359000000000002</v>
      </c>
      <c r="AG378" s="20">
        <v>5.0009399999999999</v>
      </c>
      <c r="AH378" s="21">
        <v>16.257999999999999</v>
      </c>
      <c r="AI378" s="22">
        <v>0.155999999999999</v>
      </c>
      <c r="AJ378" s="23">
        <v>0</v>
      </c>
      <c r="AK378" s="24">
        <v>0</v>
      </c>
      <c r="AL378" s="4" t="s">
        <v>351</v>
      </c>
      <c r="AM378" s="17">
        <f>Table11[[#This Row],[Column3]]-Table11[[#This Row],[Labour]]</f>
        <v>-13.311000000000003</v>
      </c>
      <c r="AN378" s="18">
        <f>Table11[[#This Row],[Column4]]-Table11[[#This Row],[Conservative]]</f>
        <v>-3.3629400000000018</v>
      </c>
      <c r="AO378" s="19">
        <f>Table11[[#This Row],[Column5]]-Table11[[#This Row],[Reform]]</f>
        <v>9.6590000000000025</v>
      </c>
      <c r="AP378" s="20">
        <f>Table11[[#This Row],[Column6]]-Table11[[#This Row],[LibDem]]</f>
        <v>1.0009399999999999</v>
      </c>
      <c r="AQ378" s="21">
        <f>Table11[[#This Row],[Column7]]-Table11[[#This Row],[Green]]</f>
        <v>7.1579999999999995</v>
      </c>
      <c r="AR378" s="22">
        <f>Table11[[#This Row],[Column8]]-Table11[[#This Row],[Oth]]</f>
        <v>-1.144000000000001</v>
      </c>
      <c r="AS378" s="23">
        <f>Table11[[#This Row],[Column9]]-Table11[[#This Row],[SNP]]</f>
        <v>0</v>
      </c>
      <c r="AT378" s="24">
        <f>Table11[[#This Row],[Column10]]-Table11[[#This Row],[PD]]</f>
        <v>0</v>
      </c>
      <c r="AU378" s="24">
        <f>MAX(Table11[[#This Row],[Column3]:[Column10]])-LARGE(Table11[[#This Row],[Column3]:[Column10]],2)</f>
        <v>11.621940000000002</v>
      </c>
      <c r="AV378">
        <f>Table11[[#This Row],[Column3]]*Table11[[#This Row],[Column2]]</f>
        <v>924988.69400000002</v>
      </c>
      <c r="AW378" s="25">
        <f>TRUNC(Table11[[#This Row],[Column3]]*Table11[[#This Row],[Column28]]/100)</f>
        <v>9249</v>
      </c>
      <c r="AX378" s="26">
        <f>TRUNC(Table11[[#This Row],[Column4]]*Table11[[#This Row],[Column29]]/100)</f>
        <v>9832</v>
      </c>
      <c r="AY378" s="27">
        <f>TRUNC(Table11[[#This Row],[Column5]]*Table11[[#This Row],[Column30]]/100)</f>
        <v>14858</v>
      </c>
      <c r="AZ378" s="28">
        <f>TRUNC(Table11[[#This Row],[Column6]]*Table11[[#This Row],[Column31]]/100)</f>
        <v>2162</v>
      </c>
      <c r="BA378" s="29">
        <f>TRUNC(Table11[[#This Row],[Column7]]*Table11[[#This Row],[Column312]]/100)</f>
        <v>7030</v>
      </c>
      <c r="BB378" s="30">
        <f>TRUNC(Table11[[#This Row],[Column8]]*Table11[[#This Row],[Column313]]/100)</f>
        <v>67</v>
      </c>
      <c r="BC378" s="31">
        <f>TRUNC(Table11[[#This Row],[Column9]]*Table11[[#This Row],[Column314]]/100)</f>
        <v>0</v>
      </c>
      <c r="BD378" s="32">
        <f>TRUNC(Table11[[#This Row],[Column10]]*Table11[[#This Row],[Column30]]/100)</f>
        <v>0</v>
      </c>
      <c r="BE378">
        <f>Table11[[#This Row],[Column2]]</f>
        <v>43246</v>
      </c>
      <c r="BF378">
        <f>Table11[[#This Row],[Column28]]</f>
        <v>43246</v>
      </c>
      <c r="BG378">
        <f>Table11[[#This Row],[Column29]]</f>
        <v>43246</v>
      </c>
      <c r="BH378">
        <f>Table11[[#This Row],[Column30]]</f>
        <v>43246</v>
      </c>
      <c r="BI378">
        <f>Table11[[#This Row],[Column31]]</f>
        <v>43246</v>
      </c>
      <c r="BJ378">
        <f>Table11[[#This Row],[Column312]]</f>
        <v>43246</v>
      </c>
      <c r="BK378">
        <f>Table11[[#This Row],[Column313]]</f>
        <v>43246</v>
      </c>
      <c r="BL378">
        <f>Table11[[#This Row],[Column314]]</f>
        <v>43246</v>
      </c>
      <c r="BM378">
        <f>Table11[[#This Row],[Column315]]</f>
        <v>43246</v>
      </c>
      <c r="BN378">
        <f>Table11[[#This Row],[Column31]]</f>
        <v>43246</v>
      </c>
      <c r="BO378">
        <f>Table11[[#This Row],[Column312]]</f>
        <v>43246</v>
      </c>
    </row>
    <row r="379" spans="1:67" ht="28.8" customHeight="1">
      <c r="A379" s="4" t="s">
        <v>605</v>
      </c>
      <c r="B379" s="5" t="s">
        <v>169</v>
      </c>
      <c r="C379" s="5" t="s">
        <v>73</v>
      </c>
      <c r="D379" s="56" t="s">
        <v>1305</v>
      </c>
      <c r="E379">
        <v>0</v>
      </c>
      <c r="F379">
        <v>2.948</v>
      </c>
      <c r="G379">
        <v>9.8670000000000009</v>
      </c>
      <c r="H379">
        <v>14.561999999999999</v>
      </c>
      <c r="I379">
        <v>33.435000000000002</v>
      </c>
      <c r="J379">
        <v>15.734</v>
      </c>
      <c r="K379">
        <v>1.53</v>
      </c>
      <c r="L379">
        <v>21.923999999999999</v>
      </c>
      <c r="M379" s="7">
        <f>Table11[[#This Row],[Progressives]]*0.67+Table11[[#This Row],[Muslim]]*0.64+Table11[[#This Row],[Left]]*0.35+Table11[[#This Row],[Average]]*0.52+Table11[[#This Row],[Reforms]]*0.2</f>
        <v>36.867710000000002</v>
      </c>
      <c r="N379" s="58">
        <f>Table11[[#This Row],[Average]]*0.34+Table11[[#This Row],[Liberal]]*0.45+Table11[[#This Row],[Blues]]+Table11[[#This Row],[Reforms]]*0.6</f>
        <v>33.132600000000004</v>
      </c>
      <c r="O379" s="9">
        <f>Table11[[#This Row],[Liberal]]*0.55+Table11[[#This Row],[Progressives]]*0.07+Table11[[#This Row],[Average]]*0.14</f>
        <v>14.353940000000001</v>
      </c>
      <c r="P379" s="11">
        <f>Table11[[#This Row],[Muslim]]*0.06+Table11[[#This Row],[Left]]*0.44+Table11[[#This Row],[Progressives]]*0.26</f>
        <v>8.3044799999999999</v>
      </c>
      <c r="Q379" s="59"/>
      <c r="R379" s="57">
        <f>Table11[[#This Row],[Muslim]]*0.3+Table11[[#This Row],[Left]]*0.21+Table11[[#This Row],[Reforms]]*0.2</f>
        <v>7.3412699999999997</v>
      </c>
      <c r="T379" s="7">
        <v>37.799999999999997</v>
      </c>
      <c r="U379" s="8">
        <v>28.2</v>
      </c>
      <c r="V379" s="10">
        <v>21.4</v>
      </c>
      <c r="W379" s="9">
        <v>5.5</v>
      </c>
      <c r="X379" s="11">
        <v>5.6</v>
      </c>
      <c r="Y379" s="13">
        <v>1.5</v>
      </c>
      <c r="Z379" s="12">
        <v>0</v>
      </c>
      <c r="AA379" s="14">
        <v>0</v>
      </c>
      <c r="AB379">
        <f t="shared" ca="1" si="5"/>
        <v>0.9608786060651423</v>
      </c>
      <c r="AC379">
        <v>41140</v>
      </c>
      <c r="AD379" s="17">
        <v>23.943000000000001</v>
      </c>
      <c r="AE379" s="18">
        <v>23.888649999999998</v>
      </c>
      <c r="AF379" s="19">
        <v>30.827999999999999</v>
      </c>
      <c r="AG379" s="20">
        <v>6.9943499999999998</v>
      </c>
      <c r="AH379" s="21">
        <v>14.151</v>
      </c>
      <c r="AI379" s="22">
        <v>0.19500000000000001</v>
      </c>
      <c r="AJ379" s="23">
        <v>0</v>
      </c>
      <c r="AK379" s="24">
        <v>0</v>
      </c>
      <c r="AL379" s="4" t="s">
        <v>605</v>
      </c>
      <c r="AM379" s="17">
        <f>Table11[[#This Row],[Column3]]-Table11[[#This Row],[Labour]]</f>
        <v>-13.856999999999996</v>
      </c>
      <c r="AN379" s="18">
        <f>Table11[[#This Row],[Column4]]-Table11[[#This Row],[Conservative]]</f>
        <v>-4.3113500000000009</v>
      </c>
      <c r="AO379" s="19">
        <f>Table11[[#This Row],[Column5]]-Table11[[#This Row],[Reform]]</f>
        <v>9.4280000000000008</v>
      </c>
      <c r="AP379" s="20">
        <f>Table11[[#This Row],[Column6]]-Table11[[#This Row],[LibDem]]</f>
        <v>1.4943499999999998</v>
      </c>
      <c r="AQ379" s="21">
        <f>Table11[[#This Row],[Column7]]-Table11[[#This Row],[Green]]</f>
        <v>8.5510000000000002</v>
      </c>
      <c r="AR379" s="22">
        <f>Table11[[#This Row],[Column8]]-Table11[[#This Row],[Oth]]</f>
        <v>-1.3049999999999999</v>
      </c>
      <c r="AS379" s="23">
        <f>Table11[[#This Row],[Column9]]-Table11[[#This Row],[SNP]]</f>
        <v>0</v>
      </c>
      <c r="AT379" s="24">
        <f>Table11[[#This Row],[Column10]]-Table11[[#This Row],[PD]]</f>
        <v>0</v>
      </c>
      <c r="AU379" s="24">
        <f>MAX(Table11[[#This Row],[Column3]:[Column10]])-LARGE(Table11[[#This Row],[Column3]:[Column10]],2)</f>
        <v>6.884999999999998</v>
      </c>
      <c r="AV379">
        <f>Table11[[#This Row],[Column3]]*Table11[[#This Row],[Column2]]</f>
        <v>985015.02</v>
      </c>
      <c r="AW379" s="25">
        <f>TRUNC(Table11[[#This Row],[Column3]]*Table11[[#This Row],[Column28]]/100)</f>
        <v>9850</v>
      </c>
      <c r="AX379" s="26">
        <f>TRUNC(Table11[[#This Row],[Column4]]*Table11[[#This Row],[Column29]]/100)</f>
        <v>9827</v>
      </c>
      <c r="AY379" s="27">
        <f>TRUNC(Table11[[#This Row],[Column5]]*Table11[[#This Row],[Column30]]/100)</f>
        <v>12682</v>
      </c>
      <c r="AZ379" s="28">
        <f>TRUNC(Table11[[#This Row],[Column6]]*Table11[[#This Row],[Column31]]/100)</f>
        <v>2877</v>
      </c>
      <c r="BA379" s="29">
        <f>TRUNC(Table11[[#This Row],[Column7]]*Table11[[#This Row],[Column312]]/100)</f>
        <v>5821</v>
      </c>
      <c r="BB379" s="30">
        <f>TRUNC(Table11[[#This Row],[Column8]]*Table11[[#This Row],[Column313]]/100)</f>
        <v>80</v>
      </c>
      <c r="BC379" s="31">
        <f>TRUNC(Table11[[#This Row],[Column9]]*Table11[[#This Row],[Column314]]/100)</f>
        <v>0</v>
      </c>
      <c r="BD379" s="32">
        <f>TRUNC(Table11[[#This Row],[Column10]]*Table11[[#This Row],[Column30]]/100)</f>
        <v>0</v>
      </c>
      <c r="BE379">
        <f>Table11[[#This Row],[Column2]]</f>
        <v>41140</v>
      </c>
      <c r="BF379">
        <f>Table11[[#This Row],[Column28]]</f>
        <v>41140</v>
      </c>
      <c r="BG379">
        <f>Table11[[#This Row],[Column29]]</f>
        <v>41140</v>
      </c>
      <c r="BH379">
        <f>Table11[[#This Row],[Column30]]</f>
        <v>41140</v>
      </c>
      <c r="BI379">
        <f>Table11[[#This Row],[Column31]]</f>
        <v>41140</v>
      </c>
      <c r="BJ379">
        <f>Table11[[#This Row],[Column312]]</f>
        <v>41140</v>
      </c>
      <c r="BK379">
        <f>Table11[[#This Row],[Column313]]</f>
        <v>41140</v>
      </c>
      <c r="BL379">
        <f>Table11[[#This Row],[Column314]]</f>
        <v>41140</v>
      </c>
      <c r="BM379">
        <f>Table11[[#This Row],[Column315]]</f>
        <v>41140</v>
      </c>
      <c r="BN379">
        <f>Table11[[#This Row],[Column31]]</f>
        <v>41140</v>
      </c>
      <c r="BO379">
        <f>Table11[[#This Row],[Column312]]</f>
        <v>41140</v>
      </c>
    </row>
    <row r="380" spans="1:67" ht="28.8" customHeight="1">
      <c r="A380" s="2" t="s">
        <v>149</v>
      </c>
      <c r="B380" s="3" t="s">
        <v>72</v>
      </c>
      <c r="C380" s="3" t="s">
        <v>73</v>
      </c>
      <c r="D380" s="50" t="s">
        <v>1306</v>
      </c>
      <c r="E380">
        <v>0</v>
      </c>
      <c r="F380">
        <v>0.90700000000000003</v>
      </c>
      <c r="G380">
        <v>7.3550000000000004</v>
      </c>
      <c r="H380">
        <v>8.6029999999999998</v>
      </c>
      <c r="I380">
        <v>26.733000000000001</v>
      </c>
      <c r="J380">
        <v>33.170999999999999</v>
      </c>
      <c r="K380">
        <v>7.8520000000000003</v>
      </c>
      <c r="L380">
        <v>15.378</v>
      </c>
      <c r="M380" s="7">
        <f>Table11[[#This Row],[Progressives]]*0.67+Table11[[#This Row],[Muslim]]*0.64+Table11[[#This Row],[Left]]*0.35+Table11[[#This Row],[Average]]*0.52+Table11[[#This Row],[Reforms]]*0.2</f>
        <v>25.895500000000002</v>
      </c>
      <c r="N380" s="58">
        <f>Table11[[#This Row],[Average]]*0.34+Table11[[#This Row],[Liberal]]*0.45+Table11[[#This Row],[Blues]]+Table11[[#This Row],[Reforms]]*0.6</f>
        <v>41.094970000000004</v>
      </c>
      <c r="O380" s="9">
        <f>Table11[[#This Row],[Liberal]]*0.55+Table11[[#This Row],[Progressives]]*0.07+Table11[[#This Row],[Average]]*0.14</f>
        <v>22.588880000000003</v>
      </c>
      <c r="P380" s="11">
        <f>Table11[[#This Row],[Muslim]]*0.06+Table11[[#This Row],[Left]]*0.44+Table11[[#This Row],[Progressives]]*0.26</f>
        <v>5.5274000000000001</v>
      </c>
      <c r="Q380" s="59"/>
      <c r="R380" s="57">
        <f>Table11[[#This Row],[Muslim]]*0.3+Table11[[#This Row],[Left]]*0.21+Table11[[#This Row],[Reforms]]*0.2</f>
        <v>4.8922500000000007</v>
      </c>
      <c r="T380" s="7">
        <v>5</v>
      </c>
      <c r="U380" s="8">
        <v>42.6</v>
      </c>
      <c r="V380" s="10">
        <v>8.8000000000000007</v>
      </c>
      <c r="W380" s="9">
        <v>41</v>
      </c>
      <c r="X380" s="11">
        <v>2.2999999999999998</v>
      </c>
      <c r="Y380" s="13">
        <v>0.4</v>
      </c>
      <c r="Z380" s="12">
        <v>0</v>
      </c>
      <c r="AA380" s="14">
        <v>0</v>
      </c>
      <c r="AB380">
        <f t="shared" ca="1" si="5"/>
        <v>2.4402889639649539E-2</v>
      </c>
      <c r="AC380">
        <v>54696</v>
      </c>
      <c r="AD380" s="17">
        <v>2.4256000000000002</v>
      </c>
      <c r="AE380" s="18">
        <v>32.067999999999998</v>
      </c>
      <c r="AF380" s="19">
        <v>23.23</v>
      </c>
      <c r="AG380" s="20">
        <v>36.161279999999998</v>
      </c>
      <c r="AH380" s="21">
        <v>6.0631199999999996</v>
      </c>
      <c r="AI380" s="22">
        <v>5.19999999999999E-2</v>
      </c>
      <c r="AJ380" s="23">
        <v>0</v>
      </c>
      <c r="AK380" s="24">
        <v>0</v>
      </c>
      <c r="AL380" s="2" t="s">
        <v>149</v>
      </c>
      <c r="AM380" s="17">
        <f>Table11[[#This Row],[Column3]]-Table11[[#This Row],[Labour]]</f>
        <v>-2.5743999999999998</v>
      </c>
      <c r="AN380" s="18">
        <f>Table11[[#This Row],[Column4]]-Table11[[#This Row],[Conservative]]</f>
        <v>-10.532000000000004</v>
      </c>
      <c r="AO380" s="19">
        <f>Table11[[#This Row],[Column5]]-Table11[[#This Row],[Reform]]</f>
        <v>14.43</v>
      </c>
      <c r="AP380" s="20">
        <f>Table11[[#This Row],[Column6]]-Table11[[#This Row],[LibDem]]</f>
        <v>-4.8387200000000021</v>
      </c>
      <c r="AQ380" s="21">
        <f>Table11[[#This Row],[Column7]]-Table11[[#This Row],[Green]]</f>
        <v>3.7631199999999998</v>
      </c>
      <c r="AR380" s="22">
        <f>Table11[[#This Row],[Column8]]-Table11[[#This Row],[Oth]]</f>
        <v>-0.34800000000000014</v>
      </c>
      <c r="AS380" s="23">
        <f>Table11[[#This Row],[Column9]]-Table11[[#This Row],[SNP]]</f>
        <v>0</v>
      </c>
      <c r="AT380" s="24">
        <f>Table11[[#This Row],[Column10]]-Table11[[#This Row],[PD]]</f>
        <v>0</v>
      </c>
      <c r="AU380" s="24">
        <f>MAX(Table11[[#This Row],[Column3]:[Column10]])-LARGE(Table11[[#This Row],[Column3]:[Column10]],2)</f>
        <v>4.09328</v>
      </c>
      <c r="AV380">
        <f>Table11[[#This Row],[Column3]]*Table11[[#This Row],[Column2]]</f>
        <v>132670.6176</v>
      </c>
      <c r="AW380" s="25">
        <f>TRUNC(Table11[[#This Row],[Column3]]*Table11[[#This Row],[Column28]]/100)</f>
        <v>1326</v>
      </c>
      <c r="AX380" s="26">
        <f>TRUNC(Table11[[#This Row],[Column4]]*Table11[[#This Row],[Column29]]/100)</f>
        <v>17539</v>
      </c>
      <c r="AY380" s="27">
        <f>TRUNC(Table11[[#This Row],[Column5]]*Table11[[#This Row],[Column30]]/100)</f>
        <v>12705</v>
      </c>
      <c r="AZ380" s="28">
        <f>TRUNC(Table11[[#This Row],[Column6]]*Table11[[#This Row],[Column31]]/100)</f>
        <v>19778</v>
      </c>
      <c r="BA380" s="29">
        <f>TRUNC(Table11[[#This Row],[Column7]]*Table11[[#This Row],[Column312]]/100)</f>
        <v>3316</v>
      </c>
      <c r="BB380" s="30">
        <f>TRUNC(Table11[[#This Row],[Column8]]*Table11[[#This Row],[Column313]]/100)</f>
        <v>28</v>
      </c>
      <c r="BC380" s="31">
        <f>TRUNC(Table11[[#This Row],[Column9]]*Table11[[#This Row],[Column314]]/100)</f>
        <v>0</v>
      </c>
      <c r="BD380" s="32">
        <f>TRUNC(Table11[[#This Row],[Column10]]*Table11[[#This Row],[Column30]]/100)</f>
        <v>0</v>
      </c>
      <c r="BE380">
        <f>Table11[[#This Row],[Column2]]</f>
        <v>54696</v>
      </c>
      <c r="BF380">
        <f>Table11[[#This Row],[Column28]]</f>
        <v>54696</v>
      </c>
      <c r="BG380">
        <f>Table11[[#This Row],[Column29]]</f>
        <v>54696</v>
      </c>
      <c r="BH380">
        <f>Table11[[#This Row],[Column30]]</f>
        <v>54696</v>
      </c>
      <c r="BI380">
        <f>Table11[[#This Row],[Column31]]</f>
        <v>54696</v>
      </c>
      <c r="BJ380">
        <f>Table11[[#This Row],[Column312]]</f>
        <v>54696</v>
      </c>
      <c r="BK380">
        <f>Table11[[#This Row],[Column313]]</f>
        <v>54696</v>
      </c>
      <c r="BL380">
        <f>Table11[[#This Row],[Column314]]</f>
        <v>54696</v>
      </c>
      <c r="BM380">
        <f>Table11[[#This Row],[Column315]]</f>
        <v>54696</v>
      </c>
      <c r="BN380">
        <f>Table11[[#This Row],[Column31]]</f>
        <v>54696</v>
      </c>
      <c r="BO380">
        <f>Table11[[#This Row],[Column312]]</f>
        <v>54696</v>
      </c>
    </row>
    <row r="381" spans="1:67" ht="28.8" customHeight="1">
      <c r="A381" s="4" t="s">
        <v>614</v>
      </c>
      <c r="B381" s="5" t="s">
        <v>183</v>
      </c>
      <c r="C381" s="5" t="s">
        <v>73</v>
      </c>
      <c r="D381" s="56" t="s">
        <v>1307</v>
      </c>
      <c r="E381">
        <v>0</v>
      </c>
      <c r="F381">
        <v>0.52700000000000002</v>
      </c>
      <c r="G381">
        <v>9.1120000000000001</v>
      </c>
      <c r="H381">
        <v>8.2989999999999995</v>
      </c>
      <c r="I381">
        <v>34.442999999999998</v>
      </c>
      <c r="J381">
        <v>20.491</v>
      </c>
      <c r="K381">
        <v>0.30299999999999999</v>
      </c>
      <c r="L381">
        <v>26.826000000000001</v>
      </c>
      <c r="M381" s="7">
        <f>Table11[[#This Row],[Progressives]]*0.67+Table11[[#This Row],[Muslim]]*0.64+Table11[[#This Row],[Left]]*0.35+Table11[[#This Row],[Average]]*0.52+Table11[[#This Row],[Reforms]]*0.2</f>
        <v>32.362369999999999</v>
      </c>
      <c r="N381" s="58">
        <f>Table11[[#This Row],[Average]]*0.34+Table11[[#This Row],[Liberal]]*0.45+Table11[[#This Row],[Blues]]+Table11[[#This Row],[Reforms]]*0.6</f>
        <v>37.330170000000003</v>
      </c>
      <c r="O381" s="9">
        <f>Table11[[#This Row],[Liberal]]*0.55+Table11[[#This Row],[Progressives]]*0.07+Table11[[#This Row],[Average]]*0.14</f>
        <v>16.673000000000002</v>
      </c>
      <c r="P381" s="11">
        <f>Table11[[#This Row],[Muslim]]*0.06+Table11[[#This Row],[Left]]*0.44+Table11[[#This Row],[Progressives]]*0.26</f>
        <v>6.198640000000001</v>
      </c>
      <c r="Q381" s="59"/>
      <c r="R381" s="57">
        <f>Table11[[#This Row],[Muslim]]*0.3+Table11[[#This Row],[Left]]*0.21+Table11[[#This Row],[Reforms]]*0.2</f>
        <v>7.4368200000000009</v>
      </c>
      <c r="T381" s="7">
        <v>26.6</v>
      </c>
      <c r="U381" s="8">
        <v>40.299999999999997</v>
      </c>
      <c r="V381" s="10">
        <v>18</v>
      </c>
      <c r="W381" s="9">
        <v>9.1</v>
      </c>
      <c r="X381" s="11">
        <v>4.4000000000000004</v>
      </c>
      <c r="Y381" s="13">
        <v>1.6</v>
      </c>
      <c r="Z381" s="12">
        <v>0</v>
      </c>
      <c r="AA381" s="14">
        <v>0</v>
      </c>
      <c r="AB381">
        <f t="shared" ca="1" si="5"/>
        <v>0.91351292173533394</v>
      </c>
      <c r="AC381">
        <v>44277</v>
      </c>
      <c r="AD381" s="17">
        <v>9.9500799999999998</v>
      </c>
      <c r="AE381" s="18">
        <v>39.903729999999896</v>
      </c>
      <c r="AF381" s="19">
        <v>31.681000000000001</v>
      </c>
      <c r="AG381" s="20">
        <v>7.84809</v>
      </c>
      <c r="AH381" s="21">
        <v>10.439</v>
      </c>
      <c r="AI381" s="22">
        <v>0.17809999999999901</v>
      </c>
      <c r="AJ381" s="23">
        <v>0</v>
      </c>
      <c r="AK381" s="24">
        <v>0</v>
      </c>
      <c r="AL381" s="4" t="s">
        <v>614</v>
      </c>
      <c r="AM381" s="17">
        <f>Table11[[#This Row],[Column3]]-Table11[[#This Row],[Labour]]</f>
        <v>-16.649920000000002</v>
      </c>
      <c r="AN381" s="18">
        <f>Table11[[#This Row],[Column4]]-Table11[[#This Row],[Conservative]]</f>
        <v>-0.39627000000010071</v>
      </c>
      <c r="AO381" s="19">
        <f>Table11[[#This Row],[Column5]]-Table11[[#This Row],[Reform]]</f>
        <v>13.681000000000001</v>
      </c>
      <c r="AP381" s="20">
        <f>Table11[[#This Row],[Column6]]-Table11[[#This Row],[LibDem]]</f>
        <v>-1.2519099999999996</v>
      </c>
      <c r="AQ381" s="21">
        <f>Table11[[#This Row],[Column7]]-Table11[[#This Row],[Green]]</f>
        <v>6.0389999999999997</v>
      </c>
      <c r="AR381" s="22">
        <f>Table11[[#This Row],[Column8]]-Table11[[#This Row],[Oth]]</f>
        <v>-1.4219000000000011</v>
      </c>
      <c r="AS381" s="23">
        <f>Table11[[#This Row],[Column9]]-Table11[[#This Row],[SNP]]</f>
        <v>0</v>
      </c>
      <c r="AT381" s="24">
        <f>Table11[[#This Row],[Column10]]-Table11[[#This Row],[PD]]</f>
        <v>0</v>
      </c>
      <c r="AU381" s="24">
        <f>MAX(Table11[[#This Row],[Column3]:[Column10]])-LARGE(Table11[[#This Row],[Column3]:[Column10]],2)</f>
        <v>8.2227299999998955</v>
      </c>
      <c r="AV381">
        <f>Table11[[#This Row],[Column3]]*Table11[[#This Row],[Column2]]</f>
        <v>440559.69215999998</v>
      </c>
      <c r="AW381" s="25">
        <f>TRUNC(Table11[[#This Row],[Column3]]*Table11[[#This Row],[Column28]]/100)</f>
        <v>4405</v>
      </c>
      <c r="AX381" s="26">
        <f>TRUNC(Table11[[#This Row],[Column4]]*Table11[[#This Row],[Column29]]/100)</f>
        <v>17668</v>
      </c>
      <c r="AY381" s="27">
        <f>TRUNC(Table11[[#This Row],[Column5]]*Table11[[#This Row],[Column30]]/100)</f>
        <v>14027</v>
      </c>
      <c r="AZ381" s="28">
        <f>TRUNC(Table11[[#This Row],[Column6]]*Table11[[#This Row],[Column31]]/100)</f>
        <v>3474</v>
      </c>
      <c r="BA381" s="29">
        <f>TRUNC(Table11[[#This Row],[Column7]]*Table11[[#This Row],[Column312]]/100)</f>
        <v>4622</v>
      </c>
      <c r="BB381" s="30">
        <f>TRUNC(Table11[[#This Row],[Column8]]*Table11[[#This Row],[Column313]]/100)</f>
        <v>78</v>
      </c>
      <c r="BC381" s="31">
        <f>TRUNC(Table11[[#This Row],[Column9]]*Table11[[#This Row],[Column314]]/100)</f>
        <v>0</v>
      </c>
      <c r="BD381" s="32">
        <f>TRUNC(Table11[[#This Row],[Column10]]*Table11[[#This Row],[Column30]]/100)</f>
        <v>0</v>
      </c>
      <c r="BE381">
        <f>Table11[[#This Row],[Column2]]</f>
        <v>44277</v>
      </c>
      <c r="BF381">
        <f>Table11[[#This Row],[Column28]]</f>
        <v>44277</v>
      </c>
      <c r="BG381">
        <f>Table11[[#This Row],[Column29]]</f>
        <v>44277</v>
      </c>
      <c r="BH381">
        <f>Table11[[#This Row],[Column30]]</f>
        <v>44277</v>
      </c>
      <c r="BI381">
        <f>Table11[[#This Row],[Column31]]</f>
        <v>44277</v>
      </c>
      <c r="BJ381">
        <f>Table11[[#This Row],[Column312]]</f>
        <v>44277</v>
      </c>
      <c r="BK381">
        <f>Table11[[#This Row],[Column313]]</f>
        <v>44277</v>
      </c>
      <c r="BL381">
        <f>Table11[[#This Row],[Column314]]</f>
        <v>44277</v>
      </c>
      <c r="BM381">
        <f>Table11[[#This Row],[Column315]]</f>
        <v>44277</v>
      </c>
      <c r="BN381">
        <f>Table11[[#This Row],[Column31]]</f>
        <v>44277</v>
      </c>
      <c r="BO381">
        <f>Table11[[#This Row],[Column312]]</f>
        <v>44277</v>
      </c>
    </row>
    <row r="382" spans="1:67" ht="28.8" customHeight="1">
      <c r="A382" s="2" t="s">
        <v>618</v>
      </c>
      <c r="B382" s="3" t="s">
        <v>169</v>
      </c>
      <c r="C382" s="3" t="s">
        <v>73</v>
      </c>
      <c r="D382" s="50" t="s">
        <v>1308</v>
      </c>
      <c r="E382" s="16">
        <v>0</v>
      </c>
      <c r="F382">
        <v>3.1110000000000002</v>
      </c>
      <c r="G382">
        <v>9.375</v>
      </c>
      <c r="H382">
        <v>22.846</v>
      </c>
      <c r="I382">
        <v>22.023</v>
      </c>
      <c r="J382">
        <v>18.274000000000001</v>
      </c>
      <c r="K382">
        <v>4.3860000000000001</v>
      </c>
      <c r="L382">
        <v>19.984000000000002</v>
      </c>
      <c r="M382" s="7">
        <f>Table11[[#This Row],[Progressives]]*0.67+Table11[[#This Row],[Muslim]]*0.64+Table11[[#This Row],[Left]]*0.35+Table11[[#This Row],[Average]]*0.52+Table11[[#This Row],[Reforms]]*0.2</f>
        <v>36.02787</v>
      </c>
      <c r="N382" s="58">
        <f>Table11[[#This Row],[Average]]*0.34+Table11[[#This Row],[Liberal]]*0.45+Table11[[#This Row],[Blues]]+Table11[[#This Row],[Reforms]]*0.6</f>
        <v>32.087519999999998</v>
      </c>
      <c r="O382" s="9">
        <f>Table11[[#This Row],[Liberal]]*0.55+Table11[[#This Row],[Progressives]]*0.07+Table11[[#This Row],[Average]]*0.14</f>
        <v>14.733140000000002</v>
      </c>
      <c r="P382" s="11">
        <f>Table11[[#This Row],[Muslim]]*0.06+Table11[[#This Row],[Left]]*0.44+Table11[[#This Row],[Progressives]]*0.26</f>
        <v>10.251619999999999</v>
      </c>
      <c r="Q382" s="59"/>
      <c r="R382" s="57">
        <f>Table11[[#This Row],[Muslim]]*0.3+Table11[[#This Row],[Left]]*0.21+Table11[[#This Row],[Reforms]]*0.2</f>
        <v>6.8988500000000004</v>
      </c>
      <c r="T382" s="7">
        <v>38.5</v>
      </c>
      <c r="U382" s="8">
        <v>32.200000000000003</v>
      </c>
      <c r="V382" s="10">
        <v>20.6</v>
      </c>
      <c r="W382" s="9">
        <v>3.5</v>
      </c>
      <c r="X382" s="11">
        <v>5.2</v>
      </c>
      <c r="Y382" s="13">
        <v>0</v>
      </c>
      <c r="Z382" s="12">
        <v>0</v>
      </c>
      <c r="AA382" s="14">
        <v>0</v>
      </c>
      <c r="AB382">
        <f t="shared" ca="1" si="5"/>
        <v>0.4372778967365698</v>
      </c>
      <c r="AC382">
        <v>43232</v>
      </c>
      <c r="AD382" s="17">
        <v>23.803999999999998</v>
      </c>
      <c r="AE382" s="18">
        <v>25.814499999999999</v>
      </c>
      <c r="AF382" s="19">
        <v>29.164000000000001</v>
      </c>
      <c r="AG382" s="20">
        <v>6.7634999999999996</v>
      </c>
      <c r="AH382" s="21">
        <v>14.454000000000001</v>
      </c>
      <c r="AI382" s="22">
        <v>0</v>
      </c>
      <c r="AJ382" s="23">
        <v>0</v>
      </c>
      <c r="AK382" s="24">
        <v>0</v>
      </c>
      <c r="AL382" s="2" t="s">
        <v>618</v>
      </c>
      <c r="AM382" s="17">
        <f>Table11[[#This Row],[Column3]]-Table11[[#This Row],[Labour]]</f>
        <v>-14.696000000000002</v>
      </c>
      <c r="AN382" s="18">
        <f>Table11[[#This Row],[Column4]]-Table11[[#This Row],[Conservative]]</f>
        <v>-6.385500000000004</v>
      </c>
      <c r="AO382" s="19">
        <f>Table11[[#This Row],[Column5]]-Table11[[#This Row],[Reform]]</f>
        <v>8.5640000000000001</v>
      </c>
      <c r="AP382" s="20">
        <f>Table11[[#This Row],[Column6]]-Table11[[#This Row],[LibDem]]</f>
        <v>3.2634999999999996</v>
      </c>
      <c r="AQ382" s="21">
        <f>Table11[[#This Row],[Column7]]-Table11[[#This Row],[Green]]</f>
        <v>9.2540000000000013</v>
      </c>
      <c r="AR382" s="22">
        <f>Table11[[#This Row],[Column8]]-Table11[[#This Row],[Oth]]</f>
        <v>0</v>
      </c>
      <c r="AS382" s="23">
        <f>Table11[[#This Row],[Column9]]-Table11[[#This Row],[SNP]]</f>
        <v>0</v>
      </c>
      <c r="AT382" s="24">
        <f>Table11[[#This Row],[Column10]]-Table11[[#This Row],[PD]]</f>
        <v>0</v>
      </c>
      <c r="AU382" s="24">
        <f>MAX(Table11[[#This Row],[Column3]:[Column10]])-LARGE(Table11[[#This Row],[Column3]:[Column10]],2)</f>
        <v>3.3495000000000026</v>
      </c>
      <c r="AV382">
        <f>Table11[[#This Row],[Column3]]*Table11[[#This Row],[Column2]]</f>
        <v>1029094.5279999999</v>
      </c>
      <c r="AW382" s="25">
        <f>TRUNC(Table11[[#This Row],[Column3]]*Table11[[#This Row],[Column28]]/100)</f>
        <v>10290</v>
      </c>
      <c r="AX382" s="26">
        <f>TRUNC(Table11[[#This Row],[Column4]]*Table11[[#This Row],[Column29]]/100)</f>
        <v>11160</v>
      </c>
      <c r="AY382" s="27">
        <f>TRUNC(Table11[[#This Row],[Column5]]*Table11[[#This Row],[Column30]]/100)</f>
        <v>12608</v>
      </c>
      <c r="AZ382" s="28">
        <f>TRUNC(Table11[[#This Row],[Column6]]*Table11[[#This Row],[Column31]]/100)</f>
        <v>2923</v>
      </c>
      <c r="BA382" s="29">
        <f>TRUNC(Table11[[#This Row],[Column7]]*Table11[[#This Row],[Column312]]/100)</f>
        <v>6248</v>
      </c>
      <c r="BB382" s="30">
        <f>TRUNC(Table11[[#This Row],[Column8]]*Table11[[#This Row],[Column313]]/100)</f>
        <v>0</v>
      </c>
      <c r="BC382" s="31">
        <f>TRUNC(Table11[[#This Row],[Column9]]*Table11[[#This Row],[Column314]]/100)</f>
        <v>0</v>
      </c>
      <c r="BD382" s="32">
        <f>TRUNC(Table11[[#This Row],[Column10]]*Table11[[#This Row],[Column30]]/100)</f>
        <v>0</v>
      </c>
      <c r="BE382">
        <f>Table11[[#This Row],[Column2]]</f>
        <v>43232</v>
      </c>
      <c r="BF382">
        <f>Table11[[#This Row],[Column28]]</f>
        <v>43232</v>
      </c>
      <c r="BG382">
        <f>Table11[[#This Row],[Column29]]</f>
        <v>43232</v>
      </c>
      <c r="BH382">
        <f>Table11[[#This Row],[Column30]]</f>
        <v>43232</v>
      </c>
      <c r="BI382">
        <f>Table11[[#This Row],[Column31]]</f>
        <v>43232</v>
      </c>
      <c r="BJ382">
        <f>Table11[[#This Row],[Column312]]</f>
        <v>43232</v>
      </c>
      <c r="BK382">
        <f>Table11[[#This Row],[Column313]]</f>
        <v>43232</v>
      </c>
      <c r="BL382">
        <f>Table11[[#This Row],[Column314]]</f>
        <v>43232</v>
      </c>
      <c r="BM382">
        <f>Table11[[#This Row],[Column315]]</f>
        <v>43232</v>
      </c>
      <c r="BN382">
        <f>Table11[[#This Row],[Column31]]</f>
        <v>43232</v>
      </c>
      <c r="BO382">
        <f>Table11[[#This Row],[Column312]]</f>
        <v>43232</v>
      </c>
    </row>
    <row r="383" spans="1:67" ht="28.8" customHeight="1">
      <c r="A383" s="2" t="s">
        <v>96</v>
      </c>
      <c r="B383" s="3" t="s">
        <v>72</v>
      </c>
      <c r="C383" s="3" t="s">
        <v>73</v>
      </c>
      <c r="D383" s="50" t="s">
        <v>1309</v>
      </c>
      <c r="E383">
        <v>0</v>
      </c>
      <c r="F383">
        <v>2.5299999999999998</v>
      </c>
      <c r="G383">
        <v>18.256</v>
      </c>
      <c r="H383">
        <v>13.629</v>
      </c>
      <c r="I383">
        <v>21.765999999999998</v>
      </c>
      <c r="J383">
        <v>24.634</v>
      </c>
      <c r="K383">
        <v>7.7480000000000002</v>
      </c>
      <c r="L383">
        <v>11.436999999999999</v>
      </c>
      <c r="M383" s="7">
        <f>Table11[[#This Row],[Progressives]]*0.67+Table11[[#This Row],[Muslim]]*0.64+Table11[[#This Row],[Left]]*0.35+Table11[[#This Row],[Average]]*0.52+Table11[[#This Row],[Reforms]]*0.2</f>
        <v>30.745950000000001</v>
      </c>
      <c r="N383" s="58">
        <f>Table11[[#This Row],[Average]]*0.34+Table11[[#This Row],[Liberal]]*0.45+Table11[[#This Row],[Blues]]+Table11[[#This Row],[Reforms]]*0.6</f>
        <v>33.095939999999999</v>
      </c>
      <c r="O383" s="9">
        <f>Table11[[#This Row],[Liberal]]*0.55+Table11[[#This Row],[Progressives]]*0.07+Table11[[#This Row],[Average]]*0.14</f>
        <v>17.549970000000002</v>
      </c>
      <c r="P383" s="11">
        <f>Table11[[#This Row],[Muslim]]*0.06+Table11[[#This Row],[Left]]*0.44+Table11[[#This Row],[Progressives]]*0.26</f>
        <v>11.727980000000001</v>
      </c>
      <c r="Q383" s="59"/>
      <c r="R383" s="57">
        <f>Table11[[#This Row],[Muslim]]*0.3+Table11[[#This Row],[Left]]*0.21+Table11[[#This Row],[Reforms]]*0.2</f>
        <v>6.8801600000000001</v>
      </c>
      <c r="T383" s="7">
        <v>8.1</v>
      </c>
      <c r="U383" s="8">
        <v>30</v>
      </c>
      <c r="V383" s="10">
        <v>9.1</v>
      </c>
      <c r="W383" s="9">
        <v>47.5</v>
      </c>
      <c r="X383" s="11">
        <v>4.7</v>
      </c>
      <c r="Y383" s="13">
        <v>0.5</v>
      </c>
      <c r="Z383" s="12">
        <v>0</v>
      </c>
      <c r="AA383" s="14">
        <v>0</v>
      </c>
      <c r="AB383">
        <f t="shared" ca="1" si="5"/>
        <v>0.13637629892671865</v>
      </c>
      <c r="AC383">
        <v>48294</v>
      </c>
      <c r="AD383" s="33">
        <v>3.3657599999999999</v>
      </c>
      <c r="AE383" s="34">
        <v>29.101489999999998</v>
      </c>
      <c r="AF383" s="35">
        <v>14.79951</v>
      </c>
      <c r="AG383" s="36">
        <v>42.178280000000001</v>
      </c>
      <c r="AH383" s="37">
        <v>10.38996</v>
      </c>
      <c r="AI383" s="38">
        <v>6.5000000000000002E-2</v>
      </c>
      <c r="AJ383" s="39">
        <v>0</v>
      </c>
      <c r="AK383" s="40">
        <v>0</v>
      </c>
      <c r="AL383" s="2" t="s">
        <v>96</v>
      </c>
      <c r="AM383" s="17">
        <f>Table11[[#This Row],[Column3]]-Table11[[#This Row],[Labour]]</f>
        <v>-4.7342399999999998</v>
      </c>
      <c r="AN383" s="18">
        <f>Table11[[#This Row],[Column4]]-Table11[[#This Row],[Conservative]]</f>
        <v>-0.8985100000000017</v>
      </c>
      <c r="AO383" s="19">
        <f>Table11[[#This Row],[Column5]]-Table11[[#This Row],[Reform]]</f>
        <v>5.6995100000000001</v>
      </c>
      <c r="AP383" s="20">
        <f>Table11[[#This Row],[Column6]]-Table11[[#This Row],[LibDem]]</f>
        <v>-5.3217199999999991</v>
      </c>
      <c r="AQ383" s="21">
        <f>Table11[[#This Row],[Column7]]-Table11[[#This Row],[Green]]</f>
        <v>5.6899600000000001</v>
      </c>
      <c r="AR383" s="22">
        <f>Table11[[#This Row],[Column8]]-Table11[[#This Row],[Oth]]</f>
        <v>-0.435</v>
      </c>
      <c r="AS383" s="23">
        <f>Table11[[#This Row],[Column9]]-Table11[[#This Row],[SNP]]</f>
        <v>0</v>
      </c>
      <c r="AT383" s="24">
        <f>Table11[[#This Row],[Column10]]-Table11[[#This Row],[PD]]</f>
        <v>0</v>
      </c>
      <c r="AU383" s="24">
        <f>MAX(Table11[[#This Row],[Column3]:[Column10]])-LARGE(Table11[[#This Row],[Column3]:[Column10]],2)</f>
        <v>13.076790000000003</v>
      </c>
      <c r="AV383">
        <f>Table11[[#This Row],[Column3]]*Table11[[#This Row],[Column2]]</f>
        <v>162546.01343999998</v>
      </c>
      <c r="AW383" s="25">
        <f>TRUNC(Table11[[#This Row],[Column3]]*Table11[[#This Row],[Column28]]/100)</f>
        <v>1625</v>
      </c>
      <c r="AX383" s="26">
        <f>TRUNC(Table11[[#This Row],[Column4]]*Table11[[#This Row],[Column29]]/100)</f>
        <v>14054</v>
      </c>
      <c r="AY383" s="27">
        <f>TRUNC(Table11[[#This Row],[Column5]]*Table11[[#This Row],[Column30]]/100)</f>
        <v>7147</v>
      </c>
      <c r="AZ383" s="28">
        <f>TRUNC(Table11[[#This Row],[Column6]]*Table11[[#This Row],[Column31]]/100)</f>
        <v>20369</v>
      </c>
      <c r="BA383" s="29">
        <f>TRUNC(Table11[[#This Row],[Column7]]*Table11[[#This Row],[Column312]]/100)</f>
        <v>5017</v>
      </c>
      <c r="BB383" s="30">
        <f>TRUNC(Table11[[#This Row],[Column8]]*Table11[[#This Row],[Column313]]/100)</f>
        <v>31</v>
      </c>
      <c r="BC383" s="31">
        <f>TRUNC(Table11[[#This Row],[Column9]]*Table11[[#This Row],[Column314]]/100)</f>
        <v>0</v>
      </c>
      <c r="BD383" s="32">
        <f>TRUNC(Table11[[#This Row],[Column10]]*Table11[[#This Row],[Column30]]/100)</f>
        <v>0</v>
      </c>
      <c r="BE383">
        <f>Table11[[#This Row],[Column2]]</f>
        <v>48294</v>
      </c>
      <c r="BF383">
        <f>Table11[[#This Row],[Column28]]</f>
        <v>48294</v>
      </c>
      <c r="BG383">
        <f>Table11[[#This Row],[Column29]]</f>
        <v>48294</v>
      </c>
      <c r="BH383">
        <f>Table11[[#This Row],[Column30]]</f>
        <v>48294</v>
      </c>
      <c r="BI383">
        <f>Table11[[#This Row],[Column31]]</f>
        <v>48294</v>
      </c>
      <c r="BJ383">
        <f>Table11[[#This Row],[Column312]]</f>
        <v>48294</v>
      </c>
      <c r="BK383">
        <f>Table11[[#This Row],[Column313]]</f>
        <v>48294</v>
      </c>
      <c r="BL383">
        <f>Table11[[#This Row],[Column314]]</f>
        <v>48294</v>
      </c>
      <c r="BM383">
        <f>Table11[[#This Row],[Column315]]</f>
        <v>48294</v>
      </c>
      <c r="BN383">
        <f>Table11[[#This Row],[Column31]]</f>
        <v>48294</v>
      </c>
      <c r="BO383">
        <f>Table11[[#This Row],[Column312]]</f>
        <v>48294</v>
      </c>
    </row>
    <row r="384" spans="1:67" ht="28.8" customHeight="1">
      <c r="A384" s="2" t="s">
        <v>357</v>
      </c>
      <c r="B384" s="3" t="s">
        <v>183</v>
      </c>
      <c r="C384" s="3" t="s">
        <v>73</v>
      </c>
      <c r="D384" s="50" t="s">
        <v>1310</v>
      </c>
      <c r="E384" s="16">
        <v>0</v>
      </c>
      <c r="F384">
        <v>0.56999999999999995</v>
      </c>
      <c r="G384">
        <v>7.7309999999999999</v>
      </c>
      <c r="H384">
        <v>7.9139999999999997</v>
      </c>
      <c r="I384">
        <v>30.141999999999999</v>
      </c>
      <c r="J384">
        <v>33.154000000000003</v>
      </c>
      <c r="K384">
        <v>1.546</v>
      </c>
      <c r="L384">
        <v>18.943999999999999</v>
      </c>
      <c r="M384" s="7">
        <f>Table11[[#This Row],[Progressives]]*0.67+Table11[[#This Row],[Muslim]]*0.64+Table11[[#This Row],[Left]]*0.35+Table11[[#This Row],[Average]]*0.52+Table11[[#This Row],[Reforms]]*0.2</f>
        <v>27.83567</v>
      </c>
      <c r="N384" s="58">
        <f>Table11[[#This Row],[Average]]*0.34+Table11[[#This Row],[Liberal]]*0.45+Table11[[#This Row],[Blues]]+Table11[[#This Row],[Reforms]]*0.6</f>
        <v>38.079979999999999</v>
      </c>
      <c r="O384" s="9">
        <f>Table11[[#This Row],[Liberal]]*0.55+Table11[[#This Row],[Progressives]]*0.07+Table11[[#This Row],[Average]]*0.14</f>
        <v>23.008560000000003</v>
      </c>
      <c r="P384" s="11">
        <f>Table11[[#This Row],[Muslim]]*0.06+Table11[[#This Row],[Left]]*0.44+Table11[[#This Row],[Progressives]]*0.26</f>
        <v>5.4934799999999999</v>
      </c>
      <c r="Q384" s="59"/>
      <c r="R384" s="57">
        <f>Table11[[#This Row],[Muslim]]*0.3+Table11[[#This Row],[Left]]*0.21+Table11[[#This Row],[Reforms]]*0.2</f>
        <v>5.58331</v>
      </c>
      <c r="T384" s="7">
        <v>16.2</v>
      </c>
      <c r="U384" s="8">
        <v>36.4</v>
      </c>
      <c r="V384" s="10">
        <v>15.2</v>
      </c>
      <c r="W384" s="9">
        <v>27.5</v>
      </c>
      <c r="X384" s="11">
        <v>4.3</v>
      </c>
      <c r="Y384" s="13">
        <v>0.3</v>
      </c>
      <c r="Z384" s="12">
        <v>0</v>
      </c>
      <c r="AA384" s="14">
        <v>0</v>
      </c>
      <c r="AB384">
        <f t="shared" ca="1" si="5"/>
        <v>0.63529384443322034</v>
      </c>
      <c r="AC384">
        <v>54004</v>
      </c>
      <c r="AD384" s="33">
        <v>6.3936000000000002</v>
      </c>
      <c r="AE384" s="34">
        <v>29.75</v>
      </c>
      <c r="AF384" s="35">
        <v>26.408000000000001</v>
      </c>
      <c r="AG384" s="36">
        <v>29.05556</v>
      </c>
      <c r="AH384" s="37">
        <v>8.2538400000000003</v>
      </c>
      <c r="AI384" s="38">
        <v>3.8999999999999903E-2</v>
      </c>
      <c r="AJ384" s="39">
        <v>0</v>
      </c>
      <c r="AK384" s="40">
        <v>0</v>
      </c>
      <c r="AL384" s="2" t="s">
        <v>357</v>
      </c>
      <c r="AM384" s="17">
        <f>Table11[[#This Row],[Column3]]-Table11[[#This Row],[Labour]]</f>
        <v>-9.8064</v>
      </c>
      <c r="AN384" s="18">
        <f>Table11[[#This Row],[Column4]]-Table11[[#This Row],[Conservative]]</f>
        <v>-6.6499999999999986</v>
      </c>
      <c r="AO384" s="19">
        <f>Table11[[#This Row],[Column5]]-Table11[[#This Row],[Reform]]</f>
        <v>11.208000000000002</v>
      </c>
      <c r="AP384" s="20">
        <f>Table11[[#This Row],[Column6]]-Table11[[#This Row],[LibDem]]</f>
        <v>1.5555599999999998</v>
      </c>
      <c r="AQ384" s="21">
        <f>Table11[[#This Row],[Column7]]-Table11[[#This Row],[Green]]</f>
        <v>3.9538400000000005</v>
      </c>
      <c r="AR384" s="22">
        <f>Table11[[#This Row],[Column8]]-Table11[[#This Row],[Oth]]</f>
        <v>-0.26100000000000007</v>
      </c>
      <c r="AS384" s="23">
        <f>Table11[[#This Row],[Column9]]-Table11[[#This Row],[SNP]]</f>
        <v>0</v>
      </c>
      <c r="AT384" s="24">
        <f>Table11[[#This Row],[Column10]]-Table11[[#This Row],[PD]]</f>
        <v>0</v>
      </c>
      <c r="AU384" s="24">
        <f>MAX(Table11[[#This Row],[Column3]:[Column10]])-LARGE(Table11[[#This Row],[Column3]:[Column10]],2)</f>
        <v>0.69444000000000017</v>
      </c>
      <c r="AV384">
        <f>Table11[[#This Row],[Column3]]*Table11[[#This Row],[Column2]]</f>
        <v>345279.97440000001</v>
      </c>
      <c r="AW384" s="25">
        <f>TRUNC(Table11[[#This Row],[Column3]]*Table11[[#This Row],[Column28]]/100)</f>
        <v>3452</v>
      </c>
      <c r="AX384" s="26">
        <f>TRUNC(Table11[[#This Row],[Column4]]*Table11[[#This Row],[Column29]]/100)</f>
        <v>16066</v>
      </c>
      <c r="AY384" s="27">
        <f>TRUNC(Table11[[#This Row],[Column5]]*Table11[[#This Row],[Column30]]/100)</f>
        <v>14261</v>
      </c>
      <c r="AZ384" s="28">
        <f>TRUNC(Table11[[#This Row],[Column6]]*Table11[[#This Row],[Column31]]/100)</f>
        <v>15691</v>
      </c>
      <c r="BA384" s="29">
        <f>TRUNC(Table11[[#This Row],[Column7]]*Table11[[#This Row],[Column312]]/100)</f>
        <v>4457</v>
      </c>
      <c r="BB384" s="30">
        <f>TRUNC(Table11[[#This Row],[Column8]]*Table11[[#This Row],[Column313]]/100)</f>
        <v>21</v>
      </c>
      <c r="BC384" s="31">
        <f>TRUNC(Table11[[#This Row],[Column9]]*Table11[[#This Row],[Column314]]/100)</f>
        <v>0</v>
      </c>
      <c r="BD384" s="32">
        <f>TRUNC(Table11[[#This Row],[Column10]]*Table11[[#This Row],[Column30]]/100)</f>
        <v>0</v>
      </c>
      <c r="BE384">
        <f>Table11[[#This Row],[Column2]]</f>
        <v>54004</v>
      </c>
      <c r="BF384">
        <f>Table11[[#This Row],[Column28]]</f>
        <v>54004</v>
      </c>
      <c r="BG384">
        <f>Table11[[#This Row],[Column29]]</f>
        <v>54004</v>
      </c>
      <c r="BH384">
        <f>Table11[[#This Row],[Column30]]</f>
        <v>54004</v>
      </c>
      <c r="BI384">
        <f>Table11[[#This Row],[Column31]]</f>
        <v>54004</v>
      </c>
      <c r="BJ384">
        <f>Table11[[#This Row],[Column312]]</f>
        <v>54004</v>
      </c>
      <c r="BK384">
        <f>Table11[[#This Row],[Column313]]</f>
        <v>54004</v>
      </c>
      <c r="BL384">
        <f>Table11[[#This Row],[Column314]]</f>
        <v>54004</v>
      </c>
      <c r="BM384">
        <f>Table11[[#This Row],[Column315]]</f>
        <v>54004</v>
      </c>
      <c r="BN384">
        <f>Table11[[#This Row],[Column31]]</f>
        <v>54004</v>
      </c>
      <c r="BO384">
        <f>Table11[[#This Row],[Column312]]</f>
        <v>54004</v>
      </c>
    </row>
    <row r="385" spans="1:67" ht="28.8" customHeight="1">
      <c r="A385" s="2" t="s">
        <v>360</v>
      </c>
      <c r="B385" s="3" t="s">
        <v>202</v>
      </c>
      <c r="C385" s="3" t="s">
        <v>73</v>
      </c>
      <c r="D385" s="50" t="s">
        <v>1311</v>
      </c>
      <c r="E385" s="16">
        <v>0</v>
      </c>
      <c r="F385">
        <v>1.736</v>
      </c>
      <c r="G385">
        <v>7.7240000000000002</v>
      </c>
      <c r="H385">
        <v>11.2</v>
      </c>
      <c r="I385">
        <v>36.191000000000003</v>
      </c>
      <c r="J385">
        <v>15.362</v>
      </c>
      <c r="K385">
        <v>3.8</v>
      </c>
      <c r="L385">
        <v>23.986999999999998</v>
      </c>
      <c r="M385" s="7">
        <f>Table11[[#This Row],[Progressives]]*0.67+Table11[[#This Row],[Muslim]]*0.64+Table11[[#This Row],[Left]]*0.35+Table11[[#This Row],[Average]]*0.52+Table11[[#This Row],[Reforms]]*0.2</f>
        <v>34.935159999999996</v>
      </c>
      <c r="N385" s="58">
        <f>Table11[[#This Row],[Average]]*0.34+Table11[[#This Row],[Liberal]]*0.45+Table11[[#This Row],[Blues]]+Table11[[#This Row],[Reforms]]*0.6</f>
        <v>37.410040000000002</v>
      </c>
      <c r="O385" s="9">
        <f>Table11[[#This Row],[Liberal]]*0.55+Table11[[#This Row],[Progressives]]*0.07+Table11[[#This Row],[Average]]*0.14</f>
        <v>14.299840000000003</v>
      </c>
      <c r="P385" s="11">
        <f>Table11[[#This Row],[Muslim]]*0.06+Table11[[#This Row],[Left]]*0.44+Table11[[#This Row],[Progressives]]*0.26</f>
        <v>6.41472</v>
      </c>
      <c r="Q385" s="59"/>
      <c r="R385" s="57">
        <f>Table11[[#This Row],[Muslim]]*0.3+Table11[[#This Row],[Left]]*0.21+Table11[[#This Row],[Reforms]]*0.2</f>
        <v>6.9402399999999993</v>
      </c>
      <c r="T385" s="7">
        <v>41.6</v>
      </c>
      <c r="U385" s="8">
        <v>22.8</v>
      </c>
      <c r="V385" s="10">
        <v>16.100000000000001</v>
      </c>
      <c r="W385" s="9">
        <v>5.6</v>
      </c>
      <c r="X385" s="11">
        <v>12.5</v>
      </c>
      <c r="Y385" s="13">
        <v>1.4</v>
      </c>
      <c r="Z385" s="12">
        <v>0</v>
      </c>
      <c r="AA385" s="14">
        <v>0</v>
      </c>
      <c r="AB385">
        <f t="shared" ca="1" si="5"/>
        <v>0.76041970962041761</v>
      </c>
      <c r="AC385">
        <v>45990</v>
      </c>
      <c r="AD385" s="17">
        <v>25.512699999999999</v>
      </c>
      <c r="AE385" s="18">
        <v>12.4696</v>
      </c>
      <c r="AF385" s="19">
        <v>33.611400000000003</v>
      </c>
      <c r="AG385" s="20">
        <v>5.8563000000000001</v>
      </c>
      <c r="AH385" s="21">
        <v>22.360199999999999</v>
      </c>
      <c r="AI385" s="22">
        <v>0.189799999999999</v>
      </c>
      <c r="AJ385" s="23">
        <v>0</v>
      </c>
      <c r="AK385" s="24">
        <v>0</v>
      </c>
      <c r="AL385" s="2" t="s">
        <v>360</v>
      </c>
      <c r="AM385" s="17">
        <f>Table11[[#This Row],[Column3]]-Table11[[#This Row],[Labour]]</f>
        <v>-16.087300000000003</v>
      </c>
      <c r="AN385" s="18">
        <f>Table11[[#This Row],[Column4]]-Table11[[#This Row],[Conservative]]</f>
        <v>-10.330400000000001</v>
      </c>
      <c r="AO385" s="19">
        <f>Table11[[#This Row],[Column5]]-Table11[[#This Row],[Reform]]</f>
        <v>17.511400000000002</v>
      </c>
      <c r="AP385" s="20">
        <f>Table11[[#This Row],[Column6]]-Table11[[#This Row],[LibDem]]</f>
        <v>0.25630000000000042</v>
      </c>
      <c r="AQ385" s="21">
        <f>Table11[[#This Row],[Column7]]-Table11[[#This Row],[Green]]</f>
        <v>9.860199999999999</v>
      </c>
      <c r="AR385" s="22">
        <f>Table11[[#This Row],[Column8]]-Table11[[#This Row],[Oth]]</f>
        <v>-1.2102000000000008</v>
      </c>
      <c r="AS385" s="23">
        <f>Table11[[#This Row],[Column9]]-Table11[[#This Row],[SNP]]</f>
        <v>0</v>
      </c>
      <c r="AT385" s="24">
        <f>Table11[[#This Row],[Column10]]-Table11[[#This Row],[PD]]</f>
        <v>0</v>
      </c>
      <c r="AU385" s="24">
        <f>MAX(Table11[[#This Row],[Column3]:[Column10]])-LARGE(Table11[[#This Row],[Column3]:[Column10]],2)</f>
        <v>8.0987000000000045</v>
      </c>
      <c r="AV385">
        <f>Table11[[#This Row],[Column3]]*Table11[[#This Row],[Column2]]</f>
        <v>1173329.0729999999</v>
      </c>
      <c r="AW385" s="25">
        <f>TRUNC(Table11[[#This Row],[Column3]]*Table11[[#This Row],[Column28]]/100)</f>
        <v>11733</v>
      </c>
      <c r="AX385" s="26">
        <f>TRUNC(Table11[[#This Row],[Column4]]*Table11[[#This Row],[Column29]]/100)</f>
        <v>5734</v>
      </c>
      <c r="AY385" s="27">
        <f>TRUNC(Table11[[#This Row],[Column5]]*Table11[[#This Row],[Column30]]/100)</f>
        <v>15457</v>
      </c>
      <c r="AZ385" s="28">
        <f>TRUNC(Table11[[#This Row],[Column6]]*Table11[[#This Row],[Column31]]/100)</f>
        <v>2693</v>
      </c>
      <c r="BA385" s="29">
        <f>TRUNC(Table11[[#This Row],[Column7]]*Table11[[#This Row],[Column312]]/100)</f>
        <v>10283</v>
      </c>
      <c r="BB385" s="30">
        <f>TRUNC(Table11[[#This Row],[Column8]]*Table11[[#This Row],[Column313]]/100)</f>
        <v>87</v>
      </c>
      <c r="BC385" s="31">
        <f>TRUNC(Table11[[#This Row],[Column9]]*Table11[[#This Row],[Column314]]/100)</f>
        <v>0</v>
      </c>
      <c r="BD385" s="32">
        <f>TRUNC(Table11[[#This Row],[Column10]]*Table11[[#This Row],[Column30]]/100)</f>
        <v>0</v>
      </c>
      <c r="BE385">
        <f>Table11[[#This Row],[Column2]]</f>
        <v>45990</v>
      </c>
      <c r="BF385">
        <f>Table11[[#This Row],[Column28]]</f>
        <v>45990</v>
      </c>
      <c r="BG385">
        <f>Table11[[#This Row],[Column29]]</f>
        <v>45990</v>
      </c>
      <c r="BH385">
        <f>Table11[[#This Row],[Column30]]</f>
        <v>45990</v>
      </c>
      <c r="BI385">
        <f>Table11[[#This Row],[Column31]]</f>
        <v>45990</v>
      </c>
      <c r="BJ385">
        <f>Table11[[#This Row],[Column312]]</f>
        <v>45990</v>
      </c>
      <c r="BK385">
        <f>Table11[[#This Row],[Column313]]</f>
        <v>45990</v>
      </c>
      <c r="BL385">
        <f>Table11[[#This Row],[Column314]]</f>
        <v>45990</v>
      </c>
      <c r="BM385">
        <f>Table11[[#This Row],[Column315]]</f>
        <v>45990</v>
      </c>
      <c r="BN385">
        <f>Table11[[#This Row],[Column31]]</f>
        <v>45990</v>
      </c>
      <c r="BO385">
        <f>Table11[[#This Row],[Column312]]</f>
        <v>45990</v>
      </c>
    </row>
    <row r="386" spans="1:67" ht="28.8" customHeight="1">
      <c r="A386" s="2" t="s">
        <v>627</v>
      </c>
      <c r="B386" s="3" t="s">
        <v>183</v>
      </c>
      <c r="C386" s="3" t="s">
        <v>73</v>
      </c>
      <c r="D386" s="50" t="s">
        <v>1312</v>
      </c>
      <c r="E386" s="16">
        <v>0</v>
      </c>
      <c r="F386">
        <v>0.53</v>
      </c>
      <c r="G386">
        <v>8.0809999999999995</v>
      </c>
      <c r="H386">
        <v>5.9269999999999996</v>
      </c>
      <c r="I386">
        <v>35.707000000000001</v>
      </c>
      <c r="J386">
        <v>21.806999999999999</v>
      </c>
      <c r="K386">
        <v>0.752</v>
      </c>
      <c r="L386">
        <v>27.195</v>
      </c>
      <c r="M386" s="7">
        <f>Table11[[#This Row],[Progressives]]*0.67+Table11[[#This Row],[Muslim]]*0.64+Table11[[#This Row],[Left]]*0.35+Table11[[#This Row],[Average]]*0.52+Table11[[#This Row],[Reforms]]*0.2</f>
        <v>31.14528</v>
      </c>
      <c r="N386" s="58">
        <f>Table11[[#This Row],[Average]]*0.34+Table11[[#This Row],[Liberal]]*0.45+Table11[[#This Row],[Blues]]+Table11[[#This Row],[Reforms]]*0.6</f>
        <v>39.022530000000003</v>
      </c>
      <c r="O386" s="9">
        <f>Table11[[#This Row],[Liberal]]*0.55+Table11[[#This Row],[Progressives]]*0.07+Table11[[#This Row],[Average]]*0.14</f>
        <v>17.407720000000001</v>
      </c>
      <c r="P386" s="11">
        <f>Table11[[#This Row],[Muslim]]*0.06+Table11[[#This Row],[Left]]*0.44+Table11[[#This Row],[Progressives]]*0.26</f>
        <v>5.1284600000000005</v>
      </c>
      <c r="Q386" s="59"/>
      <c r="R386" s="57">
        <f>Table11[[#This Row],[Muslim]]*0.3+Table11[[#This Row],[Left]]*0.21+Table11[[#This Row],[Reforms]]*0.2</f>
        <v>7.2950099999999996</v>
      </c>
      <c r="T386" s="7">
        <v>30.6</v>
      </c>
      <c r="U386" s="8">
        <v>30.8</v>
      </c>
      <c r="V386" s="10">
        <v>23.6</v>
      </c>
      <c r="W386" s="9">
        <v>7.8</v>
      </c>
      <c r="X386" s="11">
        <v>6.8</v>
      </c>
      <c r="Y386" s="13">
        <v>0.5</v>
      </c>
      <c r="Z386" s="12">
        <v>0</v>
      </c>
      <c r="AA386" s="14">
        <v>0</v>
      </c>
      <c r="AB386">
        <f t="shared" ref="AB386:AB449" ca="1" si="6">RAND()</f>
        <v>0.69959904795750161</v>
      </c>
      <c r="AC386">
        <v>42186</v>
      </c>
      <c r="AD386" s="17">
        <v>11.533440000000001</v>
      </c>
      <c r="AE386" s="18">
        <v>32.469470000000001</v>
      </c>
      <c r="AF386" s="19">
        <v>35.207000000000001</v>
      </c>
      <c r="AG386" s="20">
        <v>7.3620900000000002</v>
      </c>
      <c r="AH386" s="21">
        <v>13.363</v>
      </c>
      <c r="AI386" s="22">
        <v>6.5000000000000002E-2</v>
      </c>
      <c r="AJ386" s="23">
        <v>0</v>
      </c>
      <c r="AK386" s="24">
        <v>0</v>
      </c>
      <c r="AL386" s="2" t="s">
        <v>627</v>
      </c>
      <c r="AM386" s="17">
        <f>Table11[[#This Row],[Column3]]-Table11[[#This Row],[Labour]]</f>
        <v>-19.066560000000003</v>
      </c>
      <c r="AN386" s="18">
        <f>Table11[[#This Row],[Column4]]-Table11[[#This Row],[Conservative]]</f>
        <v>1.6694700000000005</v>
      </c>
      <c r="AO386" s="19">
        <f>Table11[[#This Row],[Column5]]-Table11[[#This Row],[Reform]]</f>
        <v>11.606999999999999</v>
      </c>
      <c r="AP386" s="20">
        <f>Table11[[#This Row],[Column6]]-Table11[[#This Row],[LibDem]]</f>
        <v>-0.43790999999999958</v>
      </c>
      <c r="AQ386" s="21">
        <f>Table11[[#This Row],[Column7]]-Table11[[#This Row],[Green]]</f>
        <v>6.5629999999999997</v>
      </c>
      <c r="AR386" s="22">
        <f>Table11[[#This Row],[Column8]]-Table11[[#This Row],[Oth]]</f>
        <v>-0.435</v>
      </c>
      <c r="AS386" s="23">
        <f>Table11[[#This Row],[Column9]]-Table11[[#This Row],[SNP]]</f>
        <v>0</v>
      </c>
      <c r="AT386" s="24">
        <f>Table11[[#This Row],[Column10]]-Table11[[#This Row],[PD]]</f>
        <v>0</v>
      </c>
      <c r="AU386" s="24">
        <f>MAX(Table11[[#This Row],[Column3]:[Column10]])-LARGE(Table11[[#This Row],[Column3]:[Column10]],2)</f>
        <v>2.7375299999999996</v>
      </c>
      <c r="AV386">
        <f>Table11[[#This Row],[Column3]]*Table11[[#This Row],[Column2]]</f>
        <v>486549.69984000002</v>
      </c>
      <c r="AW386" s="25">
        <f>TRUNC(Table11[[#This Row],[Column3]]*Table11[[#This Row],[Column28]]/100)</f>
        <v>4865</v>
      </c>
      <c r="AX386" s="26">
        <f>TRUNC(Table11[[#This Row],[Column4]]*Table11[[#This Row],[Column29]]/100)</f>
        <v>13697</v>
      </c>
      <c r="AY386" s="27">
        <f>TRUNC(Table11[[#This Row],[Column5]]*Table11[[#This Row],[Column30]]/100)</f>
        <v>14852</v>
      </c>
      <c r="AZ386" s="28">
        <f>TRUNC(Table11[[#This Row],[Column6]]*Table11[[#This Row],[Column31]]/100)</f>
        <v>3105</v>
      </c>
      <c r="BA386" s="29">
        <f>TRUNC(Table11[[#This Row],[Column7]]*Table11[[#This Row],[Column312]]/100)</f>
        <v>5637</v>
      </c>
      <c r="BB386" s="30">
        <f>TRUNC(Table11[[#This Row],[Column8]]*Table11[[#This Row],[Column313]]/100)</f>
        <v>27</v>
      </c>
      <c r="BC386" s="31">
        <f>TRUNC(Table11[[#This Row],[Column9]]*Table11[[#This Row],[Column314]]/100)</f>
        <v>0</v>
      </c>
      <c r="BD386" s="32">
        <f>TRUNC(Table11[[#This Row],[Column10]]*Table11[[#This Row],[Column30]]/100)</f>
        <v>0</v>
      </c>
      <c r="BE386">
        <f>Table11[[#This Row],[Column2]]</f>
        <v>42186</v>
      </c>
      <c r="BF386">
        <f>Table11[[#This Row],[Column28]]</f>
        <v>42186</v>
      </c>
      <c r="BG386">
        <f>Table11[[#This Row],[Column29]]</f>
        <v>42186</v>
      </c>
      <c r="BH386">
        <f>Table11[[#This Row],[Column30]]</f>
        <v>42186</v>
      </c>
      <c r="BI386">
        <f>Table11[[#This Row],[Column31]]</f>
        <v>42186</v>
      </c>
      <c r="BJ386">
        <f>Table11[[#This Row],[Column312]]</f>
        <v>42186</v>
      </c>
      <c r="BK386">
        <f>Table11[[#This Row],[Column313]]</f>
        <v>42186</v>
      </c>
      <c r="BL386">
        <f>Table11[[#This Row],[Column314]]</f>
        <v>42186</v>
      </c>
      <c r="BM386">
        <f>Table11[[#This Row],[Column315]]</f>
        <v>42186</v>
      </c>
      <c r="BN386">
        <f>Table11[[#This Row],[Column31]]</f>
        <v>42186</v>
      </c>
      <c r="BO386">
        <f>Table11[[#This Row],[Column312]]</f>
        <v>42186</v>
      </c>
    </row>
    <row r="387" spans="1:67" ht="28.8" customHeight="1">
      <c r="A387" s="2" t="s">
        <v>152</v>
      </c>
      <c r="B387" s="3" t="s">
        <v>112</v>
      </c>
      <c r="C387" s="3" t="s">
        <v>73</v>
      </c>
      <c r="D387" s="50" t="s">
        <v>1313</v>
      </c>
      <c r="E387" s="16">
        <v>0</v>
      </c>
      <c r="F387">
        <v>0.81</v>
      </c>
      <c r="G387">
        <v>7.1379999999999999</v>
      </c>
      <c r="H387">
        <v>9.2119999999999997</v>
      </c>
      <c r="I387">
        <v>15.837999999999999</v>
      </c>
      <c r="J387">
        <v>34.069000000000003</v>
      </c>
      <c r="K387">
        <v>17.291</v>
      </c>
      <c r="L387">
        <v>15.643000000000001</v>
      </c>
      <c r="M387" s="7">
        <f>Table11[[#This Row],[Progressives]]*0.67+Table11[[#This Row],[Muslim]]*0.64+Table11[[#This Row],[Left]]*0.35+Table11[[#This Row],[Average]]*0.52+Table11[[#This Row],[Reforms]]*0.2</f>
        <v>20.553100000000001</v>
      </c>
      <c r="N387" s="58">
        <f>Table11[[#This Row],[Average]]*0.34+Table11[[#This Row],[Liberal]]*0.45+Table11[[#This Row],[Blues]]+Table11[[#This Row],[Reforms]]*0.6</f>
        <v>47.392769999999999</v>
      </c>
      <c r="O387" s="9">
        <f>Table11[[#This Row],[Liberal]]*0.55+Table11[[#This Row],[Progressives]]*0.07+Table11[[#This Row],[Average]]*0.14</f>
        <v>21.600110000000001</v>
      </c>
      <c r="P387" s="11">
        <f>Table11[[#This Row],[Muslim]]*0.06+Table11[[#This Row],[Left]]*0.44+Table11[[#This Row],[Progressives]]*0.26</f>
        <v>5.5844399999999998</v>
      </c>
      <c r="Q387" s="59"/>
      <c r="R387" s="57">
        <f>Table11[[#This Row],[Muslim]]*0.3+Table11[[#This Row],[Left]]*0.21+Table11[[#This Row],[Reforms]]*0.2</f>
        <v>4.8705800000000004</v>
      </c>
      <c r="T387" s="7">
        <v>6.7</v>
      </c>
      <c r="U387" s="8">
        <v>33.200000000000003</v>
      </c>
      <c r="V387" s="10">
        <v>9.8000000000000007</v>
      </c>
      <c r="W387" s="9">
        <v>45</v>
      </c>
      <c r="X387" s="11">
        <v>3.8</v>
      </c>
      <c r="Y387" s="13">
        <v>1.5</v>
      </c>
      <c r="Z387" s="12">
        <v>0</v>
      </c>
      <c r="AA387" s="14">
        <v>0</v>
      </c>
      <c r="AB387">
        <f t="shared" ca="1" si="6"/>
        <v>0.74938545969993697</v>
      </c>
      <c r="AC387">
        <v>53157</v>
      </c>
      <c r="AD387" s="17">
        <v>2.9772799999999999</v>
      </c>
      <c r="AE387" s="18">
        <v>26.934459999999898</v>
      </c>
      <c r="AF387" s="19">
        <v>21.231539999999999</v>
      </c>
      <c r="AG387" s="20">
        <v>40.782380000000003</v>
      </c>
      <c r="AH387" s="21">
        <v>7.8884400000000001</v>
      </c>
      <c r="AI387" s="22">
        <v>0.18589999999999901</v>
      </c>
      <c r="AJ387" s="23">
        <v>0</v>
      </c>
      <c r="AK387" s="24">
        <v>0</v>
      </c>
      <c r="AL387" s="2" t="s">
        <v>152</v>
      </c>
      <c r="AM387" s="17">
        <f>Table11[[#This Row],[Column3]]-Table11[[#This Row],[Labour]]</f>
        <v>-3.7227200000000003</v>
      </c>
      <c r="AN387" s="18">
        <f>Table11[[#This Row],[Column4]]-Table11[[#This Row],[Conservative]]</f>
        <v>-6.2655400000001045</v>
      </c>
      <c r="AO387" s="19">
        <f>Table11[[#This Row],[Column5]]-Table11[[#This Row],[Reform]]</f>
        <v>11.431539999999998</v>
      </c>
      <c r="AP387" s="20">
        <f>Table11[[#This Row],[Column6]]-Table11[[#This Row],[LibDem]]</f>
        <v>-4.2176199999999966</v>
      </c>
      <c r="AQ387" s="21">
        <f>Table11[[#This Row],[Column7]]-Table11[[#This Row],[Green]]</f>
        <v>4.0884400000000003</v>
      </c>
      <c r="AR387" s="22">
        <f>Table11[[#This Row],[Column8]]-Table11[[#This Row],[Oth]]</f>
        <v>-1.3141000000000009</v>
      </c>
      <c r="AS387" s="23">
        <f>Table11[[#This Row],[Column9]]-Table11[[#This Row],[SNP]]</f>
        <v>0</v>
      </c>
      <c r="AT387" s="24">
        <f>Table11[[#This Row],[Column10]]-Table11[[#This Row],[PD]]</f>
        <v>0</v>
      </c>
      <c r="AU387" s="24">
        <f>MAX(Table11[[#This Row],[Column3]:[Column10]])-LARGE(Table11[[#This Row],[Column3]:[Column10]],2)</f>
        <v>13.847920000000105</v>
      </c>
      <c r="AV387">
        <f>Table11[[#This Row],[Column3]]*Table11[[#This Row],[Column2]]</f>
        <v>158263.27296</v>
      </c>
      <c r="AW387" s="25">
        <f>TRUNC(Table11[[#This Row],[Column3]]*Table11[[#This Row],[Column28]]/100)</f>
        <v>1582</v>
      </c>
      <c r="AX387" s="26">
        <f>TRUNC(Table11[[#This Row],[Column4]]*Table11[[#This Row],[Column29]]/100)</f>
        <v>14317</v>
      </c>
      <c r="AY387" s="27">
        <f>TRUNC(Table11[[#This Row],[Column5]]*Table11[[#This Row],[Column30]]/100)</f>
        <v>11286</v>
      </c>
      <c r="AZ387" s="28">
        <f>TRUNC(Table11[[#This Row],[Column6]]*Table11[[#This Row],[Column31]]/100)</f>
        <v>21678</v>
      </c>
      <c r="BA387" s="29">
        <f>TRUNC(Table11[[#This Row],[Column7]]*Table11[[#This Row],[Column312]]/100)</f>
        <v>4193</v>
      </c>
      <c r="BB387" s="30">
        <f>TRUNC(Table11[[#This Row],[Column8]]*Table11[[#This Row],[Column313]]/100)</f>
        <v>98</v>
      </c>
      <c r="BC387" s="31">
        <f>TRUNC(Table11[[#This Row],[Column9]]*Table11[[#This Row],[Column314]]/100)</f>
        <v>0</v>
      </c>
      <c r="BD387" s="32">
        <f>TRUNC(Table11[[#This Row],[Column10]]*Table11[[#This Row],[Column30]]/100)</f>
        <v>0</v>
      </c>
      <c r="BE387">
        <f>Table11[[#This Row],[Column2]]</f>
        <v>53157</v>
      </c>
      <c r="BF387">
        <f>Table11[[#This Row],[Column28]]</f>
        <v>53157</v>
      </c>
      <c r="BG387">
        <f>Table11[[#This Row],[Column29]]</f>
        <v>53157</v>
      </c>
      <c r="BH387">
        <f>Table11[[#This Row],[Column30]]</f>
        <v>53157</v>
      </c>
      <c r="BI387">
        <f>Table11[[#This Row],[Column31]]</f>
        <v>53157</v>
      </c>
      <c r="BJ387">
        <f>Table11[[#This Row],[Column312]]</f>
        <v>53157</v>
      </c>
      <c r="BK387">
        <f>Table11[[#This Row],[Column313]]</f>
        <v>53157</v>
      </c>
      <c r="BL387">
        <f>Table11[[#This Row],[Column314]]</f>
        <v>53157</v>
      </c>
      <c r="BM387">
        <f>Table11[[#This Row],[Column315]]</f>
        <v>53157</v>
      </c>
      <c r="BN387">
        <f>Table11[[#This Row],[Column31]]</f>
        <v>53157</v>
      </c>
      <c r="BO387">
        <f>Table11[[#This Row],[Column312]]</f>
        <v>53157</v>
      </c>
    </row>
    <row r="388" spans="1:67" ht="28.8">
      <c r="A388" s="2" t="s">
        <v>362</v>
      </c>
      <c r="B388" s="3" t="s">
        <v>169</v>
      </c>
      <c r="C388" s="3" t="s">
        <v>73</v>
      </c>
      <c r="D388" s="50" t="s">
        <v>1314</v>
      </c>
      <c r="E388">
        <v>0</v>
      </c>
      <c r="F388">
        <v>0.746</v>
      </c>
      <c r="G388">
        <v>7.6260000000000003</v>
      </c>
      <c r="H388">
        <v>7.3449999999999998</v>
      </c>
      <c r="I388">
        <v>33.054000000000002</v>
      </c>
      <c r="J388">
        <v>22.081</v>
      </c>
      <c r="K388">
        <v>3.9079999999999999</v>
      </c>
      <c r="L388">
        <v>25.239000000000001</v>
      </c>
      <c r="M388" s="7">
        <f>Table11[[#This Row],[Progressives]]*0.67+Table11[[#This Row],[Muslim]]*0.64+Table11[[#This Row],[Left]]*0.35+Table11[[#This Row],[Average]]*0.52+Table11[[#This Row],[Reforms]]*0.2</f>
        <v>30.303570000000001</v>
      </c>
      <c r="N388" s="58">
        <f>Table11[[#This Row],[Average]]*0.34+Table11[[#This Row],[Liberal]]*0.45+Table11[[#This Row],[Blues]]+Table11[[#This Row],[Reforms]]*0.6</f>
        <v>40.226210000000002</v>
      </c>
      <c r="O388" s="9">
        <f>Table11[[#This Row],[Liberal]]*0.55+Table11[[#This Row],[Progressives]]*0.07+Table11[[#This Row],[Average]]*0.14</f>
        <v>17.286260000000002</v>
      </c>
      <c r="P388" s="11">
        <f>Table11[[#This Row],[Muslim]]*0.06+Table11[[#This Row],[Left]]*0.44+Table11[[#This Row],[Progressives]]*0.26</f>
        <v>5.3099000000000007</v>
      </c>
      <c r="Q388" s="59"/>
      <c r="R388" s="57">
        <f>Table11[[#This Row],[Muslim]]*0.3+Table11[[#This Row],[Left]]*0.21+Table11[[#This Row],[Reforms]]*0.2</f>
        <v>6.8730600000000006</v>
      </c>
      <c r="T388" s="7">
        <v>30.2</v>
      </c>
      <c r="U388" s="8">
        <v>35.299999999999997</v>
      </c>
      <c r="V388" s="10">
        <v>21.7</v>
      </c>
      <c r="W388" s="9">
        <v>5.5</v>
      </c>
      <c r="X388" s="11">
        <v>7.2</v>
      </c>
      <c r="Y388" s="13">
        <v>0</v>
      </c>
      <c r="Z388" s="12">
        <v>0</v>
      </c>
      <c r="AA388" s="14">
        <v>0</v>
      </c>
      <c r="AB388">
        <f t="shared" ca="1" si="6"/>
        <v>0.16439604258806251</v>
      </c>
      <c r="AC388">
        <v>48827</v>
      </c>
      <c r="AD388" s="17">
        <v>11.27872</v>
      </c>
      <c r="AE388" s="18">
        <v>33.895490000000002</v>
      </c>
      <c r="AF388" s="19">
        <v>36.006999999999998</v>
      </c>
      <c r="AG388" s="20">
        <v>5.5395899999999996</v>
      </c>
      <c r="AH388" s="21">
        <v>13.161</v>
      </c>
      <c r="AI388" s="22">
        <v>1.8200000000000001E-2</v>
      </c>
      <c r="AJ388" s="23">
        <v>0</v>
      </c>
      <c r="AK388" s="24">
        <v>0</v>
      </c>
      <c r="AL388" s="2" t="s">
        <v>362</v>
      </c>
      <c r="AM388" s="17">
        <f>Table11[[#This Row],[Column3]]-Table11[[#This Row],[Labour]]</f>
        <v>-18.921279999999999</v>
      </c>
      <c r="AN388" s="18">
        <f>Table11[[#This Row],[Column4]]-Table11[[#This Row],[Conservative]]</f>
        <v>-1.4045099999999948</v>
      </c>
      <c r="AO388" s="19">
        <f>Table11[[#This Row],[Column5]]-Table11[[#This Row],[Reform]]</f>
        <v>14.306999999999999</v>
      </c>
      <c r="AP388" s="20">
        <f>Table11[[#This Row],[Column6]]-Table11[[#This Row],[LibDem]]</f>
        <v>3.958999999999957E-2</v>
      </c>
      <c r="AQ388" s="21">
        <f>Table11[[#This Row],[Column7]]-Table11[[#This Row],[Green]]</f>
        <v>5.9609999999999994</v>
      </c>
      <c r="AR388" s="22">
        <f>Table11[[#This Row],[Column8]]-Table11[[#This Row],[Oth]]</f>
        <v>1.8200000000000001E-2</v>
      </c>
      <c r="AS388" s="23">
        <f>Table11[[#This Row],[Column9]]-Table11[[#This Row],[SNP]]</f>
        <v>0</v>
      </c>
      <c r="AT388" s="24">
        <f>Table11[[#This Row],[Column10]]-Table11[[#This Row],[PD]]</f>
        <v>0</v>
      </c>
      <c r="AU388" s="24">
        <f>MAX(Table11[[#This Row],[Column3]:[Column10]])-LARGE(Table11[[#This Row],[Column3]:[Column10]],2)</f>
        <v>2.1115099999999956</v>
      </c>
      <c r="AV388">
        <f>Table11[[#This Row],[Column3]]*Table11[[#This Row],[Column2]]</f>
        <v>550706.06143999996</v>
      </c>
      <c r="AW388" s="25">
        <f>TRUNC(Table11[[#This Row],[Column3]]*Table11[[#This Row],[Column28]]/100)</f>
        <v>5507</v>
      </c>
      <c r="AX388" s="26">
        <f>TRUNC(Table11[[#This Row],[Column4]]*Table11[[#This Row],[Column29]]/100)</f>
        <v>16550</v>
      </c>
      <c r="AY388" s="27">
        <f>TRUNC(Table11[[#This Row],[Column5]]*Table11[[#This Row],[Column30]]/100)</f>
        <v>17581</v>
      </c>
      <c r="AZ388" s="28">
        <f>TRUNC(Table11[[#This Row],[Column6]]*Table11[[#This Row],[Column31]]/100)</f>
        <v>2704</v>
      </c>
      <c r="BA388" s="29">
        <f>TRUNC(Table11[[#This Row],[Column7]]*Table11[[#This Row],[Column312]]/100)</f>
        <v>6426</v>
      </c>
      <c r="BB388" s="30">
        <f>TRUNC(Table11[[#This Row],[Column8]]*Table11[[#This Row],[Column313]]/100)</f>
        <v>8</v>
      </c>
      <c r="BC388" s="31">
        <f>TRUNC(Table11[[#This Row],[Column9]]*Table11[[#This Row],[Column314]]/100)</f>
        <v>0</v>
      </c>
      <c r="BD388" s="32">
        <f>TRUNC(Table11[[#This Row],[Column10]]*Table11[[#This Row],[Column30]]/100)</f>
        <v>0</v>
      </c>
      <c r="BE388">
        <f>Table11[[#This Row],[Column2]]</f>
        <v>48827</v>
      </c>
      <c r="BF388">
        <f>Table11[[#This Row],[Column28]]</f>
        <v>48827</v>
      </c>
      <c r="BG388">
        <f>Table11[[#This Row],[Column29]]</f>
        <v>48827</v>
      </c>
      <c r="BH388">
        <f>Table11[[#This Row],[Column30]]</f>
        <v>48827</v>
      </c>
      <c r="BI388">
        <f>Table11[[#This Row],[Column31]]</f>
        <v>48827</v>
      </c>
      <c r="BJ388">
        <f>Table11[[#This Row],[Column312]]</f>
        <v>48827</v>
      </c>
      <c r="BK388">
        <f>Table11[[#This Row],[Column313]]</f>
        <v>48827</v>
      </c>
      <c r="BL388">
        <f>Table11[[#This Row],[Column314]]</f>
        <v>48827</v>
      </c>
      <c r="BM388">
        <f>Table11[[#This Row],[Column315]]</f>
        <v>48827</v>
      </c>
      <c r="BN388">
        <f>Table11[[#This Row],[Column31]]</f>
        <v>48827</v>
      </c>
      <c r="BO388">
        <f>Table11[[#This Row],[Column312]]</f>
        <v>48827</v>
      </c>
    </row>
    <row r="389" spans="1:67" ht="28.8" customHeight="1">
      <c r="A389" s="4" t="s">
        <v>259</v>
      </c>
      <c r="B389" s="5" t="s">
        <v>136</v>
      </c>
      <c r="C389" s="5" t="s">
        <v>73</v>
      </c>
      <c r="D389" s="56" t="s">
        <v>1315</v>
      </c>
      <c r="E389">
        <v>0</v>
      </c>
      <c r="F389">
        <v>1.093</v>
      </c>
      <c r="G389">
        <v>7.2350000000000003</v>
      </c>
      <c r="H389">
        <v>9.327</v>
      </c>
      <c r="I389">
        <v>26.135999999999999</v>
      </c>
      <c r="J389">
        <v>31.097000000000001</v>
      </c>
      <c r="K389">
        <v>8.1859999999999999</v>
      </c>
      <c r="L389">
        <v>16.925999999999998</v>
      </c>
      <c r="M389" s="7">
        <f>Table11[[#This Row],[Progressives]]*0.67+Table11[[#This Row],[Muslim]]*0.64+Table11[[#This Row],[Left]]*0.35+Table11[[#This Row],[Average]]*0.52+Table11[[#This Row],[Reforms]]*0.2</f>
        <v>26.456779999999998</v>
      </c>
      <c r="N389" s="58">
        <f>Table11[[#This Row],[Average]]*0.34+Table11[[#This Row],[Liberal]]*0.45+Table11[[#This Row],[Blues]]+Table11[[#This Row],[Reforms]]*0.6</f>
        <v>41.221490000000003</v>
      </c>
      <c r="O389" s="9">
        <f>Table11[[#This Row],[Liberal]]*0.55+Table11[[#This Row],[Progressives]]*0.07+Table11[[#This Row],[Average]]*0.14</f>
        <v>21.415280000000003</v>
      </c>
      <c r="P389" s="11">
        <f>Table11[[#This Row],[Muslim]]*0.06+Table11[[#This Row],[Left]]*0.44+Table11[[#This Row],[Progressives]]*0.26</f>
        <v>5.6740000000000004</v>
      </c>
      <c r="Q389" s="59"/>
      <c r="R389" s="57">
        <f>Table11[[#This Row],[Muslim]]*0.3+Table11[[#This Row],[Left]]*0.21+Table11[[#This Row],[Reforms]]*0.2</f>
        <v>5.23245</v>
      </c>
      <c r="T389" s="7">
        <v>10.8</v>
      </c>
      <c r="U389" s="8">
        <v>34.4</v>
      </c>
      <c r="V389" s="10">
        <v>11</v>
      </c>
      <c r="W389" s="9">
        <v>39</v>
      </c>
      <c r="X389" s="11">
        <v>3.9</v>
      </c>
      <c r="Y389" s="13">
        <v>0.9</v>
      </c>
      <c r="Z389" s="12">
        <v>0</v>
      </c>
      <c r="AA389" s="14">
        <v>0</v>
      </c>
      <c r="AB389">
        <f t="shared" ca="1" si="6"/>
        <v>0.6415198961093217</v>
      </c>
      <c r="AC389">
        <v>55499</v>
      </c>
      <c r="AD389" s="17">
        <v>4.5081600000000002</v>
      </c>
      <c r="AE389" s="18">
        <v>27.346</v>
      </c>
      <c r="AF389" s="19">
        <v>22.658000000000001</v>
      </c>
      <c r="AG389" s="20">
        <v>37.290880000000001</v>
      </c>
      <c r="AH389" s="21">
        <v>8.0799599999999998</v>
      </c>
      <c r="AI389" s="22">
        <v>0.11699999999999899</v>
      </c>
      <c r="AJ389" s="23">
        <v>0</v>
      </c>
      <c r="AK389" s="24">
        <v>0</v>
      </c>
      <c r="AL389" s="4" t="s">
        <v>259</v>
      </c>
      <c r="AM389" s="17">
        <f>Table11[[#This Row],[Column3]]-Table11[[#This Row],[Labour]]</f>
        <v>-6.2918400000000005</v>
      </c>
      <c r="AN389" s="18">
        <f>Table11[[#This Row],[Column4]]-Table11[[#This Row],[Conservative]]</f>
        <v>-7.0539999999999985</v>
      </c>
      <c r="AO389" s="19">
        <f>Table11[[#This Row],[Column5]]-Table11[[#This Row],[Reform]]</f>
        <v>11.658000000000001</v>
      </c>
      <c r="AP389" s="20">
        <f>Table11[[#This Row],[Column6]]-Table11[[#This Row],[LibDem]]</f>
        <v>-1.7091199999999986</v>
      </c>
      <c r="AQ389" s="21">
        <f>Table11[[#This Row],[Column7]]-Table11[[#This Row],[Green]]</f>
        <v>4.1799599999999995</v>
      </c>
      <c r="AR389" s="22">
        <f>Table11[[#This Row],[Column8]]-Table11[[#This Row],[Oth]]</f>
        <v>-0.78300000000000103</v>
      </c>
      <c r="AS389" s="23">
        <f>Table11[[#This Row],[Column9]]-Table11[[#This Row],[SNP]]</f>
        <v>0</v>
      </c>
      <c r="AT389" s="24">
        <f>Table11[[#This Row],[Column10]]-Table11[[#This Row],[PD]]</f>
        <v>0</v>
      </c>
      <c r="AU389" s="24">
        <f>MAX(Table11[[#This Row],[Column3]:[Column10]])-LARGE(Table11[[#This Row],[Column3]:[Column10]],2)</f>
        <v>9.9448800000000013</v>
      </c>
      <c r="AV389">
        <f>Table11[[#This Row],[Column3]]*Table11[[#This Row],[Column2]]</f>
        <v>250198.37184000001</v>
      </c>
      <c r="AW389" s="25">
        <f>TRUNC(Table11[[#This Row],[Column3]]*Table11[[#This Row],[Column28]]/100)</f>
        <v>2501</v>
      </c>
      <c r="AX389" s="26">
        <f>TRUNC(Table11[[#This Row],[Column4]]*Table11[[#This Row],[Column29]]/100)</f>
        <v>15176</v>
      </c>
      <c r="AY389" s="27">
        <f>TRUNC(Table11[[#This Row],[Column5]]*Table11[[#This Row],[Column30]]/100)</f>
        <v>12574</v>
      </c>
      <c r="AZ389" s="28">
        <f>TRUNC(Table11[[#This Row],[Column6]]*Table11[[#This Row],[Column31]]/100)</f>
        <v>20696</v>
      </c>
      <c r="BA389" s="29">
        <f>TRUNC(Table11[[#This Row],[Column7]]*Table11[[#This Row],[Column312]]/100)</f>
        <v>4484</v>
      </c>
      <c r="BB389" s="30">
        <f>TRUNC(Table11[[#This Row],[Column8]]*Table11[[#This Row],[Column313]]/100)</f>
        <v>64</v>
      </c>
      <c r="BC389" s="31">
        <f>TRUNC(Table11[[#This Row],[Column9]]*Table11[[#This Row],[Column314]]/100)</f>
        <v>0</v>
      </c>
      <c r="BD389" s="32">
        <f>TRUNC(Table11[[#This Row],[Column10]]*Table11[[#This Row],[Column30]]/100)</f>
        <v>0</v>
      </c>
      <c r="BE389">
        <f>Table11[[#This Row],[Column2]]</f>
        <v>55499</v>
      </c>
      <c r="BF389">
        <f>Table11[[#This Row],[Column28]]</f>
        <v>55499</v>
      </c>
      <c r="BG389">
        <f>Table11[[#This Row],[Column29]]</f>
        <v>55499</v>
      </c>
      <c r="BH389">
        <f>Table11[[#This Row],[Column30]]</f>
        <v>55499</v>
      </c>
      <c r="BI389">
        <f>Table11[[#This Row],[Column31]]</f>
        <v>55499</v>
      </c>
      <c r="BJ389">
        <f>Table11[[#This Row],[Column312]]</f>
        <v>55499</v>
      </c>
      <c r="BK389">
        <f>Table11[[#This Row],[Column313]]</f>
        <v>55499</v>
      </c>
      <c r="BL389">
        <f>Table11[[#This Row],[Column314]]</f>
        <v>55499</v>
      </c>
      <c r="BM389">
        <f>Table11[[#This Row],[Column315]]</f>
        <v>55499</v>
      </c>
      <c r="BN389">
        <f>Table11[[#This Row],[Column31]]</f>
        <v>55499</v>
      </c>
      <c r="BO389">
        <f>Table11[[#This Row],[Column312]]</f>
        <v>55499</v>
      </c>
    </row>
    <row r="390" spans="1:67" ht="28.8" customHeight="1">
      <c r="A390" s="2" t="s">
        <v>260</v>
      </c>
      <c r="B390" s="3" t="s">
        <v>202</v>
      </c>
      <c r="C390" s="3" t="s">
        <v>73</v>
      </c>
      <c r="D390" s="50" t="s">
        <v>1316</v>
      </c>
      <c r="E390" s="16">
        <v>0</v>
      </c>
      <c r="F390">
        <v>3.395</v>
      </c>
      <c r="G390">
        <v>9.5939999999999994</v>
      </c>
      <c r="H390">
        <v>19.542999999999999</v>
      </c>
      <c r="I390">
        <v>27.960999999999999</v>
      </c>
      <c r="J390">
        <v>22.809000000000001</v>
      </c>
      <c r="K390">
        <v>3.0449999999999999</v>
      </c>
      <c r="L390">
        <v>13.653</v>
      </c>
      <c r="M390" s="7">
        <f>Table11[[#This Row],[Progressives]]*0.67+Table11[[#This Row],[Muslim]]*0.64+Table11[[#This Row],[Left]]*0.35+Table11[[#This Row],[Average]]*0.52+Table11[[#This Row],[Reforms]]*0.2</f>
        <v>35.894830000000006</v>
      </c>
      <c r="N390" s="58">
        <f>Table11[[#This Row],[Average]]*0.34+Table11[[#This Row],[Liberal]]*0.45+Table11[[#This Row],[Blues]]+Table11[[#This Row],[Reforms]]*0.6</f>
        <v>31.00759</v>
      </c>
      <c r="O390" s="9">
        <f>Table11[[#This Row],[Liberal]]*0.55+Table11[[#This Row],[Progressives]]*0.07+Table11[[#This Row],[Average]]*0.14</f>
        <v>17.827500000000001</v>
      </c>
      <c r="P390" s="11">
        <f>Table11[[#This Row],[Muslim]]*0.06+Table11[[#This Row],[Left]]*0.44+Table11[[#This Row],[Progressives]]*0.26</f>
        <v>9.50624</v>
      </c>
      <c r="Q390" s="59"/>
      <c r="R390" s="57">
        <f>Table11[[#This Row],[Muslim]]*0.3+Table11[[#This Row],[Left]]*0.21+Table11[[#This Row],[Reforms]]*0.2</f>
        <v>5.7638400000000001</v>
      </c>
      <c r="T390" s="7">
        <v>52.4</v>
      </c>
      <c r="U390" s="8">
        <v>12.8</v>
      </c>
      <c r="V390" s="10">
        <v>8.8000000000000007</v>
      </c>
      <c r="W390" s="9">
        <v>5.9</v>
      </c>
      <c r="X390" s="11">
        <v>14.3</v>
      </c>
      <c r="Y390" s="13">
        <v>5.9</v>
      </c>
      <c r="Z390" s="12">
        <v>0</v>
      </c>
      <c r="AA390" s="14">
        <v>0</v>
      </c>
      <c r="AB390">
        <f t="shared" ca="1" si="6"/>
        <v>0.78924272168517184</v>
      </c>
      <c r="AC390">
        <v>51909</v>
      </c>
      <c r="AD390" s="17">
        <v>30.23667</v>
      </c>
      <c r="AE390" s="18">
        <v>14.364240000000001</v>
      </c>
      <c r="AF390" s="19">
        <v>22.85876</v>
      </c>
      <c r="AG390" s="20">
        <v>6.9603299999999999</v>
      </c>
      <c r="AH390" s="21">
        <v>24.945599999999999</v>
      </c>
      <c r="AI390" s="22">
        <v>0.63439999999999996</v>
      </c>
      <c r="AJ390" s="23">
        <v>0</v>
      </c>
      <c r="AK390" s="24">
        <v>0</v>
      </c>
      <c r="AL390" s="2" t="s">
        <v>260</v>
      </c>
      <c r="AM390" s="17">
        <f>Table11[[#This Row],[Column3]]-Table11[[#This Row],[Labour]]</f>
        <v>-22.163329999999998</v>
      </c>
      <c r="AN390" s="18">
        <f>Table11[[#This Row],[Column4]]-Table11[[#This Row],[Conservative]]</f>
        <v>1.5642399999999999</v>
      </c>
      <c r="AO390" s="19">
        <f>Table11[[#This Row],[Column5]]-Table11[[#This Row],[Reform]]</f>
        <v>14.058759999999999</v>
      </c>
      <c r="AP390" s="20">
        <f>Table11[[#This Row],[Column6]]-Table11[[#This Row],[LibDem]]</f>
        <v>1.0603299999999996</v>
      </c>
      <c r="AQ390" s="21">
        <f>Table11[[#This Row],[Column7]]-Table11[[#This Row],[Green]]</f>
        <v>10.645599999999998</v>
      </c>
      <c r="AR390" s="22">
        <f>Table11[[#This Row],[Column8]]-Table11[[#This Row],[Oth]]</f>
        <v>-5.2656000000000001</v>
      </c>
      <c r="AS390" s="23">
        <f>Table11[[#This Row],[Column9]]-Table11[[#This Row],[SNP]]</f>
        <v>0</v>
      </c>
      <c r="AT390" s="24">
        <f>Table11[[#This Row],[Column10]]-Table11[[#This Row],[PD]]</f>
        <v>0</v>
      </c>
      <c r="AU390" s="24">
        <f>MAX(Table11[[#This Row],[Column3]:[Column10]])-LARGE(Table11[[#This Row],[Column3]:[Column10]],2)</f>
        <v>5.2910700000000013</v>
      </c>
      <c r="AV390">
        <f>Table11[[#This Row],[Column3]]*Table11[[#This Row],[Column2]]</f>
        <v>1569555.3030300001</v>
      </c>
      <c r="AW390" s="25">
        <f>TRUNC(Table11[[#This Row],[Column3]]*Table11[[#This Row],[Column28]]/100)</f>
        <v>15695</v>
      </c>
      <c r="AX390" s="26">
        <f>TRUNC(Table11[[#This Row],[Column4]]*Table11[[#This Row],[Column29]]/100)</f>
        <v>7456</v>
      </c>
      <c r="AY390" s="27">
        <f>TRUNC(Table11[[#This Row],[Column5]]*Table11[[#This Row],[Column30]]/100)</f>
        <v>11865</v>
      </c>
      <c r="AZ390" s="28">
        <f>TRUNC(Table11[[#This Row],[Column6]]*Table11[[#This Row],[Column31]]/100)</f>
        <v>3613</v>
      </c>
      <c r="BA390" s="29">
        <f>TRUNC(Table11[[#This Row],[Column7]]*Table11[[#This Row],[Column312]]/100)</f>
        <v>12949</v>
      </c>
      <c r="BB390" s="30">
        <f>TRUNC(Table11[[#This Row],[Column8]]*Table11[[#This Row],[Column313]]/100)</f>
        <v>329</v>
      </c>
      <c r="BC390" s="31">
        <f>TRUNC(Table11[[#This Row],[Column9]]*Table11[[#This Row],[Column314]]/100)</f>
        <v>0</v>
      </c>
      <c r="BD390" s="32">
        <f>TRUNC(Table11[[#This Row],[Column10]]*Table11[[#This Row],[Column30]]/100)</f>
        <v>0</v>
      </c>
      <c r="BE390">
        <f>Table11[[#This Row],[Column2]]</f>
        <v>51909</v>
      </c>
      <c r="BF390">
        <f>Table11[[#This Row],[Column28]]</f>
        <v>51909</v>
      </c>
      <c r="BG390">
        <f>Table11[[#This Row],[Column29]]</f>
        <v>51909</v>
      </c>
      <c r="BH390">
        <f>Table11[[#This Row],[Column30]]</f>
        <v>51909</v>
      </c>
      <c r="BI390">
        <f>Table11[[#This Row],[Column31]]</f>
        <v>51909</v>
      </c>
      <c r="BJ390">
        <f>Table11[[#This Row],[Column312]]</f>
        <v>51909</v>
      </c>
      <c r="BK390">
        <f>Table11[[#This Row],[Column313]]</f>
        <v>51909</v>
      </c>
      <c r="BL390">
        <f>Table11[[#This Row],[Column314]]</f>
        <v>51909</v>
      </c>
      <c r="BM390">
        <f>Table11[[#This Row],[Column315]]</f>
        <v>51909</v>
      </c>
      <c r="BN390">
        <f>Table11[[#This Row],[Column31]]</f>
        <v>51909</v>
      </c>
      <c r="BO390">
        <f>Table11[[#This Row],[Column312]]</f>
        <v>51909</v>
      </c>
    </row>
    <row r="391" spans="1:67" ht="28.8" customHeight="1">
      <c r="A391" s="2" t="s">
        <v>365</v>
      </c>
      <c r="B391" s="3" t="s">
        <v>366</v>
      </c>
      <c r="C391" s="3" t="s">
        <v>73</v>
      </c>
      <c r="D391" s="50" t="s">
        <v>1317</v>
      </c>
      <c r="E391">
        <v>0</v>
      </c>
      <c r="F391">
        <v>0.33600000000000002</v>
      </c>
      <c r="G391">
        <v>6.2889999999999997</v>
      </c>
      <c r="H391">
        <v>7.3380000000000001</v>
      </c>
      <c r="I391">
        <v>31.744</v>
      </c>
      <c r="J391">
        <v>19.106000000000002</v>
      </c>
      <c r="K391">
        <v>7.1509999999999998</v>
      </c>
      <c r="L391">
        <v>28.035</v>
      </c>
      <c r="M391" s="7">
        <f>Table11[[#This Row],[Progressives]]*0.67+Table11[[#This Row],[Muslim]]*0.64+Table11[[#This Row],[Left]]*0.35+Table11[[#This Row],[Average]]*0.52+Table11[[#This Row],[Reforms]]*0.2</f>
        <v>29.446529999999999</v>
      </c>
      <c r="N391" s="58">
        <f>Table11[[#This Row],[Average]]*0.34+Table11[[#This Row],[Liberal]]*0.45+Table11[[#This Row],[Blues]]+Table11[[#This Row],[Reforms]]*0.6</f>
        <v>43.362660000000005</v>
      </c>
      <c r="O391" s="9">
        <f>Table11[[#This Row],[Liberal]]*0.55+Table11[[#This Row],[Progressives]]*0.07+Table11[[#This Row],[Average]]*0.14</f>
        <v>15.466120000000002</v>
      </c>
      <c r="P391" s="11">
        <f>Table11[[#This Row],[Muslim]]*0.06+Table11[[#This Row],[Left]]*0.44+Table11[[#This Row],[Progressives]]*0.26</f>
        <v>4.6951999999999998</v>
      </c>
      <c r="Q391" s="59"/>
      <c r="R391" s="57">
        <f>Table11[[#This Row],[Muslim]]*0.3+Table11[[#This Row],[Left]]*0.21+Table11[[#This Row],[Reforms]]*0.2</f>
        <v>7.0284899999999997</v>
      </c>
      <c r="T391" s="7">
        <v>18.399999999999999</v>
      </c>
      <c r="U391" s="8">
        <v>30.6</v>
      </c>
      <c r="V391" s="10">
        <v>20.8</v>
      </c>
      <c r="W391" s="9">
        <v>10.4</v>
      </c>
      <c r="X391" s="11">
        <v>18.5</v>
      </c>
      <c r="Y391" s="13">
        <v>1.2</v>
      </c>
      <c r="Z391" s="12">
        <v>0</v>
      </c>
      <c r="AA391" s="14">
        <v>0</v>
      </c>
      <c r="AB391">
        <f t="shared" ca="1" si="6"/>
        <v>0.2179516229828361</v>
      </c>
      <c r="AC391">
        <v>34078</v>
      </c>
      <c r="AD391" s="17">
        <v>7.1551999999999998</v>
      </c>
      <c r="AE391" s="18">
        <v>23.049029999999998</v>
      </c>
      <c r="AF391" s="19">
        <v>33.734000000000002</v>
      </c>
      <c r="AG391" s="20">
        <v>8.1299700000000001</v>
      </c>
      <c r="AH391" s="21">
        <v>27.734299999999902</v>
      </c>
      <c r="AI391" s="22">
        <v>9.7500000000000003E-2</v>
      </c>
      <c r="AJ391" s="23">
        <v>0</v>
      </c>
      <c r="AK391" s="24">
        <v>0</v>
      </c>
      <c r="AL391" s="2" t="s">
        <v>365</v>
      </c>
      <c r="AM391" s="17">
        <f>Table11[[#This Row],[Column3]]-Table11[[#This Row],[Labour]]</f>
        <v>-11.244799999999998</v>
      </c>
      <c r="AN391" s="18">
        <f>Table11[[#This Row],[Column4]]-Table11[[#This Row],[Conservative]]</f>
        <v>-7.5509700000000031</v>
      </c>
      <c r="AO391" s="19">
        <f>Table11[[#This Row],[Column5]]-Table11[[#This Row],[Reform]]</f>
        <v>12.934000000000001</v>
      </c>
      <c r="AP391" s="20">
        <f>Table11[[#This Row],[Column6]]-Table11[[#This Row],[LibDem]]</f>
        <v>-2.2700300000000002</v>
      </c>
      <c r="AQ391" s="21">
        <f>Table11[[#This Row],[Column7]]-Table11[[#This Row],[Green]]</f>
        <v>9.2342999999999016</v>
      </c>
      <c r="AR391" s="22">
        <f>Table11[[#This Row],[Column8]]-Table11[[#This Row],[Oth]]</f>
        <v>-1.1025</v>
      </c>
      <c r="AS391" s="23">
        <f>Table11[[#This Row],[Column9]]-Table11[[#This Row],[SNP]]</f>
        <v>0</v>
      </c>
      <c r="AT391" s="24">
        <f>Table11[[#This Row],[Column10]]-Table11[[#This Row],[PD]]</f>
        <v>0</v>
      </c>
      <c r="AU391" s="24">
        <f>MAX(Table11[[#This Row],[Column3]:[Column10]])-LARGE(Table11[[#This Row],[Column3]:[Column10]],2)</f>
        <v>5.9997000000001002</v>
      </c>
      <c r="AV391">
        <f>Table11[[#This Row],[Column3]]*Table11[[#This Row],[Column2]]</f>
        <v>243834.9056</v>
      </c>
      <c r="AW391" s="25">
        <f>TRUNC(Table11[[#This Row],[Column3]]*Table11[[#This Row],[Column28]]/100)</f>
        <v>2438</v>
      </c>
      <c r="AX391" s="26">
        <f>TRUNC(Table11[[#This Row],[Column4]]*Table11[[#This Row],[Column29]]/100)</f>
        <v>7854</v>
      </c>
      <c r="AY391" s="27">
        <f>TRUNC(Table11[[#This Row],[Column5]]*Table11[[#This Row],[Column30]]/100)</f>
        <v>11495</v>
      </c>
      <c r="AZ391" s="28">
        <f>TRUNC(Table11[[#This Row],[Column6]]*Table11[[#This Row],[Column31]]/100)</f>
        <v>2770</v>
      </c>
      <c r="BA391" s="29">
        <f>TRUNC(Table11[[#This Row],[Column7]]*Table11[[#This Row],[Column312]]/100)</f>
        <v>9451</v>
      </c>
      <c r="BB391" s="30">
        <f>TRUNC(Table11[[#This Row],[Column8]]*Table11[[#This Row],[Column313]]/100)</f>
        <v>33</v>
      </c>
      <c r="BC391" s="31">
        <f>TRUNC(Table11[[#This Row],[Column9]]*Table11[[#This Row],[Column314]]/100)</f>
        <v>0</v>
      </c>
      <c r="BD391" s="32">
        <f>TRUNC(Table11[[#This Row],[Column10]]*Table11[[#This Row],[Column30]]/100)</f>
        <v>0</v>
      </c>
      <c r="BE391">
        <f>Table11[[#This Row],[Column2]]</f>
        <v>34078</v>
      </c>
      <c r="BF391">
        <f>Table11[[#This Row],[Column28]]</f>
        <v>34078</v>
      </c>
      <c r="BG391">
        <f>Table11[[#This Row],[Column29]]</f>
        <v>34078</v>
      </c>
      <c r="BH391">
        <f>Table11[[#This Row],[Column30]]</f>
        <v>34078</v>
      </c>
      <c r="BI391">
        <f>Table11[[#This Row],[Column31]]</f>
        <v>34078</v>
      </c>
      <c r="BJ391">
        <f>Table11[[#This Row],[Column312]]</f>
        <v>34078</v>
      </c>
      <c r="BK391">
        <f>Table11[[#This Row],[Column313]]</f>
        <v>34078</v>
      </c>
      <c r="BL391">
        <f>Table11[[#This Row],[Column314]]</f>
        <v>34078</v>
      </c>
      <c r="BM391">
        <f>Table11[[#This Row],[Column315]]</f>
        <v>34078</v>
      </c>
      <c r="BN391">
        <f>Table11[[#This Row],[Column31]]</f>
        <v>34078</v>
      </c>
      <c r="BO391">
        <f>Table11[[#This Row],[Column312]]</f>
        <v>34078</v>
      </c>
    </row>
    <row r="392" spans="1:67" ht="28.8" customHeight="1">
      <c r="A392" s="4" t="s">
        <v>367</v>
      </c>
      <c r="B392" s="5" t="s">
        <v>366</v>
      </c>
      <c r="C392" s="5" t="s">
        <v>73</v>
      </c>
      <c r="D392" s="56" t="s">
        <v>1318</v>
      </c>
      <c r="E392" s="16">
        <v>0</v>
      </c>
      <c r="F392">
        <v>0.505</v>
      </c>
      <c r="G392">
        <v>6.9340000000000002</v>
      </c>
      <c r="H392">
        <v>7.4039999999999999</v>
      </c>
      <c r="I392">
        <v>31.885000000000002</v>
      </c>
      <c r="J392">
        <v>16.812999999999999</v>
      </c>
      <c r="K392">
        <v>9.3879999999999999</v>
      </c>
      <c r="L392">
        <v>27.071000000000002</v>
      </c>
      <c r="M392" s="7">
        <f>Table11[[#This Row],[Progressives]]*0.67+Table11[[#This Row],[Muslim]]*0.64+Table11[[#This Row],[Left]]*0.35+Table11[[#This Row],[Average]]*0.52+Table11[[#This Row],[Reforms]]*0.2</f>
        <v>29.705180000000002</v>
      </c>
      <c r="N392" s="58">
        <f>Table11[[#This Row],[Average]]*0.34+Table11[[#This Row],[Liberal]]*0.45+Table11[[#This Row],[Blues]]+Table11[[#This Row],[Reforms]]*0.6</f>
        <v>44.037350000000004</v>
      </c>
      <c r="O392" s="9">
        <f>Table11[[#This Row],[Liberal]]*0.55+Table11[[#This Row],[Progressives]]*0.07+Table11[[#This Row],[Average]]*0.14</f>
        <v>14.229330000000001</v>
      </c>
      <c r="P392" s="11">
        <f>Table11[[#This Row],[Muslim]]*0.06+Table11[[#This Row],[Left]]*0.44+Table11[[#This Row],[Progressives]]*0.26</f>
        <v>5.0062999999999995</v>
      </c>
      <c r="Q392" s="59"/>
      <c r="R392" s="57">
        <f>Table11[[#This Row],[Muslim]]*0.3+Table11[[#This Row],[Left]]*0.21+Table11[[#This Row],[Reforms]]*0.2</f>
        <v>7.021840000000001</v>
      </c>
      <c r="T392" s="7">
        <v>38.6</v>
      </c>
      <c r="U392" s="8">
        <v>29.3</v>
      </c>
      <c r="V392" s="10">
        <v>17</v>
      </c>
      <c r="W392" s="9">
        <v>7.9</v>
      </c>
      <c r="X392" s="11">
        <v>6.7</v>
      </c>
      <c r="Y392" s="13">
        <v>0.3</v>
      </c>
      <c r="Z392" s="12">
        <v>0</v>
      </c>
      <c r="AA392" s="14">
        <v>0</v>
      </c>
      <c r="AB392">
        <f t="shared" ca="1" si="6"/>
        <v>0.78937513475441412</v>
      </c>
      <c r="AC392">
        <v>34290</v>
      </c>
      <c r="AD392" s="17">
        <v>24.599689999999999</v>
      </c>
      <c r="AE392" s="18">
        <v>17.056159999999998</v>
      </c>
      <c r="AF392" s="19">
        <v>35.610839999999897</v>
      </c>
      <c r="AG392" s="20">
        <v>7.5581099999999903</v>
      </c>
      <c r="AH392" s="21">
        <v>14.930999999999999</v>
      </c>
      <c r="AI392" s="22">
        <v>4.4200000000000003E-2</v>
      </c>
      <c r="AJ392" s="23">
        <v>0</v>
      </c>
      <c r="AK392" s="24">
        <v>0</v>
      </c>
      <c r="AL392" s="4" t="s">
        <v>367</v>
      </c>
      <c r="AM392" s="17">
        <f>Table11[[#This Row],[Column3]]-Table11[[#This Row],[Labour]]</f>
        <v>-14.000310000000002</v>
      </c>
      <c r="AN392" s="18">
        <f>Table11[[#This Row],[Column4]]-Table11[[#This Row],[Conservative]]</f>
        <v>-12.243840000000002</v>
      </c>
      <c r="AO392" s="19">
        <f>Table11[[#This Row],[Column5]]-Table11[[#This Row],[Reform]]</f>
        <v>18.610839999999897</v>
      </c>
      <c r="AP392" s="20">
        <f>Table11[[#This Row],[Column6]]-Table11[[#This Row],[LibDem]]</f>
        <v>-0.34189000000001002</v>
      </c>
      <c r="AQ392" s="21">
        <f>Table11[[#This Row],[Column7]]-Table11[[#This Row],[Green]]</f>
        <v>8.2309999999999981</v>
      </c>
      <c r="AR392" s="22">
        <f>Table11[[#This Row],[Column8]]-Table11[[#This Row],[Oth]]</f>
        <v>-0.25579999999999997</v>
      </c>
      <c r="AS392" s="23">
        <f>Table11[[#This Row],[Column9]]-Table11[[#This Row],[SNP]]</f>
        <v>0</v>
      </c>
      <c r="AT392" s="24">
        <f>Table11[[#This Row],[Column10]]-Table11[[#This Row],[PD]]</f>
        <v>0</v>
      </c>
      <c r="AU392" s="24">
        <f>MAX(Table11[[#This Row],[Column3]:[Column10]])-LARGE(Table11[[#This Row],[Column3]:[Column10]],2)</f>
        <v>11.011149999999898</v>
      </c>
      <c r="AV392">
        <f>Table11[[#This Row],[Column3]]*Table11[[#This Row],[Column2]]</f>
        <v>843523.37009999994</v>
      </c>
      <c r="AW392" s="25">
        <f>TRUNC(Table11[[#This Row],[Column3]]*Table11[[#This Row],[Column28]]/100)</f>
        <v>8435</v>
      </c>
      <c r="AX392" s="26">
        <f>TRUNC(Table11[[#This Row],[Column4]]*Table11[[#This Row],[Column29]]/100)</f>
        <v>5848</v>
      </c>
      <c r="AY392" s="27">
        <f>TRUNC(Table11[[#This Row],[Column5]]*Table11[[#This Row],[Column30]]/100)</f>
        <v>12210</v>
      </c>
      <c r="AZ392" s="28">
        <f>TRUNC(Table11[[#This Row],[Column6]]*Table11[[#This Row],[Column31]]/100)</f>
        <v>2591</v>
      </c>
      <c r="BA392" s="29">
        <f>TRUNC(Table11[[#This Row],[Column7]]*Table11[[#This Row],[Column312]]/100)</f>
        <v>5119</v>
      </c>
      <c r="BB392" s="30">
        <f>TRUNC(Table11[[#This Row],[Column8]]*Table11[[#This Row],[Column313]]/100)</f>
        <v>15</v>
      </c>
      <c r="BC392" s="31">
        <f>TRUNC(Table11[[#This Row],[Column9]]*Table11[[#This Row],[Column314]]/100)</f>
        <v>0</v>
      </c>
      <c r="BD392" s="32">
        <f>TRUNC(Table11[[#This Row],[Column10]]*Table11[[#This Row],[Column30]]/100)</f>
        <v>0</v>
      </c>
      <c r="BE392">
        <f>Table11[[#This Row],[Column2]]</f>
        <v>34290</v>
      </c>
      <c r="BF392">
        <f>Table11[[#This Row],[Column28]]</f>
        <v>34290</v>
      </c>
      <c r="BG392">
        <f>Table11[[#This Row],[Column29]]</f>
        <v>34290</v>
      </c>
      <c r="BH392">
        <f>Table11[[#This Row],[Column30]]</f>
        <v>34290</v>
      </c>
      <c r="BI392">
        <f>Table11[[#This Row],[Column31]]</f>
        <v>34290</v>
      </c>
      <c r="BJ392">
        <f>Table11[[#This Row],[Column312]]</f>
        <v>34290</v>
      </c>
      <c r="BK392">
        <f>Table11[[#This Row],[Column313]]</f>
        <v>34290</v>
      </c>
      <c r="BL392">
        <f>Table11[[#This Row],[Column314]]</f>
        <v>34290</v>
      </c>
      <c r="BM392">
        <f>Table11[[#This Row],[Column315]]</f>
        <v>34290</v>
      </c>
      <c r="BN392">
        <f>Table11[[#This Row],[Column31]]</f>
        <v>34290</v>
      </c>
      <c r="BO392">
        <f>Table11[[#This Row],[Column312]]</f>
        <v>34290</v>
      </c>
    </row>
    <row r="393" spans="1:67" ht="28.8" customHeight="1">
      <c r="A393" s="2" t="s">
        <v>269</v>
      </c>
      <c r="B393" s="3" t="s">
        <v>202</v>
      </c>
      <c r="C393" s="3" t="s">
        <v>73</v>
      </c>
      <c r="D393" s="50" t="s">
        <v>1319</v>
      </c>
      <c r="E393">
        <v>0</v>
      </c>
      <c r="F393">
        <v>0.69899999999999995</v>
      </c>
      <c r="G393">
        <v>7.31</v>
      </c>
      <c r="H393">
        <v>7.7729999999999997</v>
      </c>
      <c r="I393">
        <v>34.850999999999999</v>
      </c>
      <c r="J393">
        <v>23.545999999999999</v>
      </c>
      <c r="K393">
        <v>5.4489999999999998</v>
      </c>
      <c r="L393">
        <v>20.370999999999999</v>
      </c>
      <c r="M393" s="7">
        <f>Table11[[#This Row],[Progressives]]*0.67+Table11[[#This Row],[Muslim]]*0.64+Table11[[#This Row],[Left]]*0.35+Table11[[#This Row],[Average]]*0.52+Table11[[#This Row],[Reforms]]*0.2</f>
        <v>30.410490000000003</v>
      </c>
      <c r="N393" s="58">
        <f>Table11[[#This Row],[Average]]*0.34+Table11[[#This Row],[Liberal]]*0.45+Table11[[#This Row],[Blues]]+Table11[[#This Row],[Reforms]]*0.6</f>
        <v>40.116639999999997</v>
      </c>
      <c r="O393" s="9">
        <f>Table11[[#This Row],[Liberal]]*0.55+Table11[[#This Row],[Progressives]]*0.07+Table11[[#This Row],[Average]]*0.14</f>
        <v>18.373550000000002</v>
      </c>
      <c r="P393" s="11">
        <f>Table11[[#This Row],[Muslim]]*0.06+Table11[[#This Row],[Left]]*0.44+Table11[[#This Row],[Progressives]]*0.26</f>
        <v>5.2793199999999993</v>
      </c>
      <c r="Q393" s="59"/>
      <c r="R393" s="57">
        <f>Table11[[#This Row],[Muslim]]*0.3+Table11[[#This Row],[Left]]*0.21+Table11[[#This Row],[Reforms]]*0.2</f>
        <v>5.819</v>
      </c>
      <c r="T393" s="7">
        <v>6.7</v>
      </c>
      <c r="U393" s="8">
        <v>26.8</v>
      </c>
      <c r="V393" s="10">
        <v>11.9</v>
      </c>
      <c r="W393" s="9">
        <v>50.6</v>
      </c>
      <c r="X393" s="11">
        <v>3.5</v>
      </c>
      <c r="Y393" s="13">
        <v>0.4</v>
      </c>
      <c r="Z393" s="12">
        <v>0</v>
      </c>
      <c r="AA393" s="14">
        <v>0</v>
      </c>
      <c r="AB393">
        <f t="shared" ca="1" si="6"/>
        <v>0.16380962689511014</v>
      </c>
      <c r="AC393">
        <v>53173</v>
      </c>
      <c r="AD393" s="17">
        <v>2.7699199999999999</v>
      </c>
      <c r="AE393" s="18">
        <v>21.81</v>
      </c>
      <c r="AF393" s="19">
        <v>22.398</v>
      </c>
      <c r="AG393" s="20">
        <v>44.244959999999899</v>
      </c>
      <c r="AH393" s="21">
        <v>8.6251200000000008</v>
      </c>
      <c r="AI393" s="22">
        <v>5.19999999999999E-2</v>
      </c>
      <c r="AJ393" s="23">
        <v>0</v>
      </c>
      <c r="AK393" s="24">
        <v>0</v>
      </c>
      <c r="AL393" s="2" t="s">
        <v>269</v>
      </c>
      <c r="AM393" s="17">
        <f>Table11[[#This Row],[Column3]]-Table11[[#This Row],[Labour]]</f>
        <v>-3.9300800000000002</v>
      </c>
      <c r="AN393" s="18">
        <f>Table11[[#This Row],[Column4]]-Table11[[#This Row],[Conservative]]</f>
        <v>-4.990000000000002</v>
      </c>
      <c r="AO393" s="19">
        <f>Table11[[#This Row],[Column5]]-Table11[[#This Row],[Reform]]</f>
        <v>10.497999999999999</v>
      </c>
      <c r="AP393" s="20">
        <f>Table11[[#This Row],[Column6]]-Table11[[#This Row],[LibDem]]</f>
        <v>-6.3550400000001019</v>
      </c>
      <c r="AQ393" s="21">
        <f>Table11[[#This Row],[Column7]]-Table11[[#This Row],[Green]]</f>
        <v>5.1251200000000008</v>
      </c>
      <c r="AR393" s="22">
        <f>Table11[[#This Row],[Column8]]-Table11[[#This Row],[Oth]]</f>
        <v>-0.34800000000000014</v>
      </c>
      <c r="AS393" s="23">
        <f>Table11[[#This Row],[Column9]]-Table11[[#This Row],[SNP]]</f>
        <v>0</v>
      </c>
      <c r="AT393" s="24">
        <f>Table11[[#This Row],[Column10]]-Table11[[#This Row],[PD]]</f>
        <v>0</v>
      </c>
      <c r="AU393" s="24">
        <f>MAX(Table11[[#This Row],[Column3]:[Column10]])-LARGE(Table11[[#This Row],[Column3]:[Column10]],2)</f>
        <v>21.8469599999999</v>
      </c>
      <c r="AV393">
        <f>Table11[[#This Row],[Column3]]*Table11[[#This Row],[Column2]]</f>
        <v>147284.95616</v>
      </c>
      <c r="AW393" s="25">
        <f>TRUNC(Table11[[#This Row],[Column3]]*Table11[[#This Row],[Column28]]/100)</f>
        <v>1472</v>
      </c>
      <c r="AX393" s="26">
        <f>TRUNC(Table11[[#This Row],[Column4]]*Table11[[#This Row],[Column29]]/100)</f>
        <v>11597</v>
      </c>
      <c r="AY393" s="27">
        <f>TRUNC(Table11[[#This Row],[Column5]]*Table11[[#This Row],[Column30]]/100)</f>
        <v>11909</v>
      </c>
      <c r="AZ393" s="28">
        <f>TRUNC(Table11[[#This Row],[Column6]]*Table11[[#This Row],[Column31]]/100)</f>
        <v>23526</v>
      </c>
      <c r="BA393" s="29">
        <f>TRUNC(Table11[[#This Row],[Column7]]*Table11[[#This Row],[Column312]]/100)</f>
        <v>4586</v>
      </c>
      <c r="BB393" s="30">
        <f>TRUNC(Table11[[#This Row],[Column8]]*Table11[[#This Row],[Column313]]/100)</f>
        <v>27</v>
      </c>
      <c r="BC393" s="31">
        <f>TRUNC(Table11[[#This Row],[Column9]]*Table11[[#This Row],[Column314]]/100)</f>
        <v>0</v>
      </c>
      <c r="BD393" s="32">
        <f>TRUNC(Table11[[#This Row],[Column10]]*Table11[[#This Row],[Column30]]/100)</f>
        <v>0</v>
      </c>
      <c r="BE393">
        <f>Table11[[#This Row],[Column2]]</f>
        <v>53173</v>
      </c>
      <c r="BF393">
        <f>Table11[[#This Row],[Column28]]</f>
        <v>53173</v>
      </c>
      <c r="BG393">
        <f>Table11[[#This Row],[Column29]]</f>
        <v>53173</v>
      </c>
      <c r="BH393">
        <f>Table11[[#This Row],[Column30]]</f>
        <v>53173</v>
      </c>
      <c r="BI393">
        <f>Table11[[#This Row],[Column31]]</f>
        <v>53173</v>
      </c>
      <c r="BJ393">
        <f>Table11[[#This Row],[Column312]]</f>
        <v>53173</v>
      </c>
      <c r="BK393">
        <f>Table11[[#This Row],[Column313]]</f>
        <v>53173</v>
      </c>
      <c r="BL393">
        <f>Table11[[#This Row],[Column314]]</f>
        <v>53173</v>
      </c>
      <c r="BM393">
        <f>Table11[[#This Row],[Column315]]</f>
        <v>53173</v>
      </c>
      <c r="BN393">
        <f>Table11[[#This Row],[Column31]]</f>
        <v>53173</v>
      </c>
      <c r="BO393">
        <f>Table11[[#This Row],[Column312]]</f>
        <v>53173</v>
      </c>
    </row>
    <row r="394" spans="1:67" ht="28.8" customHeight="1">
      <c r="A394" s="2" t="s">
        <v>108</v>
      </c>
      <c r="B394" s="3" t="s">
        <v>109</v>
      </c>
      <c r="C394" s="3" t="s">
        <v>73</v>
      </c>
      <c r="D394" s="50" t="s">
        <v>1320</v>
      </c>
      <c r="E394">
        <v>0</v>
      </c>
      <c r="F394">
        <v>6.0990000000000002</v>
      </c>
      <c r="G394">
        <v>7.4560000000000004</v>
      </c>
      <c r="H394">
        <v>14.252000000000001</v>
      </c>
      <c r="I394">
        <v>17.28</v>
      </c>
      <c r="J394">
        <v>34.027999999999999</v>
      </c>
      <c r="K394">
        <v>8.7919999999999998</v>
      </c>
      <c r="L394">
        <v>12.093</v>
      </c>
      <c r="M394" s="7">
        <f>Table11[[#This Row],[Progressives]]*0.67+Table11[[#This Row],[Muslim]]*0.64+Table11[[#This Row],[Left]]*0.35+Table11[[#This Row],[Average]]*0.52+Table11[[#This Row],[Reforms]]*0.2</f>
        <v>27.466000000000005</v>
      </c>
      <c r="N394" s="58">
        <f>Table11[[#This Row],[Average]]*0.34+Table11[[#This Row],[Liberal]]*0.45+Table11[[#This Row],[Blues]]+Table11[[#This Row],[Reforms]]*0.6</f>
        <v>37.235599999999998</v>
      </c>
      <c r="O394" s="9">
        <f>Table11[[#This Row],[Liberal]]*0.55+Table11[[#This Row],[Progressives]]*0.07+Table11[[#This Row],[Average]]*0.14</f>
        <v>22.132240000000003</v>
      </c>
      <c r="P394" s="11">
        <f>Table11[[#This Row],[Muslim]]*0.06+Table11[[#This Row],[Left]]*0.44+Table11[[#This Row],[Progressives]]*0.26</f>
        <v>7.3521000000000001</v>
      </c>
      <c r="Q394" s="59"/>
      <c r="R394" s="57">
        <f>Table11[[#This Row],[Muslim]]*0.3+Table11[[#This Row],[Left]]*0.21+Table11[[#This Row],[Reforms]]*0.2</f>
        <v>5.8140599999999996</v>
      </c>
      <c r="T394" s="7">
        <v>11.5</v>
      </c>
      <c r="U394" s="8">
        <v>37.6</v>
      </c>
      <c r="V394" s="10">
        <v>0</v>
      </c>
      <c r="W394" s="9">
        <v>43.5</v>
      </c>
      <c r="X394" s="11">
        <v>4</v>
      </c>
      <c r="Y394" s="13">
        <v>3.5</v>
      </c>
      <c r="Z394" s="12">
        <v>0</v>
      </c>
      <c r="AA394" s="14">
        <v>0</v>
      </c>
      <c r="AB394">
        <f t="shared" ca="1" si="6"/>
        <v>0.17188138545542908</v>
      </c>
      <c r="AC394">
        <v>50329</v>
      </c>
      <c r="AD394" s="17">
        <v>4.7091200000000004</v>
      </c>
      <c r="AE394" s="18">
        <v>26.36748</v>
      </c>
      <c r="AF394" s="19">
        <v>16.976520000000001</v>
      </c>
      <c r="AG394" s="20">
        <v>42.685319999999997</v>
      </c>
      <c r="AH394" s="21">
        <v>8.8065599999999993</v>
      </c>
      <c r="AI394" s="22">
        <v>0.45500000000000002</v>
      </c>
      <c r="AJ394" s="23">
        <v>0</v>
      </c>
      <c r="AK394" s="24">
        <v>0</v>
      </c>
      <c r="AL394" s="2" t="s">
        <v>108</v>
      </c>
      <c r="AM394" s="17">
        <f>Table11[[#This Row],[Column3]]-Table11[[#This Row],[Labour]]</f>
        <v>-6.7908799999999996</v>
      </c>
      <c r="AN394" s="18">
        <f>Table11[[#This Row],[Column4]]-Table11[[#This Row],[Conservative]]</f>
        <v>-11.232520000000001</v>
      </c>
      <c r="AO394" s="19">
        <f>Table11[[#This Row],[Column5]]-Table11[[#This Row],[Reform]]</f>
        <v>16.976520000000001</v>
      </c>
      <c r="AP394" s="20">
        <f>Table11[[#This Row],[Column6]]-Table11[[#This Row],[LibDem]]</f>
        <v>-0.81468000000000274</v>
      </c>
      <c r="AQ394" s="21">
        <f>Table11[[#This Row],[Column7]]-Table11[[#This Row],[Green]]</f>
        <v>4.8065599999999993</v>
      </c>
      <c r="AR394" s="22">
        <f>Table11[[#This Row],[Column8]]-Table11[[#This Row],[Oth]]</f>
        <v>-3.0449999999999999</v>
      </c>
      <c r="AS394" s="23">
        <f>Table11[[#This Row],[Column9]]-Table11[[#This Row],[SNP]]</f>
        <v>0</v>
      </c>
      <c r="AT394" s="24">
        <f>Table11[[#This Row],[Column10]]-Table11[[#This Row],[PD]]</f>
        <v>0</v>
      </c>
      <c r="AU394" s="24">
        <f>MAX(Table11[[#This Row],[Column3]:[Column10]])-LARGE(Table11[[#This Row],[Column3]:[Column10]],2)</f>
        <v>16.317839999999997</v>
      </c>
      <c r="AV394">
        <f>Table11[[#This Row],[Column3]]*Table11[[#This Row],[Column2]]</f>
        <v>237005.30048000003</v>
      </c>
      <c r="AW394" s="25">
        <f>TRUNC(Table11[[#This Row],[Column3]]*Table11[[#This Row],[Column28]]/100)</f>
        <v>2370</v>
      </c>
      <c r="AX394" s="26">
        <f>TRUNC(Table11[[#This Row],[Column4]]*Table11[[#This Row],[Column29]]/100)</f>
        <v>13270</v>
      </c>
      <c r="AY394" s="27">
        <f>TRUNC(Table11[[#This Row],[Column5]]*Table11[[#This Row],[Column30]]/100)</f>
        <v>8544</v>
      </c>
      <c r="AZ394" s="28">
        <f>TRUNC(Table11[[#This Row],[Column6]]*Table11[[#This Row],[Column31]]/100)</f>
        <v>21483</v>
      </c>
      <c r="BA394" s="29">
        <f>TRUNC(Table11[[#This Row],[Column7]]*Table11[[#This Row],[Column312]]/100)</f>
        <v>4432</v>
      </c>
      <c r="BB394" s="30">
        <f>TRUNC(Table11[[#This Row],[Column8]]*Table11[[#This Row],[Column313]]/100)</f>
        <v>228</v>
      </c>
      <c r="BC394" s="31">
        <f>TRUNC(Table11[[#This Row],[Column9]]*Table11[[#This Row],[Column314]]/100)</f>
        <v>0</v>
      </c>
      <c r="BD394" s="32">
        <f>TRUNC(Table11[[#This Row],[Column10]]*Table11[[#This Row],[Column30]]/100)</f>
        <v>0</v>
      </c>
      <c r="BE394">
        <f>Table11[[#This Row],[Column2]]</f>
        <v>50329</v>
      </c>
      <c r="BF394">
        <f>Table11[[#This Row],[Column28]]</f>
        <v>50329</v>
      </c>
      <c r="BG394">
        <f>Table11[[#This Row],[Column29]]</f>
        <v>50329</v>
      </c>
      <c r="BH394">
        <f>Table11[[#This Row],[Column30]]</f>
        <v>50329</v>
      </c>
      <c r="BI394">
        <f>Table11[[#This Row],[Column31]]</f>
        <v>50329</v>
      </c>
      <c r="BJ394">
        <f>Table11[[#This Row],[Column312]]</f>
        <v>50329</v>
      </c>
      <c r="BK394">
        <f>Table11[[#This Row],[Column313]]</f>
        <v>50329</v>
      </c>
      <c r="BL394">
        <f>Table11[[#This Row],[Column314]]</f>
        <v>50329</v>
      </c>
      <c r="BM394">
        <f>Table11[[#This Row],[Column315]]</f>
        <v>50329</v>
      </c>
      <c r="BN394">
        <f>Table11[[#This Row],[Column31]]</f>
        <v>50329</v>
      </c>
      <c r="BO394">
        <f>Table11[[#This Row],[Column312]]</f>
        <v>50329</v>
      </c>
    </row>
    <row r="395" spans="1:67" ht="28.8" customHeight="1">
      <c r="A395" s="4" t="s">
        <v>372</v>
      </c>
      <c r="B395" s="5" t="s">
        <v>169</v>
      </c>
      <c r="C395" s="5" t="s">
        <v>73</v>
      </c>
      <c r="D395" s="56" t="s">
        <v>1321</v>
      </c>
      <c r="E395" s="16">
        <v>0</v>
      </c>
      <c r="F395">
        <v>2.3159999999999998</v>
      </c>
      <c r="G395">
        <v>8.548</v>
      </c>
      <c r="H395">
        <v>11.913</v>
      </c>
      <c r="I395">
        <v>31.966000000000001</v>
      </c>
      <c r="J395">
        <v>20.202000000000002</v>
      </c>
      <c r="K395">
        <v>5.3010000000000002</v>
      </c>
      <c r="L395">
        <v>19.754999999999999</v>
      </c>
      <c r="M395" s="7">
        <f>Table11[[#This Row],[Progressives]]*0.67+Table11[[#This Row],[Muslim]]*0.64+Table11[[#This Row],[Left]]*0.35+Table11[[#This Row],[Average]]*0.52+Table11[[#This Row],[Reforms]]*0.2</f>
        <v>33.029070000000004</v>
      </c>
      <c r="N395" s="58">
        <f>Table11[[#This Row],[Average]]*0.34+Table11[[#This Row],[Liberal]]*0.45+Table11[[#This Row],[Blues]]+Table11[[#This Row],[Reforms]]*0.6</f>
        <v>37.113340000000008</v>
      </c>
      <c r="O395" s="9">
        <f>Table11[[#This Row],[Liberal]]*0.55+Table11[[#This Row],[Progressives]]*0.07+Table11[[#This Row],[Average]]*0.14</f>
        <v>16.420250000000003</v>
      </c>
      <c r="P395" s="11">
        <f>Table11[[#This Row],[Muslim]]*0.06+Table11[[#This Row],[Left]]*0.44+Table11[[#This Row],[Progressives]]*0.26</f>
        <v>6.9974600000000002</v>
      </c>
      <c r="Q395" s="59"/>
      <c r="R395" s="57">
        <f>Table11[[#This Row],[Muslim]]*0.3+Table11[[#This Row],[Left]]*0.21+Table11[[#This Row],[Reforms]]*0.2</f>
        <v>6.4408799999999999</v>
      </c>
      <c r="T395" s="7">
        <v>26.9</v>
      </c>
      <c r="U395" s="8">
        <v>30.5</v>
      </c>
      <c r="V395" s="10">
        <v>20.100000000000001</v>
      </c>
      <c r="W395" s="9">
        <v>13.7</v>
      </c>
      <c r="X395" s="11">
        <v>8</v>
      </c>
      <c r="Y395" s="13">
        <v>0.8</v>
      </c>
      <c r="Z395" s="12">
        <v>0</v>
      </c>
      <c r="AA395" s="14">
        <v>0</v>
      </c>
      <c r="AB395">
        <f t="shared" ca="1" si="6"/>
        <v>0.28729822731161081</v>
      </c>
      <c r="AC395">
        <v>46389</v>
      </c>
      <c r="AD395" s="17">
        <v>10.481920000000001</v>
      </c>
      <c r="AE395" s="18">
        <v>33.860979999999998</v>
      </c>
      <c r="AF395" s="19">
        <v>29.481999999999999</v>
      </c>
      <c r="AG395" s="20">
        <v>11.5101</v>
      </c>
      <c r="AH395" s="21">
        <v>14.522</v>
      </c>
      <c r="AI395" s="22">
        <v>0.14299999999999999</v>
      </c>
      <c r="AJ395" s="23">
        <v>0</v>
      </c>
      <c r="AK395" s="24">
        <v>0</v>
      </c>
      <c r="AL395" s="4" t="s">
        <v>372</v>
      </c>
      <c r="AM395" s="17">
        <f>Table11[[#This Row],[Column3]]-Table11[[#This Row],[Labour]]</f>
        <v>-16.418079999999996</v>
      </c>
      <c r="AN395" s="18">
        <f>Table11[[#This Row],[Column4]]-Table11[[#This Row],[Conservative]]</f>
        <v>3.3609799999999979</v>
      </c>
      <c r="AO395" s="19">
        <f>Table11[[#This Row],[Column5]]-Table11[[#This Row],[Reform]]</f>
        <v>9.3819999999999979</v>
      </c>
      <c r="AP395" s="20">
        <f>Table11[[#This Row],[Column6]]-Table11[[#This Row],[LibDem]]</f>
        <v>-2.1898999999999997</v>
      </c>
      <c r="AQ395" s="21">
        <f>Table11[[#This Row],[Column7]]-Table11[[#This Row],[Green]]</f>
        <v>6.5220000000000002</v>
      </c>
      <c r="AR395" s="22">
        <f>Table11[[#This Row],[Column8]]-Table11[[#This Row],[Oth]]</f>
        <v>-0.65700000000000003</v>
      </c>
      <c r="AS395" s="23">
        <f>Table11[[#This Row],[Column9]]-Table11[[#This Row],[SNP]]</f>
        <v>0</v>
      </c>
      <c r="AT395" s="24">
        <f>Table11[[#This Row],[Column10]]-Table11[[#This Row],[PD]]</f>
        <v>0</v>
      </c>
      <c r="AU395" s="24">
        <f>MAX(Table11[[#This Row],[Column3]:[Column10]])-LARGE(Table11[[#This Row],[Column3]:[Column10]],2)</f>
        <v>4.3789799999999985</v>
      </c>
      <c r="AV395">
        <f>Table11[[#This Row],[Column3]]*Table11[[#This Row],[Column2]]</f>
        <v>486245.78688000003</v>
      </c>
      <c r="AW395" s="25">
        <f>TRUNC(Table11[[#This Row],[Column3]]*Table11[[#This Row],[Column28]]/100)</f>
        <v>4862</v>
      </c>
      <c r="AX395" s="26">
        <f>TRUNC(Table11[[#This Row],[Column4]]*Table11[[#This Row],[Column29]]/100)</f>
        <v>15707</v>
      </c>
      <c r="AY395" s="27">
        <f>TRUNC(Table11[[#This Row],[Column5]]*Table11[[#This Row],[Column30]]/100)</f>
        <v>13676</v>
      </c>
      <c r="AZ395" s="28">
        <f>TRUNC(Table11[[#This Row],[Column6]]*Table11[[#This Row],[Column31]]/100)</f>
        <v>5339</v>
      </c>
      <c r="BA395" s="29">
        <f>TRUNC(Table11[[#This Row],[Column7]]*Table11[[#This Row],[Column312]]/100)</f>
        <v>6736</v>
      </c>
      <c r="BB395" s="30">
        <f>TRUNC(Table11[[#This Row],[Column8]]*Table11[[#This Row],[Column313]]/100)</f>
        <v>66</v>
      </c>
      <c r="BC395" s="31">
        <f>TRUNC(Table11[[#This Row],[Column9]]*Table11[[#This Row],[Column314]]/100)</f>
        <v>0</v>
      </c>
      <c r="BD395" s="32">
        <f>TRUNC(Table11[[#This Row],[Column10]]*Table11[[#This Row],[Column30]]/100)</f>
        <v>0</v>
      </c>
      <c r="BE395">
        <f>Table11[[#This Row],[Column2]]</f>
        <v>46389</v>
      </c>
      <c r="BF395">
        <f>Table11[[#This Row],[Column28]]</f>
        <v>46389</v>
      </c>
      <c r="BG395">
        <f>Table11[[#This Row],[Column29]]</f>
        <v>46389</v>
      </c>
      <c r="BH395">
        <f>Table11[[#This Row],[Column30]]</f>
        <v>46389</v>
      </c>
      <c r="BI395">
        <f>Table11[[#This Row],[Column31]]</f>
        <v>46389</v>
      </c>
      <c r="BJ395">
        <f>Table11[[#This Row],[Column312]]</f>
        <v>46389</v>
      </c>
      <c r="BK395">
        <f>Table11[[#This Row],[Column313]]</f>
        <v>46389</v>
      </c>
      <c r="BL395">
        <f>Table11[[#This Row],[Column314]]</f>
        <v>46389</v>
      </c>
      <c r="BM395">
        <f>Table11[[#This Row],[Column315]]</f>
        <v>46389</v>
      </c>
      <c r="BN395">
        <f>Table11[[#This Row],[Column31]]</f>
        <v>46389</v>
      </c>
      <c r="BO395">
        <f>Table11[[#This Row],[Column312]]</f>
        <v>46389</v>
      </c>
    </row>
    <row r="396" spans="1:67" ht="28.8" customHeight="1">
      <c r="A396" s="2" t="s">
        <v>110</v>
      </c>
      <c r="B396" s="3" t="s">
        <v>87</v>
      </c>
      <c r="C396" s="3" t="s">
        <v>73</v>
      </c>
      <c r="D396" s="50" t="s">
        <v>1322</v>
      </c>
      <c r="E396">
        <v>0</v>
      </c>
      <c r="F396">
        <v>1.6240000000000001</v>
      </c>
      <c r="G396">
        <v>7.3579999999999997</v>
      </c>
      <c r="H396">
        <v>8.9649999999999999</v>
      </c>
      <c r="I396">
        <v>10.988</v>
      </c>
      <c r="J396">
        <v>34.973999999999997</v>
      </c>
      <c r="K396">
        <v>21.661000000000001</v>
      </c>
      <c r="L396">
        <v>14.430999999999999</v>
      </c>
      <c r="M396" s="7">
        <f>Table11[[#This Row],[Progressives]]*0.67+Table11[[#This Row],[Muslim]]*0.64+Table11[[#This Row],[Left]]*0.35+Table11[[#This Row],[Average]]*0.52+Table11[[#This Row],[Reforms]]*0.2</f>
        <v>18.221169999999997</v>
      </c>
      <c r="N396" s="58">
        <f>Table11[[#This Row],[Average]]*0.34+Table11[[#This Row],[Liberal]]*0.45+Table11[[#This Row],[Blues]]+Table11[[#This Row],[Reforms]]*0.6</f>
        <v>49.793820000000004</v>
      </c>
      <c r="O396" s="9">
        <f>Table11[[#This Row],[Liberal]]*0.55+Table11[[#This Row],[Progressives]]*0.07+Table11[[#This Row],[Average]]*0.14</f>
        <v>21.40157</v>
      </c>
      <c r="P396" s="11">
        <f>Table11[[#This Row],[Muslim]]*0.06+Table11[[#This Row],[Left]]*0.44+Table11[[#This Row],[Progressives]]*0.26</f>
        <v>5.6658600000000003</v>
      </c>
      <c r="Q396" s="59"/>
      <c r="R396" s="57">
        <f>Table11[[#This Row],[Muslim]]*0.3+Table11[[#This Row],[Left]]*0.21+Table11[[#This Row],[Reforms]]*0.2</f>
        <v>4.9185800000000004</v>
      </c>
      <c r="T396" s="7">
        <v>17</v>
      </c>
      <c r="U396" s="8">
        <v>37.299999999999997</v>
      </c>
      <c r="V396" s="10">
        <v>12.8</v>
      </c>
      <c r="W396" s="9">
        <v>26.5</v>
      </c>
      <c r="X396" s="11">
        <v>5.5</v>
      </c>
      <c r="Y396" s="13">
        <v>0.9</v>
      </c>
      <c r="Z396" s="12">
        <v>0</v>
      </c>
      <c r="AA396" s="14">
        <v>0</v>
      </c>
      <c r="AB396">
        <f t="shared" ca="1" si="6"/>
        <v>0.95681401498711793</v>
      </c>
      <c r="AC396">
        <v>53951</v>
      </c>
      <c r="AD396" s="17">
        <v>29.06082</v>
      </c>
      <c r="AE396" s="18">
        <v>16.4648</v>
      </c>
      <c r="AF396" s="19">
        <v>34.324199999999998</v>
      </c>
      <c r="AG396" s="20">
        <v>5.9680799999999996</v>
      </c>
      <c r="AH396" s="21">
        <v>13.9</v>
      </c>
      <c r="AI396" s="22">
        <v>0.28210000000000002</v>
      </c>
      <c r="AJ396" s="23">
        <v>0</v>
      </c>
      <c r="AK396" s="24">
        <v>0</v>
      </c>
      <c r="AL396" s="2" t="s">
        <v>110</v>
      </c>
      <c r="AM396" s="17">
        <f>Table11[[#This Row],[Column3]]-Table11[[#This Row],[Labour]]</f>
        <v>12.06082</v>
      </c>
      <c r="AN396" s="18">
        <f>Table11[[#This Row],[Column4]]-Table11[[#This Row],[Conservative]]</f>
        <v>-20.835199999999997</v>
      </c>
      <c r="AO396" s="19">
        <f>Table11[[#This Row],[Column5]]-Table11[[#This Row],[Reform]]</f>
        <v>21.524199999999997</v>
      </c>
      <c r="AP396" s="20">
        <f>Table11[[#This Row],[Column6]]-Table11[[#This Row],[LibDem]]</f>
        <v>-20.53192</v>
      </c>
      <c r="AQ396" s="21">
        <f>Table11[[#This Row],[Column7]]-Table11[[#This Row],[Green]]</f>
        <v>8.4</v>
      </c>
      <c r="AR396" s="22">
        <f>Table11[[#This Row],[Column8]]-Table11[[#This Row],[Oth]]</f>
        <v>-0.6179</v>
      </c>
      <c r="AS396" s="23">
        <f>Table11[[#This Row],[Column9]]-Table11[[#This Row],[SNP]]</f>
        <v>0</v>
      </c>
      <c r="AT396" s="24">
        <f>Table11[[#This Row],[Column10]]-Table11[[#This Row],[PD]]</f>
        <v>0</v>
      </c>
      <c r="AU396" s="24">
        <f>MAX(Table11[[#This Row],[Column3]:[Column10]])-LARGE(Table11[[#This Row],[Column3]:[Column10]],2)</f>
        <v>5.2633799999999979</v>
      </c>
      <c r="AV396">
        <f>Table11[[#This Row],[Column3]]*Table11[[#This Row],[Column2]]</f>
        <v>1567860.2998200001</v>
      </c>
      <c r="AW396" s="25">
        <f>TRUNC(Table11[[#This Row],[Column3]]*Table11[[#This Row],[Column28]]/100)</f>
        <v>15678</v>
      </c>
      <c r="AX396" s="26">
        <f>TRUNC(Table11[[#This Row],[Column4]]*Table11[[#This Row],[Column29]]/100)</f>
        <v>8882</v>
      </c>
      <c r="AY396" s="27">
        <f>TRUNC(Table11[[#This Row],[Column5]]*Table11[[#This Row],[Column30]]/100)</f>
        <v>18518</v>
      </c>
      <c r="AZ396" s="28">
        <f>TRUNC(Table11[[#This Row],[Column6]]*Table11[[#This Row],[Column31]]/100)</f>
        <v>3219</v>
      </c>
      <c r="BA396" s="29">
        <f>TRUNC(Table11[[#This Row],[Column7]]*Table11[[#This Row],[Column312]]/100)</f>
        <v>7499</v>
      </c>
      <c r="BB396" s="30">
        <f>TRUNC(Table11[[#This Row],[Column8]]*Table11[[#This Row],[Column313]]/100)</f>
        <v>152</v>
      </c>
      <c r="BC396" s="31">
        <f>TRUNC(Table11[[#This Row],[Column9]]*Table11[[#This Row],[Column314]]/100)</f>
        <v>0</v>
      </c>
      <c r="BD396" s="32">
        <f>TRUNC(Table11[[#This Row],[Column10]]*Table11[[#This Row],[Column30]]/100)</f>
        <v>0</v>
      </c>
      <c r="BE396">
        <f>Table11[[#This Row],[Column2]]</f>
        <v>53951</v>
      </c>
      <c r="BF396">
        <f>Table11[[#This Row],[Column28]]</f>
        <v>53951</v>
      </c>
      <c r="BG396">
        <f>Table11[[#This Row],[Column29]]</f>
        <v>53951</v>
      </c>
      <c r="BH396">
        <f>Table11[[#This Row],[Column30]]</f>
        <v>53951</v>
      </c>
      <c r="BI396">
        <f>Table11[[#This Row],[Column31]]</f>
        <v>53951</v>
      </c>
      <c r="BJ396">
        <f>Table11[[#This Row],[Column312]]</f>
        <v>53951</v>
      </c>
      <c r="BK396">
        <f>Table11[[#This Row],[Column313]]</f>
        <v>53951</v>
      </c>
      <c r="BL396">
        <f>Table11[[#This Row],[Column314]]</f>
        <v>53951</v>
      </c>
      <c r="BM396">
        <f>Table11[[#This Row],[Column315]]</f>
        <v>53951</v>
      </c>
      <c r="BN396">
        <f>Table11[[#This Row],[Column31]]</f>
        <v>53951</v>
      </c>
      <c r="BO396">
        <f>Table11[[#This Row],[Column312]]</f>
        <v>53951</v>
      </c>
    </row>
    <row r="397" spans="1:67" ht="28.8" customHeight="1">
      <c r="A397" s="4" t="s">
        <v>276</v>
      </c>
      <c r="B397" s="5" t="s">
        <v>136</v>
      </c>
      <c r="C397" s="5" t="s">
        <v>73</v>
      </c>
      <c r="D397" s="56" t="s">
        <v>1323</v>
      </c>
      <c r="E397">
        <v>0</v>
      </c>
      <c r="F397">
        <v>1.2210000000000001</v>
      </c>
      <c r="G397">
        <v>7.056</v>
      </c>
      <c r="H397">
        <v>9.2560000000000002</v>
      </c>
      <c r="I397">
        <v>30.021999999999998</v>
      </c>
      <c r="J397">
        <v>31.959</v>
      </c>
      <c r="K397">
        <v>4.6280000000000001</v>
      </c>
      <c r="L397">
        <v>15.859</v>
      </c>
      <c r="M397" s="7">
        <f>Table11[[#This Row],[Progressives]]*0.67+Table11[[#This Row],[Muslim]]*0.64+Table11[[#This Row],[Left]]*0.35+Table11[[#This Row],[Average]]*0.52+Table11[[#This Row],[Reforms]]*0.2</f>
        <v>28.235800000000001</v>
      </c>
      <c r="N397" s="58">
        <f>Table11[[#This Row],[Average]]*0.34+Table11[[#This Row],[Liberal]]*0.45+Table11[[#This Row],[Blues]]+Table11[[#This Row],[Reforms]]*0.6</f>
        <v>38.732430000000001</v>
      </c>
      <c r="O397" s="9">
        <f>Table11[[#This Row],[Liberal]]*0.55+Table11[[#This Row],[Progressives]]*0.07+Table11[[#This Row],[Average]]*0.14</f>
        <v>22.428450000000002</v>
      </c>
      <c r="P397" s="11">
        <f>Table11[[#This Row],[Muslim]]*0.06+Table11[[#This Row],[Left]]*0.44+Table11[[#This Row],[Progressives]]*0.26</f>
        <v>5.58446</v>
      </c>
      <c r="Q397" s="59"/>
      <c r="R397" s="57">
        <f>Table11[[#This Row],[Muslim]]*0.3+Table11[[#This Row],[Left]]*0.21+Table11[[#This Row],[Reforms]]*0.2</f>
        <v>5.0198600000000004</v>
      </c>
      <c r="T397" s="7">
        <v>17.600000000000001</v>
      </c>
      <c r="U397" s="8">
        <v>27.1</v>
      </c>
      <c r="V397" s="10">
        <v>11.1</v>
      </c>
      <c r="W397" s="9">
        <v>39.6</v>
      </c>
      <c r="X397" s="11">
        <v>3.8</v>
      </c>
      <c r="Y397" s="13">
        <v>0.7</v>
      </c>
      <c r="Z397" s="12">
        <v>0</v>
      </c>
      <c r="AA397" s="14">
        <v>0</v>
      </c>
      <c r="AB397">
        <f t="shared" ca="1" si="6"/>
        <v>0.88735582638708244</v>
      </c>
      <c r="AC397">
        <v>53328</v>
      </c>
      <c r="AD397" s="17">
        <v>20.943399999999901</v>
      </c>
      <c r="AE397" s="18">
        <v>9.8208000000000002</v>
      </c>
      <c r="AF397" s="19">
        <v>27.0352</v>
      </c>
      <c r="AG397" s="20">
        <v>3.5316000000000001</v>
      </c>
      <c r="AH397" s="21">
        <v>5.8279199999999998</v>
      </c>
      <c r="AI397" s="22">
        <v>3.8999999999999903E-2</v>
      </c>
      <c r="AJ397" s="23">
        <v>0</v>
      </c>
      <c r="AK397" s="24">
        <v>20.30208</v>
      </c>
      <c r="AL397" s="4" t="s">
        <v>276</v>
      </c>
      <c r="AM397" s="17">
        <f>Table11[[#This Row],[Column3]]-Table11[[#This Row],[Labour]]</f>
        <v>3.3433999999998996</v>
      </c>
      <c r="AN397" s="18">
        <f>Table11[[#This Row],[Column4]]-Table11[[#This Row],[Conservative]]</f>
        <v>-17.279200000000003</v>
      </c>
      <c r="AO397" s="19">
        <f>Table11[[#This Row],[Column5]]-Table11[[#This Row],[Reform]]</f>
        <v>15.9352</v>
      </c>
      <c r="AP397" s="20">
        <f>Table11[[#This Row],[Column6]]-Table11[[#This Row],[LibDem]]</f>
        <v>-36.068400000000004</v>
      </c>
      <c r="AQ397" s="21">
        <f>Table11[[#This Row],[Column7]]-Table11[[#This Row],[Green]]</f>
        <v>2.0279199999999999</v>
      </c>
      <c r="AR397" s="22">
        <f>Table11[[#This Row],[Column8]]-Table11[[#This Row],[Oth]]</f>
        <v>-0.66100000000000003</v>
      </c>
      <c r="AS397" s="23">
        <f>Table11[[#This Row],[Column9]]-Table11[[#This Row],[SNP]]</f>
        <v>0</v>
      </c>
      <c r="AT397" s="24">
        <f>Table11[[#This Row],[Column10]]-Table11[[#This Row],[PD]]</f>
        <v>20.30208</v>
      </c>
      <c r="AU397" s="24">
        <f>MAX(Table11[[#This Row],[Column3]:[Column10]])-LARGE(Table11[[#This Row],[Column3]:[Column10]],2)</f>
        <v>6.0918000000000987</v>
      </c>
      <c r="AV397">
        <f>Table11[[#This Row],[Column3]]*Table11[[#This Row],[Column2]]</f>
        <v>1116869.6351999948</v>
      </c>
      <c r="AW397" s="25">
        <f>TRUNC(Table11[[#This Row],[Column3]]*Table11[[#This Row],[Column28]]/100)</f>
        <v>11168</v>
      </c>
      <c r="AX397" s="26">
        <f>TRUNC(Table11[[#This Row],[Column4]]*Table11[[#This Row],[Column29]]/100)</f>
        <v>5237</v>
      </c>
      <c r="AY397" s="27">
        <f>TRUNC(Table11[[#This Row],[Column5]]*Table11[[#This Row],[Column30]]/100)</f>
        <v>14417</v>
      </c>
      <c r="AZ397" s="28">
        <f>TRUNC(Table11[[#This Row],[Column6]]*Table11[[#This Row],[Column31]]/100)</f>
        <v>1883</v>
      </c>
      <c r="BA397" s="29">
        <f>TRUNC(Table11[[#This Row],[Column7]]*Table11[[#This Row],[Column312]]/100)</f>
        <v>3107</v>
      </c>
      <c r="BB397" s="30">
        <f>TRUNC(Table11[[#This Row],[Column8]]*Table11[[#This Row],[Column313]]/100)</f>
        <v>20</v>
      </c>
      <c r="BC397" s="31">
        <f>TRUNC(Table11[[#This Row],[Column9]]*Table11[[#This Row],[Column314]]/100)</f>
        <v>0</v>
      </c>
      <c r="BD397" s="32">
        <f>TRUNC(Table11[[#This Row],[Column10]]*Table11[[#This Row],[Column30]]/100)</f>
        <v>10826</v>
      </c>
      <c r="BE397">
        <f>Table11[[#This Row],[Column2]]</f>
        <v>53328</v>
      </c>
      <c r="BF397">
        <f>Table11[[#This Row],[Column28]]</f>
        <v>53328</v>
      </c>
      <c r="BG397">
        <f>Table11[[#This Row],[Column29]]</f>
        <v>53328</v>
      </c>
      <c r="BH397">
        <f>Table11[[#This Row],[Column30]]</f>
        <v>53328</v>
      </c>
      <c r="BI397">
        <f>Table11[[#This Row],[Column31]]</f>
        <v>53328</v>
      </c>
      <c r="BJ397">
        <f>Table11[[#This Row],[Column312]]</f>
        <v>53328</v>
      </c>
      <c r="BK397">
        <f>Table11[[#This Row],[Column313]]</f>
        <v>53328</v>
      </c>
      <c r="BL397">
        <f>Table11[[#This Row],[Column314]]</f>
        <v>53328</v>
      </c>
      <c r="BM397">
        <f>Table11[[#This Row],[Column315]]</f>
        <v>53328</v>
      </c>
      <c r="BN397">
        <f>Table11[[#This Row],[Column31]]</f>
        <v>53328</v>
      </c>
      <c r="BO397">
        <f>Table11[[#This Row],[Column312]]</f>
        <v>53328</v>
      </c>
    </row>
    <row r="398" spans="1:67" ht="28.8" customHeight="1">
      <c r="A398" s="4" t="s">
        <v>277</v>
      </c>
      <c r="B398" s="5" t="s">
        <v>87</v>
      </c>
      <c r="C398" s="5" t="s">
        <v>73</v>
      </c>
      <c r="D398" s="56" t="s">
        <v>1324</v>
      </c>
      <c r="E398">
        <v>0</v>
      </c>
      <c r="F398">
        <v>8.0909999999999993</v>
      </c>
      <c r="G398">
        <v>9.5359999999999996</v>
      </c>
      <c r="H398">
        <v>27.175000000000001</v>
      </c>
      <c r="I398">
        <v>14.023999999999999</v>
      </c>
      <c r="J398">
        <v>20.443000000000001</v>
      </c>
      <c r="K398">
        <v>7.2050000000000001</v>
      </c>
      <c r="L398">
        <v>13.526</v>
      </c>
      <c r="M398" s="7">
        <f>Table11[[#This Row],[Progressives]]*0.67+Table11[[#This Row],[Muslim]]*0.64+Table11[[#This Row],[Left]]*0.35+Table11[[#This Row],[Average]]*0.52+Table11[[#This Row],[Reforms]]*0.2</f>
        <v>36.720769999999995</v>
      </c>
      <c r="N398" s="58">
        <f>Table11[[#This Row],[Average]]*0.34+Table11[[#This Row],[Liberal]]*0.45+Table11[[#This Row],[Blues]]+Table11[[#This Row],[Reforms]]*0.6</f>
        <v>29.288110000000003</v>
      </c>
      <c r="O398" s="9">
        <f>Table11[[#This Row],[Liberal]]*0.55+Table11[[#This Row],[Progressives]]*0.07+Table11[[#This Row],[Average]]*0.14</f>
        <v>15.109260000000003</v>
      </c>
      <c r="P398" s="11">
        <f>Table11[[#This Row],[Muslim]]*0.06+Table11[[#This Row],[Left]]*0.44+Table11[[#This Row],[Progressives]]*0.26</f>
        <v>11.7468</v>
      </c>
      <c r="Q398" s="59"/>
      <c r="R398" s="57">
        <f>Table11[[#This Row],[Muslim]]*0.3+Table11[[#This Row],[Left]]*0.21+Table11[[#This Row],[Reforms]]*0.2</f>
        <v>7.1350599999999993</v>
      </c>
      <c r="T398" s="7">
        <v>42.3</v>
      </c>
      <c r="U398" s="8">
        <v>27.1</v>
      </c>
      <c r="V398" s="10">
        <v>13.1</v>
      </c>
      <c r="W398" s="9">
        <v>10.3</v>
      </c>
      <c r="X398" s="11">
        <v>6.8</v>
      </c>
      <c r="Y398" s="13">
        <v>0.4</v>
      </c>
      <c r="Z398" s="12">
        <v>0</v>
      </c>
      <c r="AA398" s="14">
        <v>0</v>
      </c>
      <c r="AB398">
        <f t="shared" ca="1" si="6"/>
        <v>0.50686383230848464</v>
      </c>
      <c r="AC398">
        <v>47729</v>
      </c>
      <c r="AD398" s="17">
        <v>26.175000000000001</v>
      </c>
      <c r="AE398" s="18">
        <v>28.315370000000001</v>
      </c>
      <c r="AF398" s="19">
        <v>16.904249999999902</v>
      </c>
      <c r="AG398" s="20">
        <v>10.771380000000001</v>
      </c>
      <c r="AH398" s="21">
        <v>17.782</v>
      </c>
      <c r="AI398" s="22">
        <v>5.19999999999999E-2</v>
      </c>
      <c r="AJ398" s="23">
        <v>0</v>
      </c>
      <c r="AK398" s="24">
        <v>0</v>
      </c>
      <c r="AL398" s="4" t="s">
        <v>277</v>
      </c>
      <c r="AM398" s="17">
        <f>Table11[[#This Row],[Column3]]-Table11[[#This Row],[Labour]]</f>
        <v>-16.124999999999996</v>
      </c>
      <c r="AN398" s="18">
        <f>Table11[[#This Row],[Column4]]-Table11[[#This Row],[Conservative]]</f>
        <v>1.2153700000000001</v>
      </c>
      <c r="AO398" s="19">
        <f>Table11[[#This Row],[Column5]]-Table11[[#This Row],[Reform]]</f>
        <v>3.804249999999902</v>
      </c>
      <c r="AP398" s="20">
        <f>Table11[[#This Row],[Column6]]-Table11[[#This Row],[LibDem]]</f>
        <v>0.47137999999999991</v>
      </c>
      <c r="AQ398" s="21">
        <f>Table11[[#This Row],[Column7]]-Table11[[#This Row],[Green]]</f>
        <v>10.981999999999999</v>
      </c>
      <c r="AR398" s="22">
        <f>Table11[[#This Row],[Column8]]-Table11[[#This Row],[Oth]]</f>
        <v>-0.34800000000000014</v>
      </c>
      <c r="AS398" s="23">
        <f>Table11[[#This Row],[Column9]]-Table11[[#This Row],[SNP]]</f>
        <v>0</v>
      </c>
      <c r="AT398" s="24">
        <f>Table11[[#This Row],[Column10]]-Table11[[#This Row],[PD]]</f>
        <v>0</v>
      </c>
      <c r="AU398" s="24">
        <f>MAX(Table11[[#This Row],[Column3]:[Column10]])-LARGE(Table11[[#This Row],[Column3]:[Column10]],2)</f>
        <v>2.1403700000000008</v>
      </c>
      <c r="AV398">
        <f>Table11[[#This Row],[Column3]]*Table11[[#This Row],[Column2]]</f>
        <v>1249306.575</v>
      </c>
      <c r="AW398" s="25">
        <f>TRUNC(Table11[[#This Row],[Column3]]*Table11[[#This Row],[Column28]]/100)</f>
        <v>12493</v>
      </c>
      <c r="AX398" s="26">
        <f>TRUNC(Table11[[#This Row],[Column4]]*Table11[[#This Row],[Column29]]/100)</f>
        <v>13514</v>
      </c>
      <c r="AY398" s="27">
        <f>TRUNC(Table11[[#This Row],[Column5]]*Table11[[#This Row],[Column30]]/100)</f>
        <v>8068</v>
      </c>
      <c r="AZ398" s="28">
        <f>TRUNC(Table11[[#This Row],[Column6]]*Table11[[#This Row],[Column31]]/100)</f>
        <v>5141</v>
      </c>
      <c r="BA398" s="29">
        <f>TRUNC(Table11[[#This Row],[Column7]]*Table11[[#This Row],[Column312]]/100)</f>
        <v>8487</v>
      </c>
      <c r="BB398" s="30">
        <f>TRUNC(Table11[[#This Row],[Column8]]*Table11[[#This Row],[Column313]]/100)</f>
        <v>24</v>
      </c>
      <c r="BC398" s="31">
        <f>TRUNC(Table11[[#This Row],[Column9]]*Table11[[#This Row],[Column314]]/100)</f>
        <v>0</v>
      </c>
      <c r="BD398" s="32">
        <f>TRUNC(Table11[[#This Row],[Column10]]*Table11[[#This Row],[Column30]]/100)</f>
        <v>0</v>
      </c>
      <c r="BE398">
        <f>Table11[[#This Row],[Column2]]</f>
        <v>47729</v>
      </c>
      <c r="BF398">
        <f>Table11[[#This Row],[Column28]]</f>
        <v>47729</v>
      </c>
      <c r="BG398">
        <f>Table11[[#This Row],[Column29]]</f>
        <v>47729</v>
      </c>
      <c r="BH398">
        <f>Table11[[#This Row],[Column30]]</f>
        <v>47729</v>
      </c>
      <c r="BI398">
        <f>Table11[[#This Row],[Column31]]</f>
        <v>47729</v>
      </c>
      <c r="BJ398">
        <f>Table11[[#This Row],[Column312]]</f>
        <v>47729</v>
      </c>
      <c r="BK398">
        <f>Table11[[#This Row],[Column313]]</f>
        <v>47729</v>
      </c>
      <c r="BL398">
        <f>Table11[[#This Row],[Column314]]</f>
        <v>47729</v>
      </c>
      <c r="BM398">
        <f>Table11[[#This Row],[Column315]]</f>
        <v>47729</v>
      </c>
      <c r="BN398">
        <f>Table11[[#This Row],[Column31]]</f>
        <v>47729</v>
      </c>
      <c r="BO398">
        <f>Table11[[#This Row],[Column312]]</f>
        <v>47729</v>
      </c>
    </row>
    <row r="399" spans="1:67" ht="28.8" customHeight="1">
      <c r="A399" s="2" t="s">
        <v>160</v>
      </c>
      <c r="B399" s="3" t="s">
        <v>87</v>
      </c>
      <c r="C399" s="3" t="s">
        <v>73</v>
      </c>
      <c r="D399" s="50" t="s">
        <v>1325</v>
      </c>
      <c r="E399" s="16">
        <v>0</v>
      </c>
      <c r="F399">
        <v>5.65</v>
      </c>
      <c r="G399">
        <v>7.8630000000000004</v>
      </c>
      <c r="H399">
        <v>15.89</v>
      </c>
      <c r="I399">
        <v>17.556999999999999</v>
      </c>
      <c r="J399">
        <v>26.817</v>
      </c>
      <c r="K399">
        <v>8.7859999999999996</v>
      </c>
      <c r="L399">
        <v>17.436</v>
      </c>
      <c r="M399" s="7">
        <f>Table11[[#This Row],[Progressives]]*0.67+Table11[[#This Row],[Muslim]]*0.64+Table11[[#This Row],[Left]]*0.35+Table11[[#This Row],[Average]]*0.52+Table11[[#This Row],[Reforms]]*0.2</f>
        <v>29.631190000000004</v>
      </c>
      <c r="N399" s="58">
        <f>Table11[[#This Row],[Average]]*0.34+Table11[[#This Row],[Liberal]]*0.45+Table11[[#This Row],[Blues]]+Table11[[#This Row],[Reforms]]*0.6</f>
        <v>37.28463</v>
      </c>
      <c r="O399" s="9">
        <f>Table11[[#This Row],[Liberal]]*0.55+Table11[[#This Row],[Progressives]]*0.07+Table11[[#This Row],[Average]]*0.14</f>
        <v>18.31963</v>
      </c>
      <c r="P399" s="11">
        <f>Table11[[#This Row],[Muslim]]*0.06+Table11[[#This Row],[Left]]*0.44+Table11[[#This Row],[Progressives]]*0.26</f>
        <v>7.9301200000000005</v>
      </c>
      <c r="Q399" s="59"/>
      <c r="R399" s="57">
        <f>Table11[[#This Row],[Muslim]]*0.3+Table11[[#This Row],[Left]]*0.21+Table11[[#This Row],[Reforms]]*0.2</f>
        <v>6.8334299999999999</v>
      </c>
      <c r="T399" s="7">
        <v>42</v>
      </c>
      <c r="U399" s="8">
        <v>30.2</v>
      </c>
      <c r="V399" s="10">
        <v>13.4</v>
      </c>
      <c r="W399" s="9">
        <v>7.3</v>
      </c>
      <c r="X399" s="11">
        <v>7.1</v>
      </c>
      <c r="Y399" s="13">
        <v>0</v>
      </c>
      <c r="Z399" s="12">
        <v>0</v>
      </c>
      <c r="AA399" s="14">
        <v>0</v>
      </c>
      <c r="AB399">
        <f t="shared" ca="1" si="6"/>
        <v>0.92333989959450857</v>
      </c>
      <c r="AC399">
        <v>45977</v>
      </c>
      <c r="AD399" s="17">
        <v>24.9192</v>
      </c>
      <c r="AE399" s="18">
        <v>26.463339999999999</v>
      </c>
      <c r="AF399" s="19">
        <v>24.962</v>
      </c>
      <c r="AG399" s="20">
        <v>7.4406599999999896</v>
      </c>
      <c r="AH399" s="21">
        <v>16.193999999999999</v>
      </c>
      <c r="AI399" s="22">
        <v>2.0799999999999999E-2</v>
      </c>
      <c r="AJ399" s="23">
        <v>0</v>
      </c>
      <c r="AK399" s="24">
        <v>0</v>
      </c>
      <c r="AL399" s="2" t="s">
        <v>160</v>
      </c>
      <c r="AM399" s="17">
        <f>Table11[[#This Row],[Column3]]-Table11[[#This Row],[Labour]]</f>
        <v>-17.0808</v>
      </c>
      <c r="AN399" s="18">
        <f>Table11[[#This Row],[Column4]]-Table11[[#This Row],[Conservative]]</f>
        <v>-3.7366600000000005</v>
      </c>
      <c r="AO399" s="19">
        <f>Table11[[#This Row],[Column5]]-Table11[[#This Row],[Reform]]</f>
        <v>11.561999999999999</v>
      </c>
      <c r="AP399" s="20">
        <f>Table11[[#This Row],[Column6]]-Table11[[#This Row],[LibDem]]</f>
        <v>0.14065999999998979</v>
      </c>
      <c r="AQ399" s="21">
        <f>Table11[[#This Row],[Column7]]-Table11[[#This Row],[Green]]</f>
        <v>9.0939999999999994</v>
      </c>
      <c r="AR399" s="22">
        <f>Table11[[#This Row],[Column8]]-Table11[[#This Row],[Oth]]</f>
        <v>2.0799999999999999E-2</v>
      </c>
      <c r="AS399" s="23">
        <f>Table11[[#This Row],[Column9]]-Table11[[#This Row],[SNP]]</f>
        <v>0</v>
      </c>
      <c r="AT399" s="24">
        <f>Table11[[#This Row],[Column10]]-Table11[[#This Row],[PD]]</f>
        <v>0</v>
      </c>
      <c r="AU399" s="24">
        <f>MAX(Table11[[#This Row],[Column3]:[Column10]])-LARGE(Table11[[#This Row],[Column3]:[Column10]],2)</f>
        <v>1.501339999999999</v>
      </c>
      <c r="AV399">
        <f>Table11[[#This Row],[Column3]]*Table11[[#This Row],[Column2]]</f>
        <v>1145710.0584</v>
      </c>
      <c r="AW399" s="25">
        <f>TRUNC(Table11[[#This Row],[Column3]]*Table11[[#This Row],[Column28]]/100)</f>
        <v>11457</v>
      </c>
      <c r="AX399" s="26">
        <f>TRUNC(Table11[[#This Row],[Column4]]*Table11[[#This Row],[Column29]]/100)</f>
        <v>12167</v>
      </c>
      <c r="AY399" s="27">
        <f>TRUNC(Table11[[#This Row],[Column5]]*Table11[[#This Row],[Column30]]/100)</f>
        <v>11476</v>
      </c>
      <c r="AZ399" s="28">
        <f>TRUNC(Table11[[#This Row],[Column6]]*Table11[[#This Row],[Column31]]/100)</f>
        <v>3420</v>
      </c>
      <c r="BA399" s="29">
        <f>TRUNC(Table11[[#This Row],[Column7]]*Table11[[#This Row],[Column312]]/100)</f>
        <v>7445</v>
      </c>
      <c r="BB399" s="30">
        <f>TRUNC(Table11[[#This Row],[Column8]]*Table11[[#This Row],[Column313]]/100)</f>
        <v>9</v>
      </c>
      <c r="BC399" s="31">
        <f>TRUNC(Table11[[#This Row],[Column9]]*Table11[[#This Row],[Column314]]/100)</f>
        <v>0</v>
      </c>
      <c r="BD399" s="32">
        <f>TRUNC(Table11[[#This Row],[Column10]]*Table11[[#This Row],[Column30]]/100)</f>
        <v>0</v>
      </c>
      <c r="BE399">
        <f>Table11[[#This Row],[Column2]]</f>
        <v>45977</v>
      </c>
      <c r="BF399">
        <f>Table11[[#This Row],[Column28]]</f>
        <v>45977</v>
      </c>
      <c r="BG399">
        <f>Table11[[#This Row],[Column29]]</f>
        <v>45977</v>
      </c>
      <c r="BH399">
        <f>Table11[[#This Row],[Column30]]</f>
        <v>45977</v>
      </c>
      <c r="BI399">
        <f>Table11[[#This Row],[Column31]]</f>
        <v>45977</v>
      </c>
      <c r="BJ399">
        <f>Table11[[#This Row],[Column312]]</f>
        <v>45977</v>
      </c>
      <c r="BK399">
        <f>Table11[[#This Row],[Column313]]</f>
        <v>45977</v>
      </c>
      <c r="BL399">
        <f>Table11[[#This Row],[Column314]]</f>
        <v>45977</v>
      </c>
      <c r="BM399">
        <f>Table11[[#This Row],[Column315]]</f>
        <v>45977</v>
      </c>
      <c r="BN399">
        <f>Table11[[#This Row],[Column31]]</f>
        <v>45977</v>
      </c>
      <c r="BO399">
        <f>Table11[[#This Row],[Column312]]</f>
        <v>45977</v>
      </c>
    </row>
    <row r="400" spans="1:67" ht="28.8" customHeight="1">
      <c r="A400" s="2" t="s">
        <v>380</v>
      </c>
      <c r="B400" s="3" t="s">
        <v>183</v>
      </c>
      <c r="C400" s="3" t="s">
        <v>73</v>
      </c>
      <c r="D400" s="50" t="s">
        <v>1326</v>
      </c>
      <c r="E400" s="16">
        <v>0</v>
      </c>
      <c r="F400">
        <v>0.30399999999999999</v>
      </c>
      <c r="G400">
        <v>7.1420000000000003</v>
      </c>
      <c r="H400">
        <v>6.2480000000000002</v>
      </c>
      <c r="I400">
        <v>28.773</v>
      </c>
      <c r="J400">
        <v>25.527999999999999</v>
      </c>
      <c r="K400">
        <v>7.1070000000000002</v>
      </c>
      <c r="L400">
        <v>24.898</v>
      </c>
      <c r="M400" s="7">
        <f>Table11[[#This Row],[Progressives]]*0.67+Table11[[#This Row],[Muslim]]*0.64+Table11[[#This Row],[Left]]*0.35+Table11[[#This Row],[Average]]*0.52+Table11[[#This Row],[Reforms]]*0.2</f>
        <v>26.82198</v>
      </c>
      <c r="N400" s="58">
        <f>Table11[[#This Row],[Average]]*0.34+Table11[[#This Row],[Liberal]]*0.45+Table11[[#This Row],[Blues]]+Table11[[#This Row],[Reforms]]*0.6</f>
        <v>43.316220000000001</v>
      </c>
      <c r="O400" s="9">
        <f>Table11[[#This Row],[Liberal]]*0.55+Table11[[#This Row],[Progressives]]*0.07+Table11[[#This Row],[Average]]*0.14</f>
        <v>18.505980000000001</v>
      </c>
      <c r="P400" s="11">
        <f>Table11[[#This Row],[Muslim]]*0.06+Table11[[#This Row],[Left]]*0.44+Table11[[#This Row],[Progressives]]*0.26</f>
        <v>4.7852000000000006</v>
      </c>
      <c r="Q400" s="59"/>
      <c r="R400" s="57">
        <f>Table11[[#This Row],[Muslim]]*0.3+Table11[[#This Row],[Left]]*0.21+Table11[[#This Row],[Reforms]]*0.2</f>
        <v>6.5706199999999999</v>
      </c>
      <c r="T400" s="7">
        <v>19.7</v>
      </c>
      <c r="U400" s="8">
        <v>38.5</v>
      </c>
      <c r="V400" s="10">
        <v>16.899999999999999</v>
      </c>
      <c r="W400" s="9">
        <v>15.9</v>
      </c>
      <c r="X400" s="11">
        <v>6.9</v>
      </c>
      <c r="Y400" s="13">
        <v>2.1</v>
      </c>
      <c r="Z400" s="12">
        <v>0</v>
      </c>
      <c r="AA400" s="14">
        <v>0</v>
      </c>
      <c r="AB400">
        <f t="shared" ca="1" si="6"/>
        <v>3.6789788688121328E-2</v>
      </c>
      <c r="AC400">
        <v>45230</v>
      </c>
      <c r="AD400" s="17">
        <v>7.9148800000000001</v>
      </c>
      <c r="AE400" s="18">
        <v>34.929169999999999</v>
      </c>
      <c r="AF400" s="19">
        <v>32.564999999999998</v>
      </c>
      <c r="AG400" s="20">
        <v>12.145949999999999</v>
      </c>
      <c r="AH400" s="21">
        <v>12.289</v>
      </c>
      <c r="AI400" s="22">
        <v>0.155999999999999</v>
      </c>
      <c r="AJ400" s="23">
        <v>0</v>
      </c>
      <c r="AK400" s="24">
        <v>0</v>
      </c>
      <c r="AL400" s="2" t="s">
        <v>380</v>
      </c>
      <c r="AM400" s="17">
        <f>Table11[[#This Row],[Column3]]-Table11[[#This Row],[Labour]]</f>
        <v>-11.785119999999999</v>
      </c>
      <c r="AN400" s="18">
        <f>Table11[[#This Row],[Column4]]-Table11[[#This Row],[Conservative]]</f>
        <v>-3.5708300000000008</v>
      </c>
      <c r="AO400" s="19">
        <f>Table11[[#This Row],[Column5]]-Table11[[#This Row],[Reform]]</f>
        <v>15.664999999999999</v>
      </c>
      <c r="AP400" s="20">
        <f>Table11[[#This Row],[Column6]]-Table11[[#This Row],[LibDem]]</f>
        <v>-3.7540500000000012</v>
      </c>
      <c r="AQ400" s="21">
        <f>Table11[[#This Row],[Column7]]-Table11[[#This Row],[Green]]</f>
        <v>5.3889999999999993</v>
      </c>
      <c r="AR400" s="22">
        <f>Table11[[#This Row],[Column8]]-Table11[[#This Row],[Oth]]</f>
        <v>-1.9440000000000011</v>
      </c>
      <c r="AS400" s="23">
        <f>Table11[[#This Row],[Column9]]-Table11[[#This Row],[SNP]]</f>
        <v>0</v>
      </c>
      <c r="AT400" s="24">
        <f>Table11[[#This Row],[Column10]]-Table11[[#This Row],[PD]]</f>
        <v>0</v>
      </c>
      <c r="AU400" s="24">
        <f>MAX(Table11[[#This Row],[Column3]:[Column10]])-LARGE(Table11[[#This Row],[Column3]:[Column10]],2)</f>
        <v>2.3641700000000014</v>
      </c>
      <c r="AV400">
        <f>Table11[[#This Row],[Column3]]*Table11[[#This Row],[Column2]]</f>
        <v>357990.02240000002</v>
      </c>
      <c r="AW400" s="25">
        <f>TRUNC(Table11[[#This Row],[Column3]]*Table11[[#This Row],[Column28]]/100)</f>
        <v>3579</v>
      </c>
      <c r="AX400" s="26">
        <f>TRUNC(Table11[[#This Row],[Column4]]*Table11[[#This Row],[Column29]]/100)</f>
        <v>15798</v>
      </c>
      <c r="AY400" s="27">
        <f>TRUNC(Table11[[#This Row],[Column5]]*Table11[[#This Row],[Column30]]/100)</f>
        <v>14729</v>
      </c>
      <c r="AZ400" s="28">
        <f>TRUNC(Table11[[#This Row],[Column6]]*Table11[[#This Row],[Column31]]/100)</f>
        <v>5493</v>
      </c>
      <c r="BA400" s="29">
        <f>TRUNC(Table11[[#This Row],[Column7]]*Table11[[#This Row],[Column312]]/100)</f>
        <v>5558</v>
      </c>
      <c r="BB400" s="30">
        <f>TRUNC(Table11[[#This Row],[Column8]]*Table11[[#This Row],[Column313]]/100)</f>
        <v>70</v>
      </c>
      <c r="BC400" s="31">
        <f>TRUNC(Table11[[#This Row],[Column9]]*Table11[[#This Row],[Column314]]/100)</f>
        <v>0</v>
      </c>
      <c r="BD400" s="32">
        <f>TRUNC(Table11[[#This Row],[Column10]]*Table11[[#This Row],[Column30]]/100)</f>
        <v>0</v>
      </c>
      <c r="BE400">
        <f>Table11[[#This Row],[Column2]]</f>
        <v>45230</v>
      </c>
      <c r="BF400">
        <f>Table11[[#This Row],[Column28]]</f>
        <v>45230</v>
      </c>
      <c r="BG400">
        <f>Table11[[#This Row],[Column29]]</f>
        <v>45230</v>
      </c>
      <c r="BH400">
        <f>Table11[[#This Row],[Column30]]</f>
        <v>45230</v>
      </c>
      <c r="BI400">
        <f>Table11[[#This Row],[Column31]]</f>
        <v>45230</v>
      </c>
      <c r="BJ400">
        <f>Table11[[#This Row],[Column312]]</f>
        <v>45230</v>
      </c>
      <c r="BK400">
        <f>Table11[[#This Row],[Column313]]</f>
        <v>45230</v>
      </c>
      <c r="BL400">
        <f>Table11[[#This Row],[Column314]]</f>
        <v>45230</v>
      </c>
      <c r="BM400">
        <f>Table11[[#This Row],[Column315]]</f>
        <v>45230</v>
      </c>
      <c r="BN400">
        <f>Table11[[#This Row],[Column31]]</f>
        <v>45230</v>
      </c>
      <c r="BO400">
        <f>Table11[[#This Row],[Column312]]</f>
        <v>45230</v>
      </c>
    </row>
    <row r="401" spans="1:67" ht="28.8" customHeight="1">
      <c r="A401" s="2" t="s">
        <v>381</v>
      </c>
      <c r="B401" s="3" t="s">
        <v>183</v>
      </c>
      <c r="C401" s="3" t="s">
        <v>73</v>
      </c>
      <c r="D401" s="50" t="s">
        <v>1327</v>
      </c>
      <c r="E401" s="16">
        <v>0</v>
      </c>
      <c r="F401">
        <v>0.36899999999999999</v>
      </c>
      <c r="G401">
        <v>6.1989999999999998</v>
      </c>
      <c r="H401">
        <v>6.7190000000000003</v>
      </c>
      <c r="I401">
        <v>30.300999999999998</v>
      </c>
      <c r="J401">
        <v>27.425000000000001</v>
      </c>
      <c r="K401">
        <v>6.8010000000000002</v>
      </c>
      <c r="L401">
        <v>22.184999999999999</v>
      </c>
      <c r="M401" s="7">
        <f>Table11[[#This Row],[Progressives]]*0.67+Table11[[#This Row],[Muslim]]*0.64+Table11[[#This Row],[Left]]*0.35+Table11[[#This Row],[Average]]*0.52+Table11[[#This Row],[Reforms]]*0.2</f>
        <v>27.10106</v>
      </c>
      <c r="N401" s="58">
        <f>Table11[[#This Row],[Average]]*0.34+Table11[[#This Row],[Liberal]]*0.45+Table11[[#This Row],[Blues]]+Table11[[#This Row],[Reforms]]*0.6</f>
        <v>42.755590000000005</v>
      </c>
      <c r="O401" s="9">
        <f>Table11[[#This Row],[Liberal]]*0.55+Table11[[#This Row],[Progressives]]*0.07+Table11[[#This Row],[Average]]*0.14</f>
        <v>19.796220000000002</v>
      </c>
      <c r="P401" s="11">
        <f>Table11[[#This Row],[Muslim]]*0.06+Table11[[#This Row],[Left]]*0.44+Table11[[#This Row],[Progressives]]*0.26</f>
        <v>4.4966400000000002</v>
      </c>
      <c r="Q401" s="59"/>
      <c r="R401" s="57">
        <f>Table11[[#This Row],[Muslim]]*0.3+Table11[[#This Row],[Left]]*0.21+Table11[[#This Row],[Reforms]]*0.2</f>
        <v>5.8494900000000003</v>
      </c>
      <c r="T401" s="7">
        <v>23.3</v>
      </c>
      <c r="U401" s="8">
        <v>35.4</v>
      </c>
      <c r="V401" s="10">
        <v>16.399999999999999</v>
      </c>
      <c r="W401" s="9">
        <v>17.7</v>
      </c>
      <c r="X401" s="11">
        <v>6</v>
      </c>
      <c r="Y401" s="13">
        <v>1.2</v>
      </c>
      <c r="Z401" s="12">
        <v>0</v>
      </c>
      <c r="AA401" s="14">
        <v>0</v>
      </c>
      <c r="AB401">
        <f t="shared" ca="1" si="6"/>
        <v>0.87596875999259727</v>
      </c>
      <c r="AC401">
        <v>46337</v>
      </c>
      <c r="AD401" s="17">
        <v>8.9561600000000006</v>
      </c>
      <c r="AE401" s="18">
        <v>34.065539999999999</v>
      </c>
      <c r="AF401" s="19">
        <v>32.18</v>
      </c>
      <c r="AG401" s="20">
        <v>12.8223</v>
      </c>
      <c r="AH401" s="21">
        <v>11.872</v>
      </c>
      <c r="AI401" s="22">
        <v>0.103999999999999</v>
      </c>
      <c r="AJ401" s="23">
        <v>0</v>
      </c>
      <c r="AK401" s="24">
        <v>0</v>
      </c>
      <c r="AL401" s="2" t="s">
        <v>381</v>
      </c>
      <c r="AM401" s="17">
        <f>Table11[[#This Row],[Column3]]-Table11[[#This Row],[Labour]]</f>
        <v>-14.34384</v>
      </c>
      <c r="AN401" s="18">
        <f>Table11[[#This Row],[Column4]]-Table11[[#This Row],[Conservative]]</f>
        <v>-1.33446</v>
      </c>
      <c r="AO401" s="19">
        <f>Table11[[#This Row],[Column5]]-Table11[[#This Row],[Reform]]</f>
        <v>15.780000000000001</v>
      </c>
      <c r="AP401" s="20">
        <f>Table11[[#This Row],[Column6]]-Table11[[#This Row],[LibDem]]</f>
        <v>-4.877699999999999</v>
      </c>
      <c r="AQ401" s="21">
        <f>Table11[[#This Row],[Column7]]-Table11[[#This Row],[Green]]</f>
        <v>5.8719999999999999</v>
      </c>
      <c r="AR401" s="22">
        <f>Table11[[#This Row],[Column8]]-Table11[[#This Row],[Oth]]</f>
        <v>-1.096000000000001</v>
      </c>
      <c r="AS401" s="23">
        <f>Table11[[#This Row],[Column9]]-Table11[[#This Row],[SNP]]</f>
        <v>0</v>
      </c>
      <c r="AT401" s="24">
        <f>Table11[[#This Row],[Column10]]-Table11[[#This Row],[PD]]</f>
        <v>0</v>
      </c>
      <c r="AU401" s="24">
        <f>MAX(Table11[[#This Row],[Column3]:[Column10]])-LARGE(Table11[[#This Row],[Column3]:[Column10]],2)</f>
        <v>1.8855399999999989</v>
      </c>
      <c r="AV401">
        <f>Table11[[#This Row],[Column3]]*Table11[[#This Row],[Column2]]</f>
        <v>415001.58592000004</v>
      </c>
      <c r="AW401" s="25">
        <f>TRUNC(Table11[[#This Row],[Column3]]*Table11[[#This Row],[Column28]]/100)</f>
        <v>4150</v>
      </c>
      <c r="AX401" s="26">
        <f>TRUNC(Table11[[#This Row],[Column4]]*Table11[[#This Row],[Column29]]/100)</f>
        <v>15784</v>
      </c>
      <c r="AY401" s="27">
        <f>TRUNC(Table11[[#This Row],[Column5]]*Table11[[#This Row],[Column30]]/100)</f>
        <v>14911</v>
      </c>
      <c r="AZ401" s="28">
        <f>TRUNC(Table11[[#This Row],[Column6]]*Table11[[#This Row],[Column31]]/100)</f>
        <v>5941</v>
      </c>
      <c r="BA401" s="29">
        <f>TRUNC(Table11[[#This Row],[Column7]]*Table11[[#This Row],[Column312]]/100)</f>
        <v>5501</v>
      </c>
      <c r="BB401" s="30">
        <f>TRUNC(Table11[[#This Row],[Column8]]*Table11[[#This Row],[Column313]]/100)</f>
        <v>48</v>
      </c>
      <c r="BC401" s="31">
        <f>TRUNC(Table11[[#This Row],[Column9]]*Table11[[#This Row],[Column314]]/100)</f>
        <v>0</v>
      </c>
      <c r="BD401" s="32">
        <f>TRUNC(Table11[[#This Row],[Column10]]*Table11[[#This Row],[Column30]]/100)</f>
        <v>0</v>
      </c>
      <c r="BE401">
        <f>Table11[[#This Row],[Column2]]</f>
        <v>46337</v>
      </c>
      <c r="BF401">
        <f>Table11[[#This Row],[Column28]]</f>
        <v>46337</v>
      </c>
      <c r="BG401">
        <f>Table11[[#This Row],[Column29]]</f>
        <v>46337</v>
      </c>
      <c r="BH401">
        <f>Table11[[#This Row],[Column30]]</f>
        <v>46337</v>
      </c>
      <c r="BI401">
        <f>Table11[[#This Row],[Column31]]</f>
        <v>46337</v>
      </c>
      <c r="BJ401">
        <f>Table11[[#This Row],[Column312]]</f>
        <v>46337</v>
      </c>
      <c r="BK401">
        <f>Table11[[#This Row],[Column313]]</f>
        <v>46337</v>
      </c>
      <c r="BL401">
        <f>Table11[[#This Row],[Column314]]</f>
        <v>46337</v>
      </c>
      <c r="BM401">
        <f>Table11[[#This Row],[Column315]]</f>
        <v>46337</v>
      </c>
      <c r="BN401">
        <f>Table11[[#This Row],[Column31]]</f>
        <v>46337</v>
      </c>
      <c r="BO401">
        <f>Table11[[#This Row],[Column312]]</f>
        <v>46337</v>
      </c>
    </row>
    <row r="402" spans="1:67" ht="28.8" customHeight="1">
      <c r="A402" s="2" t="s">
        <v>161</v>
      </c>
      <c r="B402" s="3" t="s">
        <v>109</v>
      </c>
      <c r="C402" s="3" t="s">
        <v>73</v>
      </c>
      <c r="D402" s="50" t="s">
        <v>1328</v>
      </c>
      <c r="E402" s="16">
        <v>0</v>
      </c>
      <c r="F402">
        <v>1.125</v>
      </c>
      <c r="G402">
        <v>7.7290000000000001</v>
      </c>
      <c r="H402">
        <v>10.695</v>
      </c>
      <c r="I402">
        <v>23.382999999999999</v>
      </c>
      <c r="J402">
        <v>27.916</v>
      </c>
      <c r="K402">
        <v>8.6980000000000004</v>
      </c>
      <c r="L402">
        <v>20.454000000000001</v>
      </c>
      <c r="M402" s="7">
        <f>Table11[[#This Row],[Progressives]]*0.67+Table11[[#This Row],[Muslim]]*0.64+Table11[[#This Row],[Left]]*0.35+Table11[[#This Row],[Average]]*0.52+Table11[[#This Row],[Reforms]]*0.2</f>
        <v>26.840760000000003</v>
      </c>
      <c r="N402" s="58">
        <f>Table11[[#This Row],[Average]]*0.34+Table11[[#This Row],[Liberal]]*0.45+Table11[[#This Row],[Blues]]+Table11[[#This Row],[Reforms]]*0.6</f>
        <v>41.482819999999997</v>
      </c>
      <c r="O402" s="9">
        <f>Table11[[#This Row],[Liberal]]*0.55+Table11[[#This Row],[Progressives]]*0.07+Table11[[#This Row],[Average]]*0.14</f>
        <v>19.376070000000002</v>
      </c>
      <c r="P402" s="11">
        <f>Table11[[#This Row],[Muslim]]*0.06+Table11[[#This Row],[Left]]*0.44+Table11[[#This Row],[Progressives]]*0.26</f>
        <v>6.2489600000000003</v>
      </c>
      <c r="Q402" s="59"/>
      <c r="R402" s="57">
        <f>Table11[[#This Row],[Muslim]]*0.3+Table11[[#This Row],[Left]]*0.21+Table11[[#This Row],[Reforms]]*0.2</f>
        <v>6.0513900000000005</v>
      </c>
      <c r="T402" s="7">
        <v>7.5</v>
      </c>
      <c r="U402" s="8">
        <v>35.299999999999997</v>
      </c>
      <c r="V402" s="10">
        <v>10.9</v>
      </c>
      <c r="W402" s="9">
        <v>40.1</v>
      </c>
      <c r="X402" s="11">
        <v>5.5</v>
      </c>
      <c r="Y402" s="13">
        <v>0.6</v>
      </c>
      <c r="Z402" s="12">
        <v>0</v>
      </c>
      <c r="AA402" s="14">
        <v>0</v>
      </c>
      <c r="AB402">
        <f t="shared" ca="1" si="6"/>
        <v>0.23520063386191559</v>
      </c>
      <c r="AC402">
        <v>48930</v>
      </c>
      <c r="AD402" s="17">
        <v>3.2755200000000002</v>
      </c>
      <c r="AE402" s="18">
        <v>25.76</v>
      </c>
      <c r="AF402" s="19">
        <v>24.474</v>
      </c>
      <c r="AG402" s="20">
        <v>37.283079999999998</v>
      </c>
      <c r="AH402" s="21">
        <v>9.0215999999999994</v>
      </c>
      <c r="AI402" s="22">
        <v>8.5799999999999904E-2</v>
      </c>
      <c r="AJ402" s="23">
        <v>0</v>
      </c>
      <c r="AK402" s="24">
        <v>0</v>
      </c>
      <c r="AL402" s="2" t="s">
        <v>161</v>
      </c>
      <c r="AM402" s="17">
        <f>Table11[[#This Row],[Column3]]-Table11[[#This Row],[Labour]]</f>
        <v>-4.2244799999999998</v>
      </c>
      <c r="AN402" s="18">
        <f>Table11[[#This Row],[Column4]]-Table11[[#This Row],[Conservative]]</f>
        <v>-9.5399999999999956</v>
      </c>
      <c r="AO402" s="19">
        <f>Table11[[#This Row],[Column5]]-Table11[[#This Row],[Reform]]</f>
        <v>13.574</v>
      </c>
      <c r="AP402" s="20">
        <f>Table11[[#This Row],[Column6]]-Table11[[#This Row],[LibDem]]</f>
        <v>-2.8169200000000032</v>
      </c>
      <c r="AQ402" s="21">
        <f>Table11[[#This Row],[Column7]]-Table11[[#This Row],[Green]]</f>
        <v>3.5215999999999994</v>
      </c>
      <c r="AR402" s="22">
        <f>Table11[[#This Row],[Column8]]-Table11[[#This Row],[Oth]]</f>
        <v>-0.5142000000000001</v>
      </c>
      <c r="AS402" s="23">
        <f>Table11[[#This Row],[Column9]]-Table11[[#This Row],[SNP]]</f>
        <v>0</v>
      </c>
      <c r="AT402" s="24">
        <f>Table11[[#This Row],[Column10]]-Table11[[#This Row],[PD]]</f>
        <v>0</v>
      </c>
      <c r="AU402" s="24">
        <f>MAX(Table11[[#This Row],[Column3]:[Column10]])-LARGE(Table11[[#This Row],[Column3]:[Column10]],2)</f>
        <v>11.523079999999997</v>
      </c>
      <c r="AV402">
        <f>Table11[[#This Row],[Column3]]*Table11[[#This Row],[Column2]]</f>
        <v>160271.1936</v>
      </c>
      <c r="AW402" s="25">
        <f>TRUNC(Table11[[#This Row],[Column3]]*Table11[[#This Row],[Column28]]/100)</f>
        <v>1602</v>
      </c>
      <c r="AX402" s="26">
        <f>TRUNC(Table11[[#This Row],[Column4]]*Table11[[#This Row],[Column29]]/100)</f>
        <v>12604</v>
      </c>
      <c r="AY402" s="27">
        <f>TRUNC(Table11[[#This Row],[Column5]]*Table11[[#This Row],[Column30]]/100)</f>
        <v>11975</v>
      </c>
      <c r="AZ402" s="28">
        <f>TRUNC(Table11[[#This Row],[Column6]]*Table11[[#This Row],[Column31]]/100)</f>
        <v>18242</v>
      </c>
      <c r="BA402" s="29">
        <f>TRUNC(Table11[[#This Row],[Column7]]*Table11[[#This Row],[Column312]]/100)</f>
        <v>4414</v>
      </c>
      <c r="BB402" s="30">
        <f>TRUNC(Table11[[#This Row],[Column8]]*Table11[[#This Row],[Column313]]/100)</f>
        <v>41</v>
      </c>
      <c r="BC402" s="31">
        <f>TRUNC(Table11[[#This Row],[Column9]]*Table11[[#This Row],[Column314]]/100)</f>
        <v>0</v>
      </c>
      <c r="BD402" s="32">
        <f>TRUNC(Table11[[#This Row],[Column10]]*Table11[[#This Row],[Column30]]/100)</f>
        <v>0</v>
      </c>
      <c r="BE402">
        <f>Table11[[#This Row],[Column2]]</f>
        <v>48930</v>
      </c>
      <c r="BF402">
        <f>Table11[[#This Row],[Column28]]</f>
        <v>48930</v>
      </c>
      <c r="BG402">
        <f>Table11[[#This Row],[Column29]]</f>
        <v>48930</v>
      </c>
      <c r="BH402">
        <f>Table11[[#This Row],[Column30]]</f>
        <v>48930</v>
      </c>
      <c r="BI402">
        <f>Table11[[#This Row],[Column31]]</f>
        <v>48930</v>
      </c>
      <c r="BJ402">
        <f>Table11[[#This Row],[Column312]]</f>
        <v>48930</v>
      </c>
      <c r="BK402">
        <f>Table11[[#This Row],[Column313]]</f>
        <v>48930</v>
      </c>
      <c r="BL402">
        <f>Table11[[#This Row],[Column314]]</f>
        <v>48930</v>
      </c>
      <c r="BM402">
        <f>Table11[[#This Row],[Column315]]</f>
        <v>48930</v>
      </c>
      <c r="BN402">
        <f>Table11[[#This Row],[Column31]]</f>
        <v>48930</v>
      </c>
      <c r="BO402">
        <f>Table11[[#This Row],[Column312]]</f>
        <v>48930</v>
      </c>
    </row>
    <row r="403" spans="1:67" ht="28.8" customHeight="1">
      <c r="A403" s="2" t="s">
        <v>279</v>
      </c>
      <c r="B403" s="3" t="s">
        <v>183</v>
      </c>
      <c r="C403" s="3" t="s">
        <v>73</v>
      </c>
      <c r="D403" s="50" t="s">
        <v>1329</v>
      </c>
      <c r="E403" s="16">
        <v>0</v>
      </c>
      <c r="F403">
        <v>0.72</v>
      </c>
      <c r="G403">
        <v>7.4269999999999996</v>
      </c>
      <c r="H403">
        <v>8.99</v>
      </c>
      <c r="I403">
        <v>19.777999999999999</v>
      </c>
      <c r="J403">
        <v>38.819000000000003</v>
      </c>
      <c r="K403">
        <v>9.9540000000000006</v>
      </c>
      <c r="L403">
        <v>14.311999999999999</v>
      </c>
      <c r="M403" s="7">
        <f>Table11[[#This Row],[Progressives]]*0.67+Table11[[#This Row],[Muslim]]*0.64+Table11[[#This Row],[Left]]*0.35+Table11[[#This Row],[Average]]*0.52+Table11[[#This Row],[Reforms]]*0.2</f>
        <v>22.230510000000002</v>
      </c>
      <c r="N403" s="58">
        <f>Table11[[#This Row],[Average]]*0.34+Table11[[#This Row],[Liberal]]*0.45+Table11[[#This Row],[Blues]]+Table11[[#This Row],[Reforms]]*0.6</f>
        <v>42.734269999999995</v>
      </c>
      <c r="O403" s="9">
        <f>Table11[[#This Row],[Liberal]]*0.55+Table11[[#This Row],[Progressives]]*0.07+Table11[[#This Row],[Average]]*0.14</f>
        <v>24.748670000000004</v>
      </c>
      <c r="P403" s="11">
        <f>Table11[[#This Row],[Muslim]]*0.06+Table11[[#This Row],[Left]]*0.44+Table11[[#This Row],[Progressives]]*0.26</f>
        <v>5.6484800000000002</v>
      </c>
      <c r="Q403" s="59"/>
      <c r="R403" s="57">
        <f>Table11[[#This Row],[Muslim]]*0.3+Table11[[#This Row],[Left]]*0.21+Table11[[#This Row],[Reforms]]*0.2</f>
        <v>4.6380699999999999</v>
      </c>
      <c r="T403" s="7">
        <v>9.1</v>
      </c>
      <c r="U403" s="8">
        <v>37</v>
      </c>
      <c r="V403" s="10">
        <v>12</v>
      </c>
      <c r="W403" s="9">
        <v>38.1</v>
      </c>
      <c r="X403" s="11">
        <v>2.6</v>
      </c>
      <c r="Y403" s="13">
        <v>1.2</v>
      </c>
      <c r="Z403" s="12">
        <v>0</v>
      </c>
      <c r="AA403" s="14">
        <v>0</v>
      </c>
      <c r="AB403">
        <f t="shared" ca="1" si="6"/>
        <v>0.12587433975663165</v>
      </c>
      <c r="AC403">
        <v>55560</v>
      </c>
      <c r="AD403" s="17">
        <v>3.90848</v>
      </c>
      <c r="AE403" s="18">
        <v>32.057749999999999</v>
      </c>
      <c r="AF403" s="19">
        <v>21.55725</v>
      </c>
      <c r="AG403" s="20">
        <v>35.827939999999998</v>
      </c>
      <c r="AH403" s="21">
        <v>6.4990800000000002</v>
      </c>
      <c r="AI403" s="22">
        <v>0.14949999999999899</v>
      </c>
      <c r="AJ403" s="23">
        <v>0</v>
      </c>
      <c r="AK403" s="24">
        <v>0</v>
      </c>
      <c r="AL403" s="2" t="s">
        <v>279</v>
      </c>
      <c r="AM403" s="17">
        <f>Table11[[#This Row],[Column3]]-Table11[[#This Row],[Labour]]</f>
        <v>-5.1915199999999997</v>
      </c>
      <c r="AN403" s="18">
        <f>Table11[[#This Row],[Column4]]-Table11[[#This Row],[Conservative]]</f>
        <v>-4.9422500000000014</v>
      </c>
      <c r="AO403" s="19">
        <f>Table11[[#This Row],[Column5]]-Table11[[#This Row],[Reform]]</f>
        <v>9.5572499999999998</v>
      </c>
      <c r="AP403" s="20">
        <f>Table11[[#This Row],[Column6]]-Table11[[#This Row],[LibDem]]</f>
        <v>-2.2720600000000033</v>
      </c>
      <c r="AQ403" s="21">
        <f>Table11[[#This Row],[Column7]]-Table11[[#This Row],[Green]]</f>
        <v>3.8990800000000001</v>
      </c>
      <c r="AR403" s="22">
        <f>Table11[[#This Row],[Column8]]-Table11[[#This Row],[Oth]]</f>
        <v>-1.0505000000000009</v>
      </c>
      <c r="AS403" s="23">
        <f>Table11[[#This Row],[Column9]]-Table11[[#This Row],[SNP]]</f>
        <v>0</v>
      </c>
      <c r="AT403" s="24">
        <f>Table11[[#This Row],[Column10]]-Table11[[#This Row],[PD]]</f>
        <v>0</v>
      </c>
      <c r="AU403" s="24">
        <f>MAX(Table11[[#This Row],[Column3]:[Column10]])-LARGE(Table11[[#This Row],[Column3]:[Column10]],2)</f>
        <v>3.7701899999999995</v>
      </c>
      <c r="AV403">
        <f>Table11[[#This Row],[Column3]]*Table11[[#This Row],[Column2]]</f>
        <v>217155.1488</v>
      </c>
      <c r="AW403" s="25">
        <f>TRUNC(Table11[[#This Row],[Column3]]*Table11[[#This Row],[Column28]]/100)</f>
        <v>2171</v>
      </c>
      <c r="AX403" s="26">
        <f>TRUNC(Table11[[#This Row],[Column4]]*Table11[[#This Row],[Column29]]/100)</f>
        <v>17811</v>
      </c>
      <c r="AY403" s="27">
        <f>TRUNC(Table11[[#This Row],[Column5]]*Table11[[#This Row],[Column30]]/100)</f>
        <v>11977</v>
      </c>
      <c r="AZ403" s="28">
        <f>TRUNC(Table11[[#This Row],[Column6]]*Table11[[#This Row],[Column31]]/100)</f>
        <v>19906</v>
      </c>
      <c r="BA403" s="29">
        <f>TRUNC(Table11[[#This Row],[Column7]]*Table11[[#This Row],[Column312]]/100)</f>
        <v>3610</v>
      </c>
      <c r="BB403" s="30">
        <f>TRUNC(Table11[[#This Row],[Column8]]*Table11[[#This Row],[Column313]]/100)</f>
        <v>83</v>
      </c>
      <c r="BC403" s="31">
        <f>TRUNC(Table11[[#This Row],[Column9]]*Table11[[#This Row],[Column314]]/100)</f>
        <v>0</v>
      </c>
      <c r="BD403" s="32">
        <f>TRUNC(Table11[[#This Row],[Column10]]*Table11[[#This Row],[Column30]]/100)</f>
        <v>0</v>
      </c>
      <c r="BE403">
        <f>Table11[[#This Row],[Column2]]</f>
        <v>55560</v>
      </c>
      <c r="BF403">
        <f>Table11[[#This Row],[Column28]]</f>
        <v>55560</v>
      </c>
      <c r="BG403">
        <f>Table11[[#This Row],[Column29]]</f>
        <v>55560</v>
      </c>
      <c r="BH403">
        <f>Table11[[#This Row],[Column30]]</f>
        <v>55560</v>
      </c>
      <c r="BI403">
        <f>Table11[[#This Row],[Column31]]</f>
        <v>55560</v>
      </c>
      <c r="BJ403">
        <f>Table11[[#This Row],[Column312]]</f>
        <v>55560</v>
      </c>
      <c r="BK403">
        <f>Table11[[#This Row],[Column313]]</f>
        <v>55560</v>
      </c>
      <c r="BL403">
        <f>Table11[[#This Row],[Column314]]</f>
        <v>55560</v>
      </c>
      <c r="BM403">
        <f>Table11[[#This Row],[Column315]]</f>
        <v>55560</v>
      </c>
      <c r="BN403">
        <f>Table11[[#This Row],[Column31]]</f>
        <v>55560</v>
      </c>
      <c r="BO403">
        <f>Table11[[#This Row],[Column312]]</f>
        <v>55560</v>
      </c>
    </row>
    <row r="404" spans="1:67" ht="28.8" customHeight="1">
      <c r="A404" s="2" t="s">
        <v>391</v>
      </c>
      <c r="B404" s="3" t="s">
        <v>183</v>
      </c>
      <c r="C404" s="3" t="s">
        <v>73</v>
      </c>
      <c r="D404" s="50" t="s">
        <v>1330</v>
      </c>
      <c r="E404" s="16">
        <v>0</v>
      </c>
      <c r="F404">
        <v>0.95699999999999996</v>
      </c>
      <c r="G404">
        <v>7.7160000000000002</v>
      </c>
      <c r="H404">
        <v>9.4139999999999997</v>
      </c>
      <c r="I404">
        <v>29.587</v>
      </c>
      <c r="J404">
        <v>23.957000000000001</v>
      </c>
      <c r="K404">
        <v>7.5979999999999999</v>
      </c>
      <c r="L404">
        <v>20.77</v>
      </c>
      <c r="M404" s="7">
        <f>Table11[[#This Row],[Progressives]]*0.67+Table11[[#This Row],[Muslim]]*0.64+Table11[[#This Row],[Left]]*0.35+Table11[[#This Row],[Average]]*0.52+Table11[[#This Row],[Reforms]]*0.2</f>
        <v>29.159699999999997</v>
      </c>
      <c r="N404" s="58">
        <f>Table11[[#This Row],[Average]]*0.34+Table11[[#This Row],[Liberal]]*0.45+Table11[[#This Row],[Blues]]+Table11[[#This Row],[Reforms]]*0.6</f>
        <v>40.900230000000001</v>
      </c>
      <c r="O404" s="9">
        <f>Table11[[#This Row],[Liberal]]*0.55+Table11[[#This Row],[Progressives]]*0.07+Table11[[#This Row],[Average]]*0.14</f>
        <v>17.977510000000002</v>
      </c>
      <c r="P404" s="11">
        <f>Table11[[#This Row],[Muslim]]*0.06+Table11[[#This Row],[Left]]*0.44+Table11[[#This Row],[Progressives]]*0.26</f>
        <v>5.9001000000000001</v>
      </c>
      <c r="Q404" s="59"/>
      <c r="R404" s="57">
        <f>Table11[[#This Row],[Muslim]]*0.3+Table11[[#This Row],[Left]]*0.21+Table11[[#This Row],[Reforms]]*0.2</f>
        <v>6.0614600000000003</v>
      </c>
      <c r="T404" s="7">
        <v>28.5</v>
      </c>
      <c r="U404" s="8">
        <v>35</v>
      </c>
      <c r="V404" s="10">
        <v>15.2</v>
      </c>
      <c r="W404" s="9">
        <v>15</v>
      </c>
      <c r="X404" s="11">
        <v>5.4</v>
      </c>
      <c r="Y404" s="13">
        <v>0.9</v>
      </c>
      <c r="Z404" s="12">
        <v>0</v>
      </c>
      <c r="AA404" s="14">
        <v>0</v>
      </c>
      <c r="AB404">
        <f t="shared" ca="1" si="6"/>
        <v>0.44148661122989763</v>
      </c>
      <c r="AC404">
        <v>50823</v>
      </c>
      <c r="AD404" s="17">
        <v>11.016959999999999</v>
      </c>
      <c r="AE404" s="18">
        <v>36.452649999999998</v>
      </c>
      <c r="AF404" s="19">
        <v>27.591999999999999</v>
      </c>
      <c r="AG404" s="20">
        <v>12.24639</v>
      </c>
      <c r="AH404" s="21">
        <v>12.574999999999999</v>
      </c>
      <c r="AI404" s="22">
        <v>0.11699999999999899</v>
      </c>
      <c r="AJ404" s="23">
        <v>0</v>
      </c>
      <c r="AK404" s="24">
        <v>0</v>
      </c>
      <c r="AL404" s="2" t="s">
        <v>391</v>
      </c>
      <c r="AM404" s="17">
        <f>Table11[[#This Row],[Column3]]-Table11[[#This Row],[Labour]]</f>
        <v>-17.483040000000003</v>
      </c>
      <c r="AN404" s="18">
        <f>Table11[[#This Row],[Column4]]-Table11[[#This Row],[Conservative]]</f>
        <v>1.4526499999999984</v>
      </c>
      <c r="AO404" s="19">
        <f>Table11[[#This Row],[Column5]]-Table11[[#This Row],[Reform]]</f>
        <v>12.391999999999999</v>
      </c>
      <c r="AP404" s="20">
        <f>Table11[[#This Row],[Column6]]-Table11[[#This Row],[LibDem]]</f>
        <v>-2.7536100000000001</v>
      </c>
      <c r="AQ404" s="21">
        <f>Table11[[#This Row],[Column7]]-Table11[[#This Row],[Green]]</f>
        <v>7.1749999999999989</v>
      </c>
      <c r="AR404" s="22">
        <f>Table11[[#This Row],[Column8]]-Table11[[#This Row],[Oth]]</f>
        <v>-0.78300000000000103</v>
      </c>
      <c r="AS404" s="23">
        <f>Table11[[#This Row],[Column9]]-Table11[[#This Row],[SNP]]</f>
        <v>0</v>
      </c>
      <c r="AT404" s="24">
        <f>Table11[[#This Row],[Column10]]-Table11[[#This Row],[PD]]</f>
        <v>0</v>
      </c>
      <c r="AU404" s="24">
        <f>MAX(Table11[[#This Row],[Column3]:[Column10]])-LARGE(Table11[[#This Row],[Column3]:[Column10]],2)</f>
        <v>8.8606499999999997</v>
      </c>
      <c r="AV404">
        <f>Table11[[#This Row],[Column3]]*Table11[[#This Row],[Column2]]</f>
        <v>559914.95808000001</v>
      </c>
      <c r="AW404" s="25">
        <f>TRUNC(Table11[[#This Row],[Column3]]*Table11[[#This Row],[Column28]]/100)</f>
        <v>5599</v>
      </c>
      <c r="AX404" s="26">
        <f>TRUNC(Table11[[#This Row],[Column4]]*Table11[[#This Row],[Column29]]/100)</f>
        <v>18526</v>
      </c>
      <c r="AY404" s="27">
        <f>TRUNC(Table11[[#This Row],[Column5]]*Table11[[#This Row],[Column30]]/100)</f>
        <v>14023</v>
      </c>
      <c r="AZ404" s="28">
        <f>TRUNC(Table11[[#This Row],[Column6]]*Table11[[#This Row],[Column31]]/100)</f>
        <v>6223</v>
      </c>
      <c r="BA404" s="29">
        <f>TRUNC(Table11[[#This Row],[Column7]]*Table11[[#This Row],[Column312]]/100)</f>
        <v>6390</v>
      </c>
      <c r="BB404" s="30">
        <f>TRUNC(Table11[[#This Row],[Column8]]*Table11[[#This Row],[Column313]]/100)</f>
        <v>59</v>
      </c>
      <c r="BC404" s="31">
        <f>TRUNC(Table11[[#This Row],[Column9]]*Table11[[#This Row],[Column314]]/100)</f>
        <v>0</v>
      </c>
      <c r="BD404" s="32">
        <f>TRUNC(Table11[[#This Row],[Column10]]*Table11[[#This Row],[Column30]]/100)</f>
        <v>0</v>
      </c>
      <c r="BE404">
        <f>Table11[[#This Row],[Column2]]</f>
        <v>50823</v>
      </c>
      <c r="BF404">
        <f>Table11[[#This Row],[Column28]]</f>
        <v>50823</v>
      </c>
      <c r="BG404">
        <f>Table11[[#This Row],[Column29]]</f>
        <v>50823</v>
      </c>
      <c r="BH404">
        <f>Table11[[#This Row],[Column30]]</f>
        <v>50823</v>
      </c>
      <c r="BI404">
        <f>Table11[[#This Row],[Column31]]</f>
        <v>50823</v>
      </c>
      <c r="BJ404">
        <f>Table11[[#This Row],[Column312]]</f>
        <v>50823</v>
      </c>
      <c r="BK404">
        <f>Table11[[#This Row],[Column313]]</f>
        <v>50823</v>
      </c>
      <c r="BL404">
        <f>Table11[[#This Row],[Column314]]</f>
        <v>50823</v>
      </c>
      <c r="BM404">
        <f>Table11[[#This Row],[Column315]]</f>
        <v>50823</v>
      </c>
      <c r="BN404">
        <f>Table11[[#This Row],[Column31]]</f>
        <v>50823</v>
      </c>
      <c r="BO404">
        <f>Table11[[#This Row],[Column312]]</f>
        <v>50823</v>
      </c>
    </row>
    <row r="405" spans="1:67" ht="28.8" customHeight="1">
      <c r="A405" s="4" t="s">
        <v>283</v>
      </c>
      <c r="B405" s="5" t="s">
        <v>112</v>
      </c>
      <c r="C405" s="5" t="s">
        <v>73</v>
      </c>
      <c r="D405" s="56" t="s">
        <v>1331</v>
      </c>
      <c r="E405" s="16">
        <v>0</v>
      </c>
      <c r="F405">
        <v>10.505000000000001</v>
      </c>
      <c r="G405">
        <v>18.893999999999998</v>
      </c>
      <c r="H405">
        <v>22.027999999999999</v>
      </c>
      <c r="I405">
        <v>20.113</v>
      </c>
      <c r="J405">
        <v>13.37</v>
      </c>
      <c r="K405">
        <v>3.0379999999999998</v>
      </c>
      <c r="L405">
        <v>12.051</v>
      </c>
      <c r="M405" s="7">
        <f>Table11[[#This Row],[Progressives]]*0.67+Table11[[#This Row],[Muslim]]*0.64+Table11[[#This Row],[Left]]*0.35+Table11[[#This Row],[Average]]*0.52+Table11[[#This Row],[Reforms]]*0.2</f>
        <v>40.963820000000005</v>
      </c>
      <c r="N405" s="58">
        <f>Table11[[#This Row],[Average]]*0.34+Table11[[#This Row],[Liberal]]*0.45+Table11[[#This Row],[Blues]]+Table11[[#This Row],[Reforms]]*0.6</f>
        <v>23.123519999999999</v>
      </c>
      <c r="O405" s="9">
        <f>Table11[[#This Row],[Liberal]]*0.55+Table11[[#This Row],[Progressives]]*0.07+Table11[[#This Row],[Average]]*0.14</f>
        <v>11.71128</v>
      </c>
      <c r="P405" s="11">
        <f>Table11[[#This Row],[Muslim]]*0.06+Table11[[#This Row],[Left]]*0.44+Table11[[#This Row],[Progressives]]*0.26</f>
        <v>14.670939999999998</v>
      </c>
      <c r="Q405" s="59"/>
      <c r="R405" s="57">
        <f>Table11[[#This Row],[Muslim]]*0.3+Table11[[#This Row],[Left]]*0.21+Table11[[#This Row],[Reforms]]*0.2</f>
        <v>9.5294399999999992</v>
      </c>
      <c r="T405" s="7">
        <v>49.7</v>
      </c>
      <c r="U405" s="8">
        <v>9.5</v>
      </c>
      <c r="V405" s="10">
        <v>6.4</v>
      </c>
      <c r="W405" s="9">
        <v>8.6999999999999993</v>
      </c>
      <c r="X405" s="11">
        <v>12.9</v>
      </c>
      <c r="Y405" s="13">
        <v>12.8</v>
      </c>
      <c r="Z405" s="12">
        <v>0</v>
      </c>
      <c r="AA405" s="14">
        <v>0</v>
      </c>
      <c r="AB405">
        <f t="shared" ca="1" si="6"/>
        <v>0.37759669498912607</v>
      </c>
      <c r="AC405">
        <v>39341</v>
      </c>
      <c r="AD405" s="17">
        <v>31.702459999999999</v>
      </c>
      <c r="AE405" s="18">
        <v>7.0804799999999997</v>
      </c>
      <c r="AF405" s="19">
        <v>17.3</v>
      </c>
      <c r="AG405" s="20">
        <v>6.9870599999999996</v>
      </c>
      <c r="AH405" s="21">
        <v>35.505200000000002</v>
      </c>
      <c r="AI405" s="22">
        <v>1.4247999999999901</v>
      </c>
      <c r="AJ405" s="23">
        <v>0</v>
      </c>
      <c r="AK405" s="24">
        <v>0</v>
      </c>
      <c r="AL405" s="4" t="s">
        <v>283</v>
      </c>
      <c r="AM405" s="17">
        <f>Table11[[#This Row],[Column3]]-Table11[[#This Row],[Labour]]</f>
        <v>-17.997540000000004</v>
      </c>
      <c r="AN405" s="18">
        <f>Table11[[#This Row],[Column4]]-Table11[[#This Row],[Conservative]]</f>
        <v>-2.4195200000000003</v>
      </c>
      <c r="AO405" s="19">
        <f>Table11[[#This Row],[Column5]]-Table11[[#This Row],[Reform]]</f>
        <v>10.9</v>
      </c>
      <c r="AP405" s="20">
        <f>Table11[[#This Row],[Column6]]-Table11[[#This Row],[LibDem]]</f>
        <v>-1.7129399999999997</v>
      </c>
      <c r="AQ405" s="21">
        <f>Table11[[#This Row],[Column7]]-Table11[[#This Row],[Green]]</f>
        <v>22.605200000000004</v>
      </c>
      <c r="AR405" s="22">
        <f>Table11[[#This Row],[Column8]]-Table11[[#This Row],[Oth]]</f>
        <v>-11.37520000000001</v>
      </c>
      <c r="AS405" s="23">
        <f>Table11[[#This Row],[Column9]]-Table11[[#This Row],[SNP]]</f>
        <v>0</v>
      </c>
      <c r="AT405" s="24">
        <f>Table11[[#This Row],[Column10]]-Table11[[#This Row],[PD]]</f>
        <v>0</v>
      </c>
      <c r="AU405" s="24">
        <f>MAX(Table11[[#This Row],[Column3]:[Column10]])-LARGE(Table11[[#This Row],[Column3]:[Column10]],2)</f>
        <v>3.8027400000000036</v>
      </c>
      <c r="AV405">
        <f>Table11[[#This Row],[Column3]]*Table11[[#This Row],[Column2]]</f>
        <v>1247206.4788599999</v>
      </c>
      <c r="AW405" s="25">
        <f>TRUNC(Table11[[#This Row],[Column3]]*Table11[[#This Row],[Column28]]/100)</f>
        <v>12472</v>
      </c>
      <c r="AX405" s="26">
        <f>TRUNC(Table11[[#This Row],[Column4]]*Table11[[#This Row],[Column29]]/100)</f>
        <v>2785</v>
      </c>
      <c r="AY405" s="27">
        <f>TRUNC(Table11[[#This Row],[Column5]]*Table11[[#This Row],[Column30]]/100)</f>
        <v>6805</v>
      </c>
      <c r="AZ405" s="28">
        <f>TRUNC(Table11[[#This Row],[Column6]]*Table11[[#This Row],[Column31]]/100)</f>
        <v>2748</v>
      </c>
      <c r="BA405" s="29">
        <f>TRUNC(Table11[[#This Row],[Column7]]*Table11[[#This Row],[Column312]]/100)</f>
        <v>13968</v>
      </c>
      <c r="BB405" s="30">
        <f>TRUNC(Table11[[#This Row],[Column8]]*Table11[[#This Row],[Column313]]/100)</f>
        <v>560</v>
      </c>
      <c r="BC405" s="31">
        <f>TRUNC(Table11[[#This Row],[Column9]]*Table11[[#This Row],[Column314]]/100)</f>
        <v>0</v>
      </c>
      <c r="BD405" s="32">
        <f>TRUNC(Table11[[#This Row],[Column10]]*Table11[[#This Row],[Column30]]/100)</f>
        <v>0</v>
      </c>
      <c r="BE405">
        <f>Table11[[#This Row],[Column2]]</f>
        <v>39341</v>
      </c>
      <c r="BF405">
        <f>Table11[[#This Row],[Column28]]</f>
        <v>39341</v>
      </c>
      <c r="BG405">
        <f>Table11[[#This Row],[Column29]]</f>
        <v>39341</v>
      </c>
      <c r="BH405">
        <f>Table11[[#This Row],[Column30]]</f>
        <v>39341</v>
      </c>
      <c r="BI405">
        <f>Table11[[#This Row],[Column31]]</f>
        <v>39341</v>
      </c>
      <c r="BJ405">
        <f>Table11[[#This Row],[Column312]]</f>
        <v>39341</v>
      </c>
      <c r="BK405">
        <f>Table11[[#This Row],[Column313]]</f>
        <v>39341</v>
      </c>
      <c r="BL405">
        <f>Table11[[#This Row],[Column314]]</f>
        <v>39341</v>
      </c>
      <c r="BM405">
        <f>Table11[[#This Row],[Column315]]</f>
        <v>39341</v>
      </c>
      <c r="BN405">
        <f>Table11[[#This Row],[Column31]]</f>
        <v>39341</v>
      </c>
      <c r="BO405">
        <f>Table11[[#This Row],[Column312]]</f>
        <v>39341</v>
      </c>
    </row>
    <row r="406" spans="1:67" ht="28.8" customHeight="1">
      <c r="A406" s="4" t="s">
        <v>111</v>
      </c>
      <c r="B406" s="5" t="s">
        <v>112</v>
      </c>
      <c r="C406" s="5" t="s">
        <v>73</v>
      </c>
      <c r="D406" s="56" t="s">
        <v>1332</v>
      </c>
      <c r="E406">
        <v>0</v>
      </c>
      <c r="F406">
        <v>2.9260000000000002</v>
      </c>
      <c r="G406">
        <v>21.225999999999999</v>
      </c>
      <c r="H406">
        <v>14.731</v>
      </c>
      <c r="I406">
        <v>17.817</v>
      </c>
      <c r="J406">
        <v>26.21</v>
      </c>
      <c r="K406">
        <v>7.0439999999999996</v>
      </c>
      <c r="L406">
        <v>10.045999999999999</v>
      </c>
      <c r="M406" s="7">
        <f>Table11[[#This Row],[Progressives]]*0.67+Table11[[#This Row],[Muslim]]*0.64+Table11[[#This Row],[Left]]*0.35+Table11[[#This Row],[Average]]*0.52+Table11[[#This Row],[Reforms]]*0.2</f>
        <v>30.445550000000001</v>
      </c>
      <c r="N406" s="58">
        <f>Table11[[#This Row],[Average]]*0.34+Table11[[#This Row],[Liberal]]*0.45+Table11[[#This Row],[Blues]]+Table11[[#This Row],[Reforms]]*0.6</f>
        <v>30.92388</v>
      </c>
      <c r="O406" s="9">
        <f>Table11[[#This Row],[Liberal]]*0.55+Table11[[#This Row],[Progressives]]*0.07+Table11[[#This Row],[Average]]*0.14</f>
        <v>17.941050000000001</v>
      </c>
      <c r="P406" s="11">
        <f>Table11[[#This Row],[Muslim]]*0.06+Table11[[#This Row],[Left]]*0.44+Table11[[#This Row],[Progressives]]*0.26</f>
        <v>13.34506</v>
      </c>
      <c r="Q406" s="59"/>
      <c r="R406" s="57">
        <f>Table11[[#This Row],[Muslim]]*0.3+Table11[[#This Row],[Left]]*0.21+Table11[[#This Row],[Reforms]]*0.2</f>
        <v>7.3444599999999989</v>
      </c>
      <c r="T406" s="7">
        <v>13</v>
      </c>
      <c r="U406" s="8">
        <v>18.5</v>
      </c>
      <c r="V406" s="10">
        <v>9.1</v>
      </c>
      <c r="W406" s="9">
        <v>50.9</v>
      </c>
      <c r="X406" s="11">
        <v>7</v>
      </c>
      <c r="Y406" s="13">
        <v>1.5</v>
      </c>
      <c r="Z406" s="12">
        <v>0</v>
      </c>
      <c r="AA406" s="14">
        <v>0</v>
      </c>
      <c r="AB406">
        <f t="shared" ca="1" si="6"/>
        <v>0.87458811977656514</v>
      </c>
      <c r="AC406">
        <v>45998</v>
      </c>
      <c r="AD406" s="17">
        <v>5.1584000000000003</v>
      </c>
      <c r="AE406" s="18">
        <v>23.292999999999999</v>
      </c>
      <c r="AF406" s="19">
        <v>10.9889999999999</v>
      </c>
      <c r="AG406" s="20">
        <v>46.929639999999999</v>
      </c>
      <c r="AH406" s="21">
        <v>13.43496</v>
      </c>
      <c r="AI406" s="22">
        <v>0.19500000000000001</v>
      </c>
      <c r="AJ406" s="23">
        <v>0</v>
      </c>
      <c r="AK406" s="24">
        <v>0</v>
      </c>
      <c r="AL406" s="4" t="s">
        <v>111</v>
      </c>
      <c r="AM406" s="17">
        <f>Table11[[#This Row],[Column3]]-Table11[[#This Row],[Labour]]</f>
        <v>-7.8415999999999997</v>
      </c>
      <c r="AN406" s="18">
        <f>Table11[[#This Row],[Column4]]-Table11[[#This Row],[Conservative]]</f>
        <v>4.7929999999999993</v>
      </c>
      <c r="AO406" s="19">
        <f>Table11[[#This Row],[Column5]]-Table11[[#This Row],[Reform]]</f>
        <v>1.8889999999998999</v>
      </c>
      <c r="AP406" s="20">
        <f>Table11[[#This Row],[Column6]]-Table11[[#This Row],[LibDem]]</f>
        <v>-3.9703599999999994</v>
      </c>
      <c r="AQ406" s="21">
        <f>Table11[[#This Row],[Column7]]-Table11[[#This Row],[Green]]</f>
        <v>6.4349600000000002</v>
      </c>
      <c r="AR406" s="22">
        <f>Table11[[#This Row],[Column8]]-Table11[[#This Row],[Oth]]</f>
        <v>-1.3049999999999999</v>
      </c>
      <c r="AS406" s="23">
        <f>Table11[[#This Row],[Column9]]-Table11[[#This Row],[SNP]]</f>
        <v>0</v>
      </c>
      <c r="AT406" s="24">
        <f>Table11[[#This Row],[Column10]]-Table11[[#This Row],[PD]]</f>
        <v>0</v>
      </c>
      <c r="AU406" s="24">
        <f>MAX(Table11[[#This Row],[Column3]:[Column10]])-LARGE(Table11[[#This Row],[Column3]:[Column10]],2)</f>
        <v>23.63664</v>
      </c>
      <c r="AV406">
        <f>Table11[[#This Row],[Column3]]*Table11[[#This Row],[Column2]]</f>
        <v>237276.08320000002</v>
      </c>
      <c r="AW406" s="25">
        <f>TRUNC(Table11[[#This Row],[Column3]]*Table11[[#This Row],[Column28]]/100)</f>
        <v>2372</v>
      </c>
      <c r="AX406" s="26">
        <f>TRUNC(Table11[[#This Row],[Column4]]*Table11[[#This Row],[Column29]]/100)</f>
        <v>10714</v>
      </c>
      <c r="AY406" s="27">
        <f>TRUNC(Table11[[#This Row],[Column5]]*Table11[[#This Row],[Column30]]/100)</f>
        <v>5054</v>
      </c>
      <c r="AZ406" s="28">
        <f>TRUNC(Table11[[#This Row],[Column6]]*Table11[[#This Row],[Column31]]/100)</f>
        <v>21586</v>
      </c>
      <c r="BA406" s="29">
        <f>TRUNC(Table11[[#This Row],[Column7]]*Table11[[#This Row],[Column312]]/100)</f>
        <v>6179</v>
      </c>
      <c r="BB406" s="30">
        <f>TRUNC(Table11[[#This Row],[Column8]]*Table11[[#This Row],[Column313]]/100)</f>
        <v>89</v>
      </c>
      <c r="BC406" s="31">
        <f>TRUNC(Table11[[#This Row],[Column9]]*Table11[[#This Row],[Column314]]/100)</f>
        <v>0</v>
      </c>
      <c r="BD406" s="32">
        <f>TRUNC(Table11[[#This Row],[Column10]]*Table11[[#This Row],[Column30]]/100)</f>
        <v>0</v>
      </c>
      <c r="BE406">
        <f>Table11[[#This Row],[Column2]]</f>
        <v>45998</v>
      </c>
      <c r="BF406">
        <f>Table11[[#This Row],[Column28]]</f>
        <v>45998</v>
      </c>
      <c r="BG406">
        <f>Table11[[#This Row],[Column29]]</f>
        <v>45998</v>
      </c>
      <c r="BH406">
        <f>Table11[[#This Row],[Column30]]</f>
        <v>45998</v>
      </c>
      <c r="BI406">
        <f>Table11[[#This Row],[Column31]]</f>
        <v>45998</v>
      </c>
      <c r="BJ406">
        <f>Table11[[#This Row],[Column312]]</f>
        <v>45998</v>
      </c>
      <c r="BK406">
        <f>Table11[[#This Row],[Column313]]</f>
        <v>45998</v>
      </c>
      <c r="BL406">
        <f>Table11[[#This Row],[Column314]]</f>
        <v>45998</v>
      </c>
      <c r="BM406">
        <f>Table11[[#This Row],[Column315]]</f>
        <v>45998</v>
      </c>
      <c r="BN406">
        <f>Table11[[#This Row],[Column31]]</f>
        <v>45998</v>
      </c>
      <c r="BO406">
        <f>Table11[[#This Row],[Column312]]</f>
        <v>45998</v>
      </c>
    </row>
    <row r="407" spans="1:67" ht="28.8" customHeight="1">
      <c r="A407" s="2" t="s">
        <v>396</v>
      </c>
      <c r="B407" s="3" t="s">
        <v>183</v>
      </c>
      <c r="C407" s="3" t="s">
        <v>73</v>
      </c>
      <c r="D407" s="50" t="s">
        <v>1333</v>
      </c>
      <c r="E407" s="16">
        <v>0</v>
      </c>
      <c r="F407">
        <v>2.64</v>
      </c>
      <c r="G407">
        <v>10.260999999999999</v>
      </c>
      <c r="H407">
        <v>9.8320000000000007</v>
      </c>
      <c r="I407">
        <v>34.301000000000002</v>
      </c>
      <c r="J407">
        <v>16.899999999999999</v>
      </c>
      <c r="K407">
        <v>1.0509999999999999</v>
      </c>
      <c r="L407">
        <v>25.013999999999999</v>
      </c>
      <c r="M407" s="7">
        <f>Table11[[#This Row],[Progressives]]*0.67+Table11[[#This Row],[Muslim]]*0.64+Table11[[#This Row],[Left]]*0.35+Table11[[#This Row],[Average]]*0.52+Table11[[#This Row],[Reforms]]*0.2</f>
        <v>34.707710000000006</v>
      </c>
      <c r="N407" s="58">
        <f>Table11[[#This Row],[Average]]*0.34+Table11[[#This Row],[Liberal]]*0.45+Table11[[#This Row],[Blues]]+Table11[[#This Row],[Reforms]]*0.6</f>
        <v>35.326740000000001</v>
      </c>
      <c r="O407" s="9">
        <f>Table11[[#This Row],[Liberal]]*0.55+Table11[[#This Row],[Progressives]]*0.07+Table11[[#This Row],[Average]]*0.14</f>
        <v>14.78538</v>
      </c>
      <c r="P407" s="11">
        <f>Table11[[#This Row],[Muslim]]*0.06+Table11[[#This Row],[Left]]*0.44+Table11[[#This Row],[Progressives]]*0.26</f>
        <v>7.2295600000000002</v>
      </c>
      <c r="Q407" s="59"/>
      <c r="R407" s="57">
        <f>Table11[[#This Row],[Muslim]]*0.3+Table11[[#This Row],[Left]]*0.21+Table11[[#This Row],[Reforms]]*0.2</f>
        <v>7.9496100000000007</v>
      </c>
      <c r="T407" s="7">
        <v>34.799999999999997</v>
      </c>
      <c r="U407" s="8">
        <v>33</v>
      </c>
      <c r="V407" s="10">
        <v>20.399999999999999</v>
      </c>
      <c r="W407" s="9">
        <v>7.3</v>
      </c>
      <c r="X407" s="11">
        <v>4.5</v>
      </c>
      <c r="Y407" s="13">
        <v>0</v>
      </c>
      <c r="Z407" s="12">
        <v>0</v>
      </c>
      <c r="AA407" s="14">
        <v>0</v>
      </c>
      <c r="AB407">
        <f t="shared" ca="1" si="6"/>
        <v>0.70525544319753519</v>
      </c>
      <c r="AC407">
        <v>41593</v>
      </c>
      <c r="AD407" s="17">
        <v>20.504999999999999</v>
      </c>
      <c r="AE407" s="18">
        <v>27.27374</v>
      </c>
      <c r="AF407" s="19">
        <v>32.521000000000001</v>
      </c>
      <c r="AG407" s="20">
        <v>7.4082600000000003</v>
      </c>
      <c r="AH407" s="21">
        <v>12.292</v>
      </c>
      <c r="AI407" s="22">
        <v>0</v>
      </c>
      <c r="AJ407" s="23">
        <v>0</v>
      </c>
      <c r="AK407" s="24">
        <v>0</v>
      </c>
      <c r="AL407" s="2" t="s">
        <v>396</v>
      </c>
      <c r="AM407" s="17">
        <f>Table11[[#This Row],[Column3]]-Table11[[#This Row],[Labour]]</f>
        <v>-14.294999999999998</v>
      </c>
      <c r="AN407" s="18">
        <f>Table11[[#This Row],[Column4]]-Table11[[#This Row],[Conservative]]</f>
        <v>-5.7262599999999999</v>
      </c>
      <c r="AO407" s="19">
        <f>Table11[[#This Row],[Column5]]-Table11[[#This Row],[Reform]]</f>
        <v>12.121000000000002</v>
      </c>
      <c r="AP407" s="20">
        <f>Table11[[#This Row],[Column6]]-Table11[[#This Row],[LibDem]]</f>
        <v>0.10826000000000047</v>
      </c>
      <c r="AQ407" s="21">
        <f>Table11[[#This Row],[Column7]]-Table11[[#This Row],[Green]]</f>
        <v>7.7919999999999998</v>
      </c>
      <c r="AR407" s="22">
        <f>Table11[[#This Row],[Column8]]-Table11[[#This Row],[Oth]]</f>
        <v>0</v>
      </c>
      <c r="AS407" s="23">
        <f>Table11[[#This Row],[Column9]]-Table11[[#This Row],[SNP]]</f>
        <v>0</v>
      </c>
      <c r="AT407" s="24">
        <f>Table11[[#This Row],[Column10]]-Table11[[#This Row],[PD]]</f>
        <v>0</v>
      </c>
      <c r="AU407" s="24">
        <f>MAX(Table11[[#This Row],[Column3]:[Column10]])-LARGE(Table11[[#This Row],[Column3]:[Column10]],2)</f>
        <v>5.2472600000000007</v>
      </c>
      <c r="AV407">
        <f>Table11[[#This Row],[Column3]]*Table11[[#This Row],[Column2]]</f>
        <v>852864.46499999997</v>
      </c>
      <c r="AW407" s="25">
        <f>TRUNC(Table11[[#This Row],[Column3]]*Table11[[#This Row],[Column28]]/100)</f>
        <v>8528</v>
      </c>
      <c r="AX407" s="26">
        <f>TRUNC(Table11[[#This Row],[Column4]]*Table11[[#This Row],[Column29]]/100)</f>
        <v>11343</v>
      </c>
      <c r="AY407" s="27">
        <f>TRUNC(Table11[[#This Row],[Column5]]*Table11[[#This Row],[Column30]]/100)</f>
        <v>13526</v>
      </c>
      <c r="AZ407" s="28">
        <f>TRUNC(Table11[[#This Row],[Column6]]*Table11[[#This Row],[Column31]]/100)</f>
        <v>3081</v>
      </c>
      <c r="BA407" s="29">
        <f>TRUNC(Table11[[#This Row],[Column7]]*Table11[[#This Row],[Column312]]/100)</f>
        <v>5112</v>
      </c>
      <c r="BB407" s="30">
        <f>TRUNC(Table11[[#This Row],[Column8]]*Table11[[#This Row],[Column313]]/100)</f>
        <v>0</v>
      </c>
      <c r="BC407" s="31">
        <f>TRUNC(Table11[[#This Row],[Column9]]*Table11[[#This Row],[Column314]]/100)</f>
        <v>0</v>
      </c>
      <c r="BD407" s="32">
        <f>TRUNC(Table11[[#This Row],[Column10]]*Table11[[#This Row],[Column30]]/100)</f>
        <v>0</v>
      </c>
      <c r="BE407">
        <f>Table11[[#This Row],[Column2]]</f>
        <v>41593</v>
      </c>
      <c r="BF407">
        <f>Table11[[#This Row],[Column28]]</f>
        <v>41593</v>
      </c>
      <c r="BG407">
        <f>Table11[[#This Row],[Column29]]</f>
        <v>41593</v>
      </c>
      <c r="BH407">
        <f>Table11[[#This Row],[Column30]]</f>
        <v>41593</v>
      </c>
      <c r="BI407">
        <f>Table11[[#This Row],[Column31]]</f>
        <v>41593</v>
      </c>
      <c r="BJ407">
        <f>Table11[[#This Row],[Column312]]</f>
        <v>41593</v>
      </c>
      <c r="BK407">
        <f>Table11[[#This Row],[Column313]]</f>
        <v>41593</v>
      </c>
      <c r="BL407">
        <f>Table11[[#This Row],[Column314]]</f>
        <v>41593</v>
      </c>
      <c r="BM407">
        <f>Table11[[#This Row],[Column315]]</f>
        <v>41593</v>
      </c>
      <c r="BN407">
        <f>Table11[[#This Row],[Column31]]</f>
        <v>41593</v>
      </c>
      <c r="BO407">
        <f>Table11[[#This Row],[Column312]]</f>
        <v>41593</v>
      </c>
    </row>
    <row r="408" spans="1:67" ht="28.8" customHeight="1">
      <c r="A408" s="2" t="s">
        <v>397</v>
      </c>
      <c r="B408" s="3" t="s">
        <v>183</v>
      </c>
      <c r="C408" s="3" t="s">
        <v>73</v>
      </c>
      <c r="D408" s="50" t="s">
        <v>1334</v>
      </c>
      <c r="E408">
        <v>0</v>
      </c>
      <c r="F408">
        <v>6.9820000000000002</v>
      </c>
      <c r="G408">
        <v>20.398</v>
      </c>
      <c r="H408">
        <v>18.978000000000002</v>
      </c>
      <c r="I408">
        <v>24.201000000000001</v>
      </c>
      <c r="J408">
        <v>11.146000000000001</v>
      </c>
      <c r="K408">
        <v>1.6519999999999999</v>
      </c>
      <c r="L408">
        <v>16.643000000000001</v>
      </c>
      <c r="M408" s="7">
        <f>Table11[[#This Row],[Progressives]]*0.67+Table11[[#This Row],[Muslim]]*0.64+Table11[[#This Row],[Left]]*0.35+Table11[[#This Row],[Average]]*0.52+Table11[[#This Row],[Reforms]]*0.2</f>
        <v>40.236160000000005</v>
      </c>
      <c r="N408" s="58">
        <f>Table11[[#This Row],[Average]]*0.34+Table11[[#This Row],[Liberal]]*0.45+Table11[[#This Row],[Blues]]+Table11[[#This Row],[Reforms]]*0.6</f>
        <v>24.88184</v>
      </c>
      <c r="O408" s="9">
        <f>Table11[[#This Row],[Liberal]]*0.55+Table11[[#This Row],[Progressives]]*0.07+Table11[[#This Row],[Average]]*0.14</f>
        <v>10.846900000000002</v>
      </c>
      <c r="P408" s="11">
        <f>Table11[[#This Row],[Muslim]]*0.06+Table11[[#This Row],[Left]]*0.44+Table11[[#This Row],[Progressives]]*0.26</f>
        <v>14.328320000000001</v>
      </c>
      <c r="Q408" s="59"/>
      <c r="R408" s="57">
        <f>Table11[[#This Row],[Muslim]]*0.3+Table11[[#This Row],[Left]]*0.21+Table11[[#This Row],[Reforms]]*0.2</f>
        <v>9.7067800000000002</v>
      </c>
      <c r="T408" s="7">
        <v>48.4</v>
      </c>
      <c r="U408" s="8">
        <v>14.5</v>
      </c>
      <c r="V408" s="10">
        <v>14.6</v>
      </c>
      <c r="W408" s="9">
        <v>12.6</v>
      </c>
      <c r="X408" s="11">
        <v>8</v>
      </c>
      <c r="Y408" s="13">
        <v>1.9</v>
      </c>
      <c r="Z408" s="12">
        <v>0</v>
      </c>
      <c r="AA408" s="14">
        <v>0</v>
      </c>
      <c r="AB408">
        <f t="shared" ca="1" si="6"/>
        <v>0.70169470645594112</v>
      </c>
      <c r="AC408">
        <v>38928</v>
      </c>
      <c r="AD408" s="17">
        <v>30.297499999999999</v>
      </c>
      <c r="AE408" s="18">
        <v>11.841279999999999</v>
      </c>
      <c r="AF408" s="19">
        <v>24.174719999999901</v>
      </c>
      <c r="AG408" s="20">
        <v>7.4924999999999997</v>
      </c>
      <c r="AH408" s="21">
        <v>25.946999999999999</v>
      </c>
      <c r="AI408" s="22">
        <v>0.246999999999999</v>
      </c>
      <c r="AJ408" s="23">
        <v>0</v>
      </c>
      <c r="AK408" s="24">
        <v>0</v>
      </c>
      <c r="AL408" s="2" t="s">
        <v>397</v>
      </c>
      <c r="AM408" s="17">
        <f>Table11[[#This Row],[Column3]]-Table11[[#This Row],[Labour]]</f>
        <v>-18.102499999999999</v>
      </c>
      <c r="AN408" s="18">
        <f>Table11[[#This Row],[Column4]]-Table11[[#This Row],[Conservative]]</f>
        <v>-2.6587200000000006</v>
      </c>
      <c r="AO408" s="19">
        <f>Table11[[#This Row],[Column5]]-Table11[[#This Row],[Reform]]</f>
        <v>9.5747199999999015</v>
      </c>
      <c r="AP408" s="20">
        <f>Table11[[#This Row],[Column6]]-Table11[[#This Row],[LibDem]]</f>
        <v>-5.1074999999999999</v>
      </c>
      <c r="AQ408" s="21">
        <f>Table11[[#This Row],[Column7]]-Table11[[#This Row],[Green]]</f>
        <v>17.946999999999999</v>
      </c>
      <c r="AR408" s="22">
        <f>Table11[[#This Row],[Column8]]-Table11[[#This Row],[Oth]]</f>
        <v>-1.6530000000000009</v>
      </c>
      <c r="AS408" s="23">
        <f>Table11[[#This Row],[Column9]]-Table11[[#This Row],[SNP]]</f>
        <v>0</v>
      </c>
      <c r="AT408" s="24">
        <f>Table11[[#This Row],[Column10]]-Table11[[#This Row],[PD]]</f>
        <v>0</v>
      </c>
      <c r="AU408" s="24">
        <f>MAX(Table11[[#This Row],[Column3]:[Column10]])-LARGE(Table11[[#This Row],[Column3]:[Column10]],2)</f>
        <v>4.3505000000000003</v>
      </c>
      <c r="AV408">
        <f>Table11[[#This Row],[Column3]]*Table11[[#This Row],[Column2]]</f>
        <v>1179421.08</v>
      </c>
      <c r="AW408" s="25">
        <f>TRUNC(Table11[[#This Row],[Column3]]*Table11[[#This Row],[Column28]]/100)</f>
        <v>11794</v>
      </c>
      <c r="AX408" s="26">
        <f>TRUNC(Table11[[#This Row],[Column4]]*Table11[[#This Row],[Column29]]/100)</f>
        <v>4609</v>
      </c>
      <c r="AY408" s="27">
        <f>TRUNC(Table11[[#This Row],[Column5]]*Table11[[#This Row],[Column30]]/100)</f>
        <v>9410</v>
      </c>
      <c r="AZ408" s="28">
        <f>TRUNC(Table11[[#This Row],[Column6]]*Table11[[#This Row],[Column31]]/100)</f>
        <v>2916</v>
      </c>
      <c r="BA408" s="29">
        <f>TRUNC(Table11[[#This Row],[Column7]]*Table11[[#This Row],[Column312]]/100)</f>
        <v>10100</v>
      </c>
      <c r="BB408" s="30">
        <f>TRUNC(Table11[[#This Row],[Column8]]*Table11[[#This Row],[Column313]]/100)</f>
        <v>96</v>
      </c>
      <c r="BC408" s="31">
        <f>TRUNC(Table11[[#This Row],[Column9]]*Table11[[#This Row],[Column314]]/100)</f>
        <v>0</v>
      </c>
      <c r="BD408" s="32">
        <f>TRUNC(Table11[[#This Row],[Column10]]*Table11[[#This Row],[Column30]]/100)</f>
        <v>0</v>
      </c>
      <c r="BE408">
        <f>Table11[[#This Row],[Column2]]</f>
        <v>38928</v>
      </c>
      <c r="BF408">
        <f>Table11[[#This Row],[Column28]]</f>
        <v>38928</v>
      </c>
      <c r="BG408">
        <f>Table11[[#This Row],[Column29]]</f>
        <v>38928</v>
      </c>
      <c r="BH408">
        <f>Table11[[#This Row],[Column30]]</f>
        <v>38928</v>
      </c>
      <c r="BI408">
        <f>Table11[[#This Row],[Column31]]</f>
        <v>38928</v>
      </c>
      <c r="BJ408">
        <f>Table11[[#This Row],[Column312]]</f>
        <v>38928</v>
      </c>
      <c r="BK408">
        <f>Table11[[#This Row],[Column313]]</f>
        <v>38928</v>
      </c>
      <c r="BL408">
        <f>Table11[[#This Row],[Column314]]</f>
        <v>38928</v>
      </c>
      <c r="BM408">
        <f>Table11[[#This Row],[Column315]]</f>
        <v>38928</v>
      </c>
      <c r="BN408">
        <f>Table11[[#This Row],[Column31]]</f>
        <v>38928</v>
      </c>
      <c r="BO408">
        <f>Table11[[#This Row],[Column312]]</f>
        <v>38928</v>
      </c>
    </row>
    <row r="409" spans="1:67" ht="28.8" customHeight="1">
      <c r="A409" s="2" t="s">
        <v>285</v>
      </c>
      <c r="B409" s="3" t="s">
        <v>109</v>
      </c>
      <c r="C409" s="3" t="s">
        <v>73</v>
      </c>
      <c r="D409" s="50" t="s">
        <v>1335</v>
      </c>
      <c r="E409">
        <v>0</v>
      </c>
      <c r="F409">
        <v>9.2449999999999992</v>
      </c>
      <c r="G409">
        <v>14.739000000000001</v>
      </c>
      <c r="H409">
        <v>26.352</v>
      </c>
      <c r="I409">
        <v>13.768000000000001</v>
      </c>
      <c r="J409">
        <v>17.896000000000001</v>
      </c>
      <c r="K409">
        <v>7.101</v>
      </c>
      <c r="L409">
        <v>10.898999999999999</v>
      </c>
      <c r="M409" s="7">
        <f>Table11[[#This Row],[Progressives]]*0.67+Table11[[#This Row],[Muslim]]*0.64+Table11[[#This Row],[Left]]*0.35+Table11[[#This Row],[Average]]*0.52+Table11[[#This Row],[Reforms]]*0.2</f>
        <v>38.070450000000001</v>
      </c>
      <c r="N409" s="58">
        <f>Table11[[#This Row],[Average]]*0.34+Table11[[#This Row],[Liberal]]*0.45+Table11[[#This Row],[Blues]]+Table11[[#This Row],[Reforms]]*0.6</f>
        <v>26.37472</v>
      </c>
      <c r="O409" s="9">
        <f>Table11[[#This Row],[Liberal]]*0.55+Table11[[#This Row],[Progressives]]*0.07+Table11[[#This Row],[Average]]*0.14</f>
        <v>13.61496</v>
      </c>
      <c r="P409" s="11">
        <f>Table11[[#This Row],[Muslim]]*0.06+Table11[[#This Row],[Left]]*0.44+Table11[[#This Row],[Progressives]]*0.26</f>
        <v>13.891380000000002</v>
      </c>
      <c r="Q409" s="59"/>
      <c r="R409" s="57">
        <f>Table11[[#This Row],[Muslim]]*0.3+Table11[[#This Row],[Left]]*0.21+Table11[[#This Row],[Reforms]]*0.2</f>
        <v>8.0484899999999993</v>
      </c>
      <c r="T409" s="7">
        <v>47.7</v>
      </c>
      <c r="U409" s="8">
        <v>19.8</v>
      </c>
      <c r="V409" s="10">
        <v>8.6</v>
      </c>
      <c r="W409" s="9">
        <v>8.8000000000000007</v>
      </c>
      <c r="X409" s="11">
        <v>14.2</v>
      </c>
      <c r="Y409" s="13">
        <v>1</v>
      </c>
      <c r="Z409" s="12">
        <v>0</v>
      </c>
      <c r="AA409" s="14">
        <v>0</v>
      </c>
      <c r="AB409">
        <f t="shared" ca="1" si="6"/>
        <v>0.28796634781811004</v>
      </c>
      <c r="AC409">
        <v>45291</v>
      </c>
      <c r="AD409" s="17">
        <v>32.739939999999997</v>
      </c>
      <c r="AE409" s="18">
        <v>14.65376</v>
      </c>
      <c r="AF409" s="19">
        <v>16.62</v>
      </c>
      <c r="AG409" s="20">
        <v>8.2863000000000007</v>
      </c>
      <c r="AH409" s="21">
        <v>27.528399999999898</v>
      </c>
      <c r="AI409" s="22">
        <v>0.171599999999999</v>
      </c>
      <c r="AJ409" s="23">
        <v>0</v>
      </c>
      <c r="AK409" s="24">
        <v>0</v>
      </c>
      <c r="AL409" s="2" t="s">
        <v>285</v>
      </c>
      <c r="AM409" s="17">
        <f>Table11[[#This Row],[Column3]]-Table11[[#This Row],[Labour]]</f>
        <v>-14.960060000000006</v>
      </c>
      <c r="AN409" s="18">
        <f>Table11[[#This Row],[Column4]]-Table11[[#This Row],[Conservative]]</f>
        <v>-5.1462400000000006</v>
      </c>
      <c r="AO409" s="19">
        <f>Table11[[#This Row],[Column5]]-Table11[[#This Row],[Reform]]</f>
        <v>8.0200000000000014</v>
      </c>
      <c r="AP409" s="20">
        <f>Table11[[#This Row],[Column6]]-Table11[[#This Row],[LibDem]]</f>
        <v>-0.51370000000000005</v>
      </c>
      <c r="AQ409" s="21">
        <f>Table11[[#This Row],[Column7]]-Table11[[#This Row],[Green]]</f>
        <v>13.328399999999899</v>
      </c>
      <c r="AR409" s="22">
        <f>Table11[[#This Row],[Column8]]-Table11[[#This Row],[Oth]]</f>
        <v>-0.82840000000000102</v>
      </c>
      <c r="AS409" s="23">
        <f>Table11[[#This Row],[Column9]]-Table11[[#This Row],[SNP]]</f>
        <v>0</v>
      </c>
      <c r="AT409" s="24">
        <f>Table11[[#This Row],[Column10]]-Table11[[#This Row],[PD]]</f>
        <v>0</v>
      </c>
      <c r="AU409" s="24">
        <f>MAX(Table11[[#This Row],[Column3]:[Column10]])-LARGE(Table11[[#This Row],[Column3]:[Column10]],2)</f>
        <v>5.2115400000000989</v>
      </c>
      <c r="AV409">
        <f>Table11[[#This Row],[Column3]]*Table11[[#This Row],[Column2]]</f>
        <v>1482824.6225399999</v>
      </c>
      <c r="AW409" s="25">
        <f>TRUNC(Table11[[#This Row],[Column3]]*Table11[[#This Row],[Column28]]/100)</f>
        <v>14828</v>
      </c>
      <c r="AX409" s="26">
        <f>TRUNC(Table11[[#This Row],[Column4]]*Table11[[#This Row],[Column29]]/100)</f>
        <v>6636</v>
      </c>
      <c r="AY409" s="27">
        <f>TRUNC(Table11[[#This Row],[Column5]]*Table11[[#This Row],[Column30]]/100)</f>
        <v>7527</v>
      </c>
      <c r="AZ409" s="28">
        <f>TRUNC(Table11[[#This Row],[Column6]]*Table11[[#This Row],[Column31]]/100)</f>
        <v>3752</v>
      </c>
      <c r="BA409" s="29">
        <f>TRUNC(Table11[[#This Row],[Column7]]*Table11[[#This Row],[Column312]]/100)</f>
        <v>12467</v>
      </c>
      <c r="BB409" s="30">
        <f>TRUNC(Table11[[#This Row],[Column8]]*Table11[[#This Row],[Column313]]/100)</f>
        <v>77</v>
      </c>
      <c r="BC409" s="31">
        <f>TRUNC(Table11[[#This Row],[Column9]]*Table11[[#This Row],[Column314]]/100)</f>
        <v>0</v>
      </c>
      <c r="BD409" s="32">
        <f>TRUNC(Table11[[#This Row],[Column10]]*Table11[[#This Row],[Column30]]/100)</f>
        <v>0</v>
      </c>
      <c r="BE409">
        <f>Table11[[#This Row],[Column2]]</f>
        <v>45291</v>
      </c>
      <c r="BF409">
        <f>Table11[[#This Row],[Column28]]</f>
        <v>45291</v>
      </c>
      <c r="BG409">
        <f>Table11[[#This Row],[Column29]]</f>
        <v>45291</v>
      </c>
      <c r="BH409">
        <f>Table11[[#This Row],[Column30]]</f>
        <v>45291</v>
      </c>
      <c r="BI409">
        <f>Table11[[#This Row],[Column31]]</f>
        <v>45291</v>
      </c>
      <c r="BJ409">
        <f>Table11[[#This Row],[Column312]]</f>
        <v>45291</v>
      </c>
      <c r="BK409">
        <f>Table11[[#This Row],[Column313]]</f>
        <v>45291</v>
      </c>
      <c r="BL409">
        <f>Table11[[#This Row],[Column314]]</f>
        <v>45291</v>
      </c>
      <c r="BM409">
        <f>Table11[[#This Row],[Column315]]</f>
        <v>45291</v>
      </c>
      <c r="BN409">
        <f>Table11[[#This Row],[Column31]]</f>
        <v>45291</v>
      </c>
      <c r="BO409">
        <f>Table11[[#This Row],[Column312]]</f>
        <v>45291</v>
      </c>
    </row>
    <row r="410" spans="1:67" ht="28.8">
      <c r="A410" s="4" t="s">
        <v>286</v>
      </c>
      <c r="B410" s="5" t="s">
        <v>109</v>
      </c>
      <c r="C410" s="5" t="s">
        <v>73</v>
      </c>
      <c r="D410" s="56" t="s">
        <v>1336</v>
      </c>
      <c r="E410" s="16">
        <v>0</v>
      </c>
      <c r="F410">
        <v>3.105</v>
      </c>
      <c r="G410">
        <v>8.4870000000000001</v>
      </c>
      <c r="H410">
        <v>11.776999999999999</v>
      </c>
      <c r="I410">
        <v>23.178999999999998</v>
      </c>
      <c r="J410">
        <v>25.478000000000002</v>
      </c>
      <c r="K410">
        <v>10.513</v>
      </c>
      <c r="L410">
        <v>17.460999999999999</v>
      </c>
      <c r="M410" s="7">
        <f>Table11[[#This Row],[Progressives]]*0.67+Table11[[#This Row],[Muslim]]*0.64+Table11[[#This Row],[Left]]*0.35+Table11[[#This Row],[Average]]*0.52+Table11[[#This Row],[Reforms]]*0.2</f>
        <v>28.393519999999999</v>
      </c>
      <c r="N410" s="58">
        <f>Table11[[#This Row],[Average]]*0.34+Table11[[#This Row],[Liberal]]*0.45+Table11[[#This Row],[Blues]]+Table11[[#This Row],[Reforms]]*0.6</f>
        <v>40.335560000000001</v>
      </c>
      <c r="O410" s="9">
        <f>Table11[[#This Row],[Liberal]]*0.55+Table11[[#This Row],[Progressives]]*0.07+Table11[[#This Row],[Average]]*0.14</f>
        <v>18.082350000000002</v>
      </c>
      <c r="P410" s="11">
        <f>Table11[[#This Row],[Muslim]]*0.06+Table11[[#This Row],[Left]]*0.44+Table11[[#This Row],[Progressives]]*0.26</f>
        <v>6.9825999999999997</v>
      </c>
      <c r="Q410" s="59"/>
      <c r="R410" s="57">
        <f>Table11[[#This Row],[Muslim]]*0.3+Table11[[#This Row],[Left]]*0.21+Table11[[#This Row],[Reforms]]*0.2</f>
        <v>6.2059700000000007</v>
      </c>
      <c r="T410" s="7">
        <v>35</v>
      </c>
      <c r="U410" s="8">
        <v>32</v>
      </c>
      <c r="V410" s="10">
        <v>13.4</v>
      </c>
      <c r="W410" s="9">
        <v>11</v>
      </c>
      <c r="X410" s="11">
        <v>6.8</v>
      </c>
      <c r="Y410" s="13">
        <v>1.8</v>
      </c>
      <c r="Z410" s="12">
        <v>0</v>
      </c>
      <c r="AA410" s="14">
        <v>0</v>
      </c>
      <c r="AB410">
        <f t="shared" ca="1" si="6"/>
        <v>0.74407773784646358</v>
      </c>
      <c r="AC410">
        <v>46551</v>
      </c>
      <c r="AD410" s="17">
        <v>22.4908</v>
      </c>
      <c r="AE410" s="18">
        <v>25.537089999999999</v>
      </c>
      <c r="AF410" s="19">
        <v>27.295999999999999</v>
      </c>
      <c r="AG410" s="20">
        <v>9.6479099999999995</v>
      </c>
      <c r="AH410" s="21">
        <v>14.789</v>
      </c>
      <c r="AI410" s="22">
        <v>0.2392</v>
      </c>
      <c r="AJ410" s="23">
        <v>0</v>
      </c>
      <c r="AK410" s="24">
        <v>0</v>
      </c>
      <c r="AL410" s="4" t="s">
        <v>286</v>
      </c>
      <c r="AM410" s="17">
        <f>Table11[[#This Row],[Column3]]-Table11[[#This Row],[Labour]]</f>
        <v>-12.5092</v>
      </c>
      <c r="AN410" s="18">
        <f>Table11[[#This Row],[Column4]]-Table11[[#This Row],[Conservative]]</f>
        <v>-6.4629100000000008</v>
      </c>
      <c r="AO410" s="19">
        <f>Table11[[#This Row],[Column5]]-Table11[[#This Row],[Reform]]</f>
        <v>13.895999999999999</v>
      </c>
      <c r="AP410" s="20">
        <f>Table11[[#This Row],[Column6]]-Table11[[#This Row],[LibDem]]</f>
        <v>-1.3520900000000005</v>
      </c>
      <c r="AQ410" s="21">
        <f>Table11[[#This Row],[Column7]]-Table11[[#This Row],[Green]]</f>
        <v>7.9889999999999999</v>
      </c>
      <c r="AR410" s="22">
        <f>Table11[[#This Row],[Column8]]-Table11[[#This Row],[Oth]]</f>
        <v>-1.5608</v>
      </c>
      <c r="AS410" s="23">
        <f>Table11[[#This Row],[Column9]]-Table11[[#This Row],[SNP]]</f>
        <v>0</v>
      </c>
      <c r="AT410" s="24">
        <f>Table11[[#This Row],[Column10]]-Table11[[#This Row],[PD]]</f>
        <v>0</v>
      </c>
      <c r="AU410" s="24">
        <f>MAX(Table11[[#This Row],[Column3]:[Column10]])-LARGE(Table11[[#This Row],[Column3]:[Column10]],2)</f>
        <v>1.7589100000000002</v>
      </c>
      <c r="AV410">
        <f>Table11[[#This Row],[Column3]]*Table11[[#This Row],[Column2]]</f>
        <v>1046969.2308</v>
      </c>
      <c r="AW410" s="25">
        <f>TRUNC(Table11[[#This Row],[Column3]]*Table11[[#This Row],[Column28]]/100)</f>
        <v>10469</v>
      </c>
      <c r="AX410" s="26">
        <f>TRUNC(Table11[[#This Row],[Column4]]*Table11[[#This Row],[Column29]]/100)</f>
        <v>11887</v>
      </c>
      <c r="AY410" s="27">
        <f>TRUNC(Table11[[#This Row],[Column5]]*Table11[[#This Row],[Column30]]/100)</f>
        <v>12706</v>
      </c>
      <c r="AZ410" s="28">
        <f>TRUNC(Table11[[#This Row],[Column6]]*Table11[[#This Row],[Column31]]/100)</f>
        <v>4491</v>
      </c>
      <c r="BA410" s="29">
        <f>TRUNC(Table11[[#This Row],[Column7]]*Table11[[#This Row],[Column312]]/100)</f>
        <v>6884</v>
      </c>
      <c r="BB410" s="30">
        <f>TRUNC(Table11[[#This Row],[Column8]]*Table11[[#This Row],[Column313]]/100)</f>
        <v>111</v>
      </c>
      <c r="BC410" s="31">
        <f>TRUNC(Table11[[#This Row],[Column9]]*Table11[[#This Row],[Column314]]/100)</f>
        <v>0</v>
      </c>
      <c r="BD410" s="32">
        <f>TRUNC(Table11[[#This Row],[Column10]]*Table11[[#This Row],[Column30]]/100)</f>
        <v>0</v>
      </c>
      <c r="BE410">
        <f>Table11[[#This Row],[Column2]]</f>
        <v>46551</v>
      </c>
      <c r="BF410">
        <f>Table11[[#This Row],[Column28]]</f>
        <v>46551</v>
      </c>
      <c r="BG410">
        <f>Table11[[#This Row],[Column29]]</f>
        <v>46551</v>
      </c>
      <c r="BH410">
        <f>Table11[[#This Row],[Column30]]</f>
        <v>46551</v>
      </c>
      <c r="BI410">
        <f>Table11[[#This Row],[Column31]]</f>
        <v>46551</v>
      </c>
      <c r="BJ410">
        <f>Table11[[#This Row],[Column312]]</f>
        <v>46551</v>
      </c>
      <c r="BK410">
        <f>Table11[[#This Row],[Column313]]</f>
        <v>46551</v>
      </c>
      <c r="BL410">
        <f>Table11[[#This Row],[Column314]]</f>
        <v>46551</v>
      </c>
      <c r="BM410">
        <f>Table11[[#This Row],[Column315]]</f>
        <v>46551</v>
      </c>
      <c r="BN410">
        <f>Table11[[#This Row],[Column31]]</f>
        <v>46551</v>
      </c>
      <c r="BO410">
        <f>Table11[[#This Row],[Column312]]</f>
        <v>46551</v>
      </c>
    </row>
    <row r="411" spans="1:67" ht="28.8" customHeight="1">
      <c r="A411" s="4" t="s">
        <v>167</v>
      </c>
      <c r="B411" s="5" t="s">
        <v>72</v>
      </c>
      <c r="C411" s="5" t="s">
        <v>73</v>
      </c>
      <c r="D411" s="56" t="s">
        <v>1337</v>
      </c>
      <c r="E411" s="16">
        <v>0</v>
      </c>
      <c r="F411">
        <v>3.1070000000000002</v>
      </c>
      <c r="G411">
        <v>7.7530000000000001</v>
      </c>
      <c r="H411">
        <v>11.859</v>
      </c>
      <c r="I411">
        <v>30.521999999999998</v>
      </c>
      <c r="J411">
        <v>28.212</v>
      </c>
      <c r="K411">
        <v>5.3339999999999996</v>
      </c>
      <c r="L411">
        <v>13.212</v>
      </c>
      <c r="M411" s="7">
        <f>Table11[[#This Row],[Progressives]]*0.67+Table11[[#This Row],[Muslim]]*0.64+Table11[[#This Row],[Left]]*0.35+Table11[[#This Row],[Average]]*0.52+Table11[[#This Row],[Reforms]]*0.2</f>
        <v>31.1614</v>
      </c>
      <c r="N411" s="58">
        <f>Table11[[#This Row],[Average]]*0.34+Table11[[#This Row],[Liberal]]*0.45+Table11[[#This Row],[Blues]]+Table11[[#This Row],[Reforms]]*0.6</f>
        <v>36.33408</v>
      </c>
      <c r="O411" s="9">
        <f>Table11[[#This Row],[Liberal]]*0.55+Table11[[#This Row],[Progressives]]*0.07+Table11[[#This Row],[Average]]*0.14</f>
        <v>20.619810000000001</v>
      </c>
      <c r="P411" s="11">
        <f>Table11[[#This Row],[Muslim]]*0.06+Table11[[#This Row],[Left]]*0.44+Table11[[#This Row],[Progressives]]*0.26</f>
        <v>6.6810799999999997</v>
      </c>
      <c r="Q411" s="59"/>
      <c r="R411" s="57">
        <f>Table11[[#This Row],[Muslim]]*0.3+Table11[[#This Row],[Left]]*0.21+Table11[[#This Row],[Reforms]]*0.2</f>
        <v>5.2026300000000001</v>
      </c>
      <c r="T411" s="7">
        <v>29.4</v>
      </c>
      <c r="U411" s="8">
        <v>35.4</v>
      </c>
      <c r="V411" s="10">
        <v>13.6</v>
      </c>
      <c r="W411" s="9">
        <v>12.7</v>
      </c>
      <c r="X411" s="11">
        <v>8.8000000000000007</v>
      </c>
      <c r="Y411" s="13">
        <v>0</v>
      </c>
      <c r="Z411" s="12">
        <v>0</v>
      </c>
      <c r="AA411" s="14">
        <v>0</v>
      </c>
      <c r="AB411">
        <f t="shared" ca="1" si="6"/>
        <v>0.18319052618359366</v>
      </c>
      <c r="AC411">
        <v>53161</v>
      </c>
      <c r="AD411" s="17">
        <v>11.327999999999999</v>
      </c>
      <c r="AE411" s="18">
        <v>39.094099999999997</v>
      </c>
      <c r="AF411" s="19">
        <v>23.693999999999999</v>
      </c>
      <c r="AG411" s="20">
        <v>10.457100000000001</v>
      </c>
      <c r="AH411" s="21">
        <v>15.254</v>
      </c>
      <c r="AI411" s="22">
        <v>7.2800000000000004E-2</v>
      </c>
      <c r="AJ411" s="23">
        <v>0</v>
      </c>
      <c r="AK411" s="24">
        <v>0</v>
      </c>
      <c r="AL411" s="4" t="s">
        <v>167</v>
      </c>
      <c r="AM411" s="17">
        <f>Table11[[#This Row],[Column3]]-Table11[[#This Row],[Labour]]</f>
        <v>-18.071999999999999</v>
      </c>
      <c r="AN411" s="18">
        <f>Table11[[#This Row],[Column4]]-Table11[[#This Row],[Conservative]]</f>
        <v>3.6940999999999988</v>
      </c>
      <c r="AO411" s="19">
        <f>Table11[[#This Row],[Column5]]-Table11[[#This Row],[Reform]]</f>
        <v>10.093999999999999</v>
      </c>
      <c r="AP411" s="20">
        <f>Table11[[#This Row],[Column6]]-Table11[[#This Row],[LibDem]]</f>
        <v>-2.2428999999999988</v>
      </c>
      <c r="AQ411" s="21">
        <f>Table11[[#This Row],[Column7]]-Table11[[#This Row],[Green]]</f>
        <v>6.4539999999999988</v>
      </c>
      <c r="AR411" s="22">
        <f>Table11[[#This Row],[Column8]]-Table11[[#This Row],[Oth]]</f>
        <v>7.2800000000000004E-2</v>
      </c>
      <c r="AS411" s="23">
        <f>Table11[[#This Row],[Column9]]-Table11[[#This Row],[SNP]]</f>
        <v>0</v>
      </c>
      <c r="AT411" s="24">
        <f>Table11[[#This Row],[Column10]]-Table11[[#This Row],[PD]]</f>
        <v>0</v>
      </c>
      <c r="AU411" s="24">
        <f>MAX(Table11[[#This Row],[Column3]:[Column10]])-LARGE(Table11[[#This Row],[Column3]:[Column10]],2)</f>
        <v>15.400099999999998</v>
      </c>
      <c r="AV411">
        <f>Table11[[#This Row],[Column3]]*Table11[[#This Row],[Column2]]</f>
        <v>602207.80799999996</v>
      </c>
      <c r="AW411" s="25">
        <f>TRUNC(Table11[[#This Row],[Column3]]*Table11[[#This Row],[Column28]]/100)</f>
        <v>6022</v>
      </c>
      <c r="AX411" s="26">
        <f>TRUNC(Table11[[#This Row],[Column4]]*Table11[[#This Row],[Column29]]/100)</f>
        <v>20782</v>
      </c>
      <c r="AY411" s="27">
        <f>TRUNC(Table11[[#This Row],[Column5]]*Table11[[#This Row],[Column30]]/100)</f>
        <v>12595</v>
      </c>
      <c r="AZ411" s="28">
        <f>TRUNC(Table11[[#This Row],[Column6]]*Table11[[#This Row],[Column31]]/100)</f>
        <v>5559</v>
      </c>
      <c r="BA411" s="29">
        <f>TRUNC(Table11[[#This Row],[Column7]]*Table11[[#This Row],[Column312]]/100)</f>
        <v>8109</v>
      </c>
      <c r="BB411" s="30">
        <f>TRUNC(Table11[[#This Row],[Column8]]*Table11[[#This Row],[Column313]]/100)</f>
        <v>38</v>
      </c>
      <c r="BC411" s="31">
        <f>TRUNC(Table11[[#This Row],[Column9]]*Table11[[#This Row],[Column314]]/100)</f>
        <v>0</v>
      </c>
      <c r="BD411" s="32">
        <f>TRUNC(Table11[[#This Row],[Column10]]*Table11[[#This Row],[Column30]]/100)</f>
        <v>0</v>
      </c>
      <c r="BE411">
        <f>Table11[[#This Row],[Column2]]</f>
        <v>53161</v>
      </c>
      <c r="BF411">
        <f>Table11[[#This Row],[Column28]]</f>
        <v>53161</v>
      </c>
      <c r="BG411">
        <f>Table11[[#This Row],[Column29]]</f>
        <v>53161</v>
      </c>
      <c r="BH411">
        <f>Table11[[#This Row],[Column30]]</f>
        <v>53161</v>
      </c>
      <c r="BI411">
        <f>Table11[[#This Row],[Column31]]</f>
        <v>53161</v>
      </c>
      <c r="BJ411">
        <f>Table11[[#This Row],[Column312]]</f>
        <v>53161</v>
      </c>
      <c r="BK411">
        <f>Table11[[#This Row],[Column313]]</f>
        <v>53161</v>
      </c>
      <c r="BL411">
        <f>Table11[[#This Row],[Column314]]</f>
        <v>53161</v>
      </c>
      <c r="BM411">
        <f>Table11[[#This Row],[Column315]]</f>
        <v>53161</v>
      </c>
      <c r="BN411">
        <f>Table11[[#This Row],[Column31]]</f>
        <v>53161</v>
      </c>
      <c r="BO411">
        <f>Table11[[#This Row],[Column312]]</f>
        <v>53161</v>
      </c>
    </row>
    <row r="412" spans="1:67" ht="28.8" customHeight="1">
      <c r="A412" s="4" t="s">
        <v>769</v>
      </c>
      <c r="B412" s="5" t="s">
        <v>169</v>
      </c>
      <c r="C412" s="5" t="s">
        <v>73</v>
      </c>
      <c r="D412" s="56" t="s">
        <v>1338</v>
      </c>
      <c r="E412">
        <v>0</v>
      </c>
      <c r="F412">
        <v>2.12</v>
      </c>
      <c r="G412">
        <v>9.2609999999999992</v>
      </c>
      <c r="H412">
        <v>14.021000000000001</v>
      </c>
      <c r="I412">
        <v>25.567</v>
      </c>
      <c r="J412">
        <v>19.791</v>
      </c>
      <c r="K412">
        <v>7.2380000000000004</v>
      </c>
      <c r="L412">
        <v>22.001999999999999</v>
      </c>
      <c r="M412" s="7">
        <f>Table11[[#This Row],[Progressives]]*0.67+Table11[[#This Row],[Muslim]]*0.64+Table11[[#This Row],[Left]]*0.35+Table11[[#This Row],[Average]]*0.52+Table11[[#This Row],[Reforms]]*0.2</f>
        <v>31.687460000000002</v>
      </c>
      <c r="N412" s="58">
        <f>Table11[[#This Row],[Average]]*0.34+Table11[[#This Row],[Liberal]]*0.45+Table11[[#This Row],[Blues]]+Table11[[#This Row],[Reforms]]*0.6</f>
        <v>38.037930000000003</v>
      </c>
      <c r="O412" s="9">
        <f>Table11[[#This Row],[Liberal]]*0.55+Table11[[#This Row],[Progressives]]*0.07+Table11[[#This Row],[Average]]*0.14</f>
        <v>15.445900000000002</v>
      </c>
      <c r="P412" s="11">
        <f>Table11[[#This Row],[Muslim]]*0.06+Table11[[#This Row],[Left]]*0.44+Table11[[#This Row],[Progressives]]*0.26</f>
        <v>7.8475000000000001</v>
      </c>
      <c r="Q412" s="59"/>
      <c r="R412" s="57">
        <f>Table11[[#This Row],[Muslim]]*0.3+Table11[[#This Row],[Left]]*0.21+Table11[[#This Row],[Reforms]]*0.2</f>
        <v>6.9812099999999999</v>
      </c>
      <c r="T412" s="7">
        <v>36.200000000000003</v>
      </c>
      <c r="U412" s="8">
        <v>29.3</v>
      </c>
      <c r="V412" s="10">
        <v>23.4</v>
      </c>
      <c r="W412" s="9">
        <v>4.4000000000000004</v>
      </c>
      <c r="X412" s="11">
        <v>5.7</v>
      </c>
      <c r="Y412" s="13">
        <v>1</v>
      </c>
      <c r="Z412" s="12">
        <v>0</v>
      </c>
      <c r="AA412" s="14">
        <v>0</v>
      </c>
      <c r="AB412">
        <f t="shared" ca="1" si="6"/>
        <v>0.10556572072525672</v>
      </c>
      <c r="AC412">
        <v>42598</v>
      </c>
      <c r="AD412" s="17">
        <v>22.762</v>
      </c>
      <c r="AE412" s="18">
        <v>23.712710000000001</v>
      </c>
      <c r="AF412" s="19">
        <v>33.194000000000003</v>
      </c>
      <c r="AG412" s="20">
        <v>6.4062900000000003</v>
      </c>
      <c r="AH412" s="21">
        <v>13.795</v>
      </c>
      <c r="AI412" s="22">
        <v>0.13</v>
      </c>
      <c r="AJ412" s="23">
        <v>0</v>
      </c>
      <c r="AK412" s="24">
        <v>0</v>
      </c>
      <c r="AL412" s="4" t="s">
        <v>769</v>
      </c>
      <c r="AM412" s="17">
        <f>Table11[[#This Row],[Column3]]-Table11[[#This Row],[Labour]]</f>
        <v>-13.438000000000002</v>
      </c>
      <c r="AN412" s="18">
        <f>Table11[[#This Row],[Column4]]-Table11[[#This Row],[Conservative]]</f>
        <v>-5.5872899999999994</v>
      </c>
      <c r="AO412" s="19">
        <f>Table11[[#This Row],[Column5]]-Table11[[#This Row],[Reform]]</f>
        <v>9.794000000000004</v>
      </c>
      <c r="AP412" s="20">
        <f>Table11[[#This Row],[Column6]]-Table11[[#This Row],[LibDem]]</f>
        <v>2.0062899999999999</v>
      </c>
      <c r="AQ412" s="21">
        <f>Table11[[#This Row],[Column7]]-Table11[[#This Row],[Green]]</f>
        <v>8.0949999999999989</v>
      </c>
      <c r="AR412" s="22">
        <f>Table11[[#This Row],[Column8]]-Table11[[#This Row],[Oth]]</f>
        <v>-0.87</v>
      </c>
      <c r="AS412" s="23">
        <f>Table11[[#This Row],[Column9]]-Table11[[#This Row],[SNP]]</f>
        <v>0</v>
      </c>
      <c r="AT412" s="24">
        <f>Table11[[#This Row],[Column10]]-Table11[[#This Row],[PD]]</f>
        <v>0</v>
      </c>
      <c r="AU412" s="24">
        <f>MAX(Table11[[#This Row],[Column3]:[Column10]])-LARGE(Table11[[#This Row],[Column3]:[Column10]],2)</f>
        <v>9.4812900000000013</v>
      </c>
      <c r="AV412">
        <f>Table11[[#This Row],[Column3]]*Table11[[#This Row],[Column2]]</f>
        <v>969615.67599999998</v>
      </c>
      <c r="AW412" s="25">
        <f>TRUNC(Table11[[#This Row],[Column3]]*Table11[[#This Row],[Column28]]/100)</f>
        <v>9696</v>
      </c>
      <c r="AX412" s="26">
        <f>TRUNC(Table11[[#This Row],[Column4]]*Table11[[#This Row],[Column29]]/100)</f>
        <v>10101</v>
      </c>
      <c r="AY412" s="27">
        <f>TRUNC(Table11[[#This Row],[Column5]]*Table11[[#This Row],[Column30]]/100)</f>
        <v>14139</v>
      </c>
      <c r="AZ412" s="28">
        <f>TRUNC(Table11[[#This Row],[Column6]]*Table11[[#This Row],[Column31]]/100)</f>
        <v>2728</v>
      </c>
      <c r="BA412" s="29">
        <f>TRUNC(Table11[[#This Row],[Column7]]*Table11[[#This Row],[Column312]]/100)</f>
        <v>5876</v>
      </c>
      <c r="BB412" s="30">
        <f>TRUNC(Table11[[#This Row],[Column8]]*Table11[[#This Row],[Column313]]/100)</f>
        <v>55</v>
      </c>
      <c r="BC412" s="31">
        <f>TRUNC(Table11[[#This Row],[Column9]]*Table11[[#This Row],[Column314]]/100)</f>
        <v>0</v>
      </c>
      <c r="BD412" s="32">
        <f>TRUNC(Table11[[#This Row],[Column10]]*Table11[[#This Row],[Column30]]/100)</f>
        <v>0</v>
      </c>
      <c r="BE412">
        <f>Table11[[#This Row],[Column2]]</f>
        <v>42598</v>
      </c>
      <c r="BF412">
        <f>Table11[[#This Row],[Column28]]</f>
        <v>42598</v>
      </c>
      <c r="BG412">
        <f>Table11[[#This Row],[Column29]]</f>
        <v>42598</v>
      </c>
      <c r="BH412">
        <f>Table11[[#This Row],[Column30]]</f>
        <v>42598</v>
      </c>
      <c r="BI412">
        <f>Table11[[#This Row],[Column31]]</f>
        <v>42598</v>
      </c>
      <c r="BJ412">
        <f>Table11[[#This Row],[Column312]]</f>
        <v>42598</v>
      </c>
      <c r="BK412">
        <f>Table11[[#This Row],[Column313]]</f>
        <v>42598</v>
      </c>
      <c r="BL412">
        <f>Table11[[#This Row],[Column314]]</f>
        <v>42598</v>
      </c>
      <c r="BM412">
        <f>Table11[[#This Row],[Column315]]</f>
        <v>42598</v>
      </c>
      <c r="BN412">
        <f>Table11[[#This Row],[Column31]]</f>
        <v>42598</v>
      </c>
      <c r="BO412">
        <f>Table11[[#This Row],[Column312]]</f>
        <v>42598</v>
      </c>
    </row>
    <row r="413" spans="1:67" ht="28.8" customHeight="1">
      <c r="A413" s="4" t="s">
        <v>288</v>
      </c>
      <c r="B413" s="5" t="s">
        <v>183</v>
      </c>
      <c r="C413" s="5" t="s">
        <v>73</v>
      </c>
      <c r="D413" s="56" t="s">
        <v>1339</v>
      </c>
      <c r="E413" s="16">
        <v>0</v>
      </c>
      <c r="F413">
        <v>2.7389999999999999</v>
      </c>
      <c r="G413">
        <v>14.292999999999999</v>
      </c>
      <c r="H413">
        <v>11.02</v>
      </c>
      <c r="I413">
        <v>18.704999999999998</v>
      </c>
      <c r="J413">
        <v>26.795999999999999</v>
      </c>
      <c r="K413">
        <v>9.8729999999999993</v>
      </c>
      <c r="L413">
        <v>16.574000000000002</v>
      </c>
      <c r="M413" s="7">
        <f>Table11[[#This Row],[Progressives]]*0.67+Table11[[#This Row],[Muslim]]*0.64+Table11[[#This Row],[Left]]*0.35+Table11[[#This Row],[Average]]*0.52+Table11[[#This Row],[Reforms]]*0.2</f>
        <v>27.180310000000002</v>
      </c>
      <c r="N413" s="58">
        <f>Table11[[#This Row],[Average]]*0.34+Table11[[#This Row],[Liberal]]*0.45+Table11[[#This Row],[Blues]]+Table11[[#This Row],[Reforms]]*0.6</f>
        <v>38.235300000000002</v>
      </c>
      <c r="O413" s="9">
        <f>Table11[[#This Row],[Liberal]]*0.55+Table11[[#This Row],[Progressives]]*0.07+Table11[[#This Row],[Average]]*0.14</f>
        <v>18.1279</v>
      </c>
      <c r="P413" s="11">
        <f>Table11[[#This Row],[Muslim]]*0.06+Table11[[#This Row],[Left]]*0.44+Table11[[#This Row],[Progressives]]*0.26</f>
        <v>9.31846</v>
      </c>
      <c r="Q413" s="59"/>
      <c r="R413" s="57">
        <f>Table11[[#This Row],[Muslim]]*0.3+Table11[[#This Row],[Left]]*0.21+Table11[[#This Row],[Reforms]]*0.2</f>
        <v>7.1380300000000005</v>
      </c>
      <c r="T413" s="7">
        <v>9.3000000000000007</v>
      </c>
      <c r="U413" s="8">
        <v>39.799999999999997</v>
      </c>
      <c r="V413" s="10">
        <v>11.4</v>
      </c>
      <c r="W413" s="9">
        <v>35.4</v>
      </c>
      <c r="X413" s="11">
        <v>3.8</v>
      </c>
      <c r="Y413" s="13">
        <v>0.4</v>
      </c>
      <c r="Z413" s="12">
        <v>0</v>
      </c>
      <c r="AA413" s="14">
        <v>0</v>
      </c>
      <c r="AB413">
        <f t="shared" ca="1" si="6"/>
        <v>0.29607501714602458</v>
      </c>
      <c r="AC413">
        <v>50027</v>
      </c>
      <c r="AD413" s="17">
        <v>3.9705599999999999</v>
      </c>
      <c r="AE413" s="18">
        <v>32.225999999999999</v>
      </c>
      <c r="AF413" s="19">
        <v>21.725999999999999</v>
      </c>
      <c r="AG413" s="20">
        <v>33.823680000000003</v>
      </c>
      <c r="AH413" s="21">
        <v>8.2017600000000002</v>
      </c>
      <c r="AI413" s="22">
        <v>5.19999999999999E-2</v>
      </c>
      <c r="AJ413" s="23">
        <v>0</v>
      </c>
      <c r="AK413" s="24">
        <v>0</v>
      </c>
      <c r="AL413" s="4" t="s">
        <v>288</v>
      </c>
      <c r="AM413" s="17">
        <f>Table11[[#This Row],[Column3]]-Table11[[#This Row],[Labour]]</f>
        <v>-5.3294400000000008</v>
      </c>
      <c r="AN413" s="18">
        <f>Table11[[#This Row],[Column4]]-Table11[[#This Row],[Conservative]]</f>
        <v>-7.5739999999999981</v>
      </c>
      <c r="AO413" s="19">
        <f>Table11[[#This Row],[Column5]]-Table11[[#This Row],[Reform]]</f>
        <v>10.325999999999999</v>
      </c>
      <c r="AP413" s="20">
        <f>Table11[[#This Row],[Column6]]-Table11[[#This Row],[LibDem]]</f>
        <v>-1.5763199999999955</v>
      </c>
      <c r="AQ413" s="21">
        <f>Table11[[#This Row],[Column7]]-Table11[[#This Row],[Green]]</f>
        <v>4.4017600000000003</v>
      </c>
      <c r="AR413" s="22">
        <f>Table11[[#This Row],[Column8]]-Table11[[#This Row],[Oth]]</f>
        <v>-0.34800000000000014</v>
      </c>
      <c r="AS413" s="23">
        <f>Table11[[#This Row],[Column9]]-Table11[[#This Row],[SNP]]</f>
        <v>0</v>
      </c>
      <c r="AT413" s="24">
        <f>Table11[[#This Row],[Column10]]-Table11[[#This Row],[PD]]</f>
        <v>0</v>
      </c>
      <c r="AU413" s="24">
        <f>MAX(Table11[[#This Row],[Column3]:[Column10]])-LARGE(Table11[[#This Row],[Column3]:[Column10]],2)</f>
        <v>1.597680000000004</v>
      </c>
      <c r="AV413">
        <f>Table11[[#This Row],[Column3]]*Table11[[#This Row],[Column2]]</f>
        <v>198635.20512</v>
      </c>
      <c r="AW413" s="25">
        <f>TRUNC(Table11[[#This Row],[Column3]]*Table11[[#This Row],[Column28]]/100)</f>
        <v>1986</v>
      </c>
      <c r="AX413" s="26">
        <f>TRUNC(Table11[[#This Row],[Column4]]*Table11[[#This Row],[Column29]]/100)</f>
        <v>16121</v>
      </c>
      <c r="AY413" s="27">
        <f>TRUNC(Table11[[#This Row],[Column5]]*Table11[[#This Row],[Column30]]/100)</f>
        <v>10868</v>
      </c>
      <c r="AZ413" s="28">
        <f>TRUNC(Table11[[#This Row],[Column6]]*Table11[[#This Row],[Column31]]/100)</f>
        <v>16920</v>
      </c>
      <c r="BA413" s="29">
        <f>TRUNC(Table11[[#This Row],[Column7]]*Table11[[#This Row],[Column312]]/100)</f>
        <v>4103</v>
      </c>
      <c r="BB413" s="30">
        <f>TRUNC(Table11[[#This Row],[Column8]]*Table11[[#This Row],[Column313]]/100)</f>
        <v>26</v>
      </c>
      <c r="BC413" s="31">
        <f>TRUNC(Table11[[#This Row],[Column9]]*Table11[[#This Row],[Column314]]/100)</f>
        <v>0</v>
      </c>
      <c r="BD413" s="32">
        <f>TRUNC(Table11[[#This Row],[Column10]]*Table11[[#This Row],[Column30]]/100)</f>
        <v>0</v>
      </c>
      <c r="BE413">
        <f>Table11[[#This Row],[Column2]]</f>
        <v>50027</v>
      </c>
      <c r="BF413">
        <f>Table11[[#This Row],[Column28]]</f>
        <v>50027</v>
      </c>
      <c r="BG413">
        <f>Table11[[#This Row],[Column29]]</f>
        <v>50027</v>
      </c>
      <c r="BH413">
        <f>Table11[[#This Row],[Column30]]</f>
        <v>50027</v>
      </c>
      <c r="BI413">
        <f>Table11[[#This Row],[Column31]]</f>
        <v>50027</v>
      </c>
      <c r="BJ413">
        <f>Table11[[#This Row],[Column312]]</f>
        <v>50027</v>
      </c>
      <c r="BK413">
        <f>Table11[[#This Row],[Column313]]</f>
        <v>50027</v>
      </c>
      <c r="BL413">
        <f>Table11[[#This Row],[Column314]]</f>
        <v>50027</v>
      </c>
      <c r="BM413">
        <f>Table11[[#This Row],[Column315]]</f>
        <v>50027</v>
      </c>
      <c r="BN413">
        <f>Table11[[#This Row],[Column31]]</f>
        <v>50027</v>
      </c>
      <c r="BO413">
        <f>Table11[[#This Row],[Column312]]</f>
        <v>50027</v>
      </c>
    </row>
    <row r="414" spans="1:67" ht="28.8" customHeight="1">
      <c r="A414" s="2" t="s">
        <v>71</v>
      </c>
      <c r="B414" s="3" t="s">
        <v>72</v>
      </c>
      <c r="C414" s="3" t="s">
        <v>73</v>
      </c>
      <c r="D414" s="50" t="s">
        <v>1340</v>
      </c>
      <c r="E414">
        <v>0</v>
      </c>
      <c r="F414">
        <v>2.4</v>
      </c>
      <c r="G414">
        <v>9.8030000000000008</v>
      </c>
      <c r="H414">
        <v>12.768000000000001</v>
      </c>
      <c r="I414">
        <v>24.486000000000001</v>
      </c>
      <c r="J414">
        <v>28.481000000000002</v>
      </c>
      <c r="K414">
        <v>8.282</v>
      </c>
      <c r="L414">
        <v>13.78</v>
      </c>
      <c r="M414" s="7">
        <f>Table11[[#This Row],[Progressives]]*0.67+Table11[[#This Row],[Muslim]]*0.64+Table11[[#This Row],[Left]]*0.35+Table11[[#This Row],[Average]]*0.52+Table11[[#This Row],[Reforms]]*0.2</f>
        <v>29.01033</v>
      </c>
      <c r="N414" s="58">
        <f>Table11[[#This Row],[Average]]*0.34+Table11[[#This Row],[Liberal]]*0.45+Table11[[#This Row],[Blues]]+Table11[[#This Row],[Reforms]]*0.6</f>
        <v>37.691690000000001</v>
      </c>
      <c r="O414" s="9">
        <f>Table11[[#This Row],[Liberal]]*0.55+Table11[[#This Row],[Progressives]]*0.07+Table11[[#This Row],[Average]]*0.14</f>
        <v>19.986350000000002</v>
      </c>
      <c r="P414" s="11">
        <f>Table11[[#This Row],[Muslim]]*0.06+Table11[[#This Row],[Left]]*0.44+Table11[[#This Row],[Progressives]]*0.26</f>
        <v>7.777000000000001</v>
      </c>
      <c r="Q414" s="59"/>
      <c r="R414" s="57">
        <f>Table11[[#This Row],[Muslim]]*0.3+Table11[[#This Row],[Left]]*0.21+Table11[[#This Row],[Reforms]]*0.2</f>
        <v>5.5346299999999999</v>
      </c>
      <c r="T414" s="7">
        <v>20.6</v>
      </c>
      <c r="U414" s="8">
        <v>38.200000000000003</v>
      </c>
      <c r="V414" s="10">
        <v>13.3</v>
      </c>
      <c r="W414" s="9">
        <v>22.4</v>
      </c>
      <c r="X414" s="11">
        <v>4</v>
      </c>
      <c r="Y414" s="13">
        <v>1.4</v>
      </c>
      <c r="Z414" s="12">
        <v>0</v>
      </c>
      <c r="AA414" s="14">
        <v>0</v>
      </c>
      <c r="AB414">
        <f t="shared" ca="1" si="6"/>
        <v>0.20608633554268629</v>
      </c>
      <c r="AC414">
        <v>48253</v>
      </c>
      <c r="AD414" s="17">
        <v>8.2201599999999999</v>
      </c>
      <c r="AE414" s="18">
        <v>39.383609999999997</v>
      </c>
      <c r="AF414" s="19">
        <v>25.79</v>
      </c>
      <c r="AG414" s="20">
        <v>16.267229999999898</v>
      </c>
      <c r="AH414" s="21">
        <v>10.057</v>
      </c>
      <c r="AI414" s="22">
        <v>0.181999999999999</v>
      </c>
      <c r="AJ414" s="23">
        <v>0</v>
      </c>
      <c r="AK414" s="24">
        <v>0</v>
      </c>
      <c r="AL414" s="2" t="s">
        <v>71</v>
      </c>
      <c r="AM414" s="17">
        <f>Table11[[#This Row],[Column3]]-Table11[[#This Row],[Labour]]</f>
        <v>-12.379840000000002</v>
      </c>
      <c r="AN414" s="18">
        <f>Table11[[#This Row],[Column4]]-Table11[[#This Row],[Conservative]]</f>
        <v>1.1836099999999945</v>
      </c>
      <c r="AO414" s="19">
        <f>Table11[[#This Row],[Column5]]-Table11[[#This Row],[Reform]]</f>
        <v>12.489999999999998</v>
      </c>
      <c r="AP414" s="20">
        <f>Table11[[#This Row],[Column6]]-Table11[[#This Row],[LibDem]]</f>
        <v>-6.1327700000001002</v>
      </c>
      <c r="AQ414" s="21">
        <f>Table11[[#This Row],[Column7]]-Table11[[#This Row],[Green]]</f>
        <v>6.0570000000000004</v>
      </c>
      <c r="AR414" s="22">
        <f>Table11[[#This Row],[Column8]]-Table11[[#This Row],[Oth]]</f>
        <v>-1.2180000000000009</v>
      </c>
      <c r="AS414" s="23">
        <f>Table11[[#This Row],[Column9]]-Table11[[#This Row],[SNP]]</f>
        <v>0</v>
      </c>
      <c r="AT414" s="24">
        <f>Table11[[#This Row],[Column10]]-Table11[[#This Row],[PD]]</f>
        <v>0</v>
      </c>
      <c r="AU414" s="24">
        <f>MAX(Table11[[#This Row],[Column3]:[Column10]])-LARGE(Table11[[#This Row],[Column3]:[Column10]],2)</f>
        <v>13.593609999999998</v>
      </c>
      <c r="AV414">
        <f>Table11[[#This Row],[Column3]]*Table11[[#This Row],[Column2]]</f>
        <v>396647.38047999999</v>
      </c>
      <c r="AW414" s="25">
        <f>TRUNC(Table11[[#This Row],[Column3]]*Table11[[#This Row],[Column28]]/100)</f>
        <v>3966</v>
      </c>
      <c r="AX414" s="26">
        <f>TRUNC(Table11[[#This Row],[Column4]]*Table11[[#This Row],[Column29]]/100)</f>
        <v>19003</v>
      </c>
      <c r="AY414" s="27">
        <f>TRUNC(Table11[[#This Row],[Column5]]*Table11[[#This Row],[Column30]]/100)</f>
        <v>12444</v>
      </c>
      <c r="AZ414" s="28">
        <f>TRUNC(Table11[[#This Row],[Column6]]*Table11[[#This Row],[Column31]]/100)</f>
        <v>7849</v>
      </c>
      <c r="BA414" s="29">
        <f>TRUNC(Table11[[#This Row],[Column7]]*Table11[[#This Row],[Column312]]/100)</f>
        <v>4852</v>
      </c>
      <c r="BB414" s="30">
        <f>TRUNC(Table11[[#This Row],[Column8]]*Table11[[#This Row],[Column313]]/100)</f>
        <v>87</v>
      </c>
      <c r="BC414" s="31">
        <f>TRUNC(Table11[[#This Row],[Column9]]*Table11[[#This Row],[Column314]]/100)</f>
        <v>0</v>
      </c>
      <c r="BD414" s="32">
        <f>TRUNC(Table11[[#This Row],[Column10]]*Table11[[#This Row],[Column30]]/100)</f>
        <v>0</v>
      </c>
      <c r="BE414">
        <f>Table11[[#This Row],[Column2]]</f>
        <v>48253</v>
      </c>
      <c r="BF414">
        <f>Table11[[#This Row],[Column28]]</f>
        <v>48253</v>
      </c>
      <c r="BG414">
        <f>Table11[[#This Row],[Column29]]</f>
        <v>48253</v>
      </c>
      <c r="BH414">
        <f>Table11[[#This Row],[Column30]]</f>
        <v>48253</v>
      </c>
      <c r="BI414">
        <f>Table11[[#This Row],[Column31]]</f>
        <v>48253</v>
      </c>
      <c r="BJ414">
        <f>Table11[[#This Row],[Column312]]</f>
        <v>48253</v>
      </c>
      <c r="BK414">
        <f>Table11[[#This Row],[Column313]]</f>
        <v>48253</v>
      </c>
      <c r="BL414">
        <f>Table11[[#This Row],[Column314]]</f>
        <v>48253</v>
      </c>
      <c r="BM414">
        <f>Table11[[#This Row],[Column315]]</f>
        <v>48253</v>
      </c>
      <c r="BN414">
        <f>Table11[[#This Row],[Column31]]</f>
        <v>48253</v>
      </c>
      <c r="BO414">
        <f>Table11[[#This Row],[Column312]]</f>
        <v>48253</v>
      </c>
    </row>
    <row r="415" spans="1:67" ht="28.8" customHeight="1">
      <c r="A415" s="4" t="s">
        <v>168</v>
      </c>
      <c r="B415" s="5" t="s">
        <v>169</v>
      </c>
      <c r="C415" s="5" t="s">
        <v>73</v>
      </c>
      <c r="D415" s="56" t="s">
        <v>1341</v>
      </c>
      <c r="E415">
        <v>0</v>
      </c>
      <c r="F415">
        <v>1.093</v>
      </c>
      <c r="G415">
        <v>7.44</v>
      </c>
      <c r="H415">
        <v>9.1430000000000007</v>
      </c>
      <c r="I415">
        <v>21.815999999999999</v>
      </c>
      <c r="J415">
        <v>32.475999999999999</v>
      </c>
      <c r="K415">
        <v>11.141</v>
      </c>
      <c r="L415">
        <v>16.890999999999998</v>
      </c>
      <c r="M415" s="7">
        <f>Table11[[#This Row],[Progressives]]*0.67+Table11[[#This Row],[Muslim]]*0.64+Table11[[#This Row],[Left]]*0.35+Table11[[#This Row],[Average]]*0.52+Table11[[#This Row],[Reforms]]*0.2</f>
        <v>24.15185</v>
      </c>
      <c r="N415" s="58">
        <f>Table11[[#This Row],[Average]]*0.34+Table11[[#This Row],[Liberal]]*0.45+Table11[[#This Row],[Blues]]+Table11[[#This Row],[Reforms]]*0.6</f>
        <v>43.30724</v>
      </c>
      <c r="O415" s="9">
        <f>Table11[[#This Row],[Liberal]]*0.55+Table11[[#This Row],[Progressives]]*0.07+Table11[[#This Row],[Average]]*0.14</f>
        <v>21.556050000000003</v>
      </c>
      <c r="P415" s="11">
        <f>Table11[[#This Row],[Muslim]]*0.06+Table11[[#This Row],[Left]]*0.44+Table11[[#This Row],[Progressives]]*0.26</f>
        <v>5.7163599999999999</v>
      </c>
      <c r="Q415" s="59"/>
      <c r="R415" s="57">
        <f>Table11[[#This Row],[Muslim]]*0.3+Table11[[#This Row],[Left]]*0.21+Table11[[#This Row],[Reforms]]*0.2</f>
        <v>5.2684999999999995</v>
      </c>
      <c r="T415" s="7">
        <v>13.6</v>
      </c>
      <c r="U415" s="8">
        <v>36.700000000000003</v>
      </c>
      <c r="V415" s="10">
        <v>18.7</v>
      </c>
      <c r="W415" s="9">
        <v>25.8</v>
      </c>
      <c r="X415" s="11">
        <v>4.0999999999999996</v>
      </c>
      <c r="Y415" s="13">
        <v>1</v>
      </c>
      <c r="Z415" s="12">
        <v>0</v>
      </c>
      <c r="AA415" s="14">
        <v>0</v>
      </c>
      <c r="AB415">
        <f t="shared" ca="1" si="6"/>
        <v>0.83628928344852893</v>
      </c>
      <c r="AC415">
        <v>49899</v>
      </c>
      <c r="AD415" s="17">
        <v>5.6288</v>
      </c>
      <c r="AE415" s="18">
        <v>29.46</v>
      </c>
      <c r="AF415" s="19">
        <v>29.529</v>
      </c>
      <c r="AG415" s="20">
        <v>27.7392</v>
      </c>
      <c r="AH415" s="21">
        <v>7.4129999999999896</v>
      </c>
      <c r="AI415" s="22">
        <v>0.13</v>
      </c>
      <c r="AJ415" s="23">
        <v>0</v>
      </c>
      <c r="AK415" s="24">
        <v>0</v>
      </c>
      <c r="AL415" s="4" t="s">
        <v>168</v>
      </c>
      <c r="AM415" s="17">
        <f>Table11[[#This Row],[Column3]]-Table11[[#This Row],[Labour]]</f>
        <v>-7.9711999999999996</v>
      </c>
      <c r="AN415" s="18">
        <f>Table11[[#This Row],[Column4]]-Table11[[#This Row],[Conservative]]</f>
        <v>-7.240000000000002</v>
      </c>
      <c r="AO415" s="19">
        <f>Table11[[#This Row],[Column5]]-Table11[[#This Row],[Reform]]</f>
        <v>10.829000000000001</v>
      </c>
      <c r="AP415" s="20">
        <f>Table11[[#This Row],[Column6]]-Table11[[#This Row],[LibDem]]</f>
        <v>1.9391999999999996</v>
      </c>
      <c r="AQ415" s="21">
        <f>Table11[[#This Row],[Column7]]-Table11[[#This Row],[Green]]</f>
        <v>3.31299999999999</v>
      </c>
      <c r="AR415" s="22">
        <f>Table11[[#This Row],[Column8]]-Table11[[#This Row],[Oth]]</f>
        <v>-0.87</v>
      </c>
      <c r="AS415" s="23">
        <f>Table11[[#This Row],[Column9]]-Table11[[#This Row],[SNP]]</f>
        <v>0</v>
      </c>
      <c r="AT415" s="24">
        <f>Table11[[#This Row],[Column10]]-Table11[[#This Row],[PD]]</f>
        <v>0</v>
      </c>
      <c r="AU415" s="24">
        <f>MAX(Table11[[#This Row],[Column3]:[Column10]])-LARGE(Table11[[#This Row],[Column3]:[Column10]],2)</f>
        <v>6.8999999999999062E-2</v>
      </c>
      <c r="AV415">
        <f>Table11[[#This Row],[Column3]]*Table11[[#This Row],[Column2]]</f>
        <v>280871.49119999999</v>
      </c>
      <c r="AW415" s="25">
        <f>TRUNC(Table11[[#This Row],[Column3]]*Table11[[#This Row],[Column28]]/100)</f>
        <v>2808</v>
      </c>
      <c r="AX415" s="26">
        <f>TRUNC(Table11[[#This Row],[Column4]]*Table11[[#This Row],[Column29]]/100)</f>
        <v>14700</v>
      </c>
      <c r="AY415" s="27">
        <f>TRUNC(Table11[[#This Row],[Column5]]*Table11[[#This Row],[Column30]]/100)</f>
        <v>14734</v>
      </c>
      <c r="AZ415" s="28">
        <f>TRUNC(Table11[[#This Row],[Column6]]*Table11[[#This Row],[Column31]]/100)</f>
        <v>13841</v>
      </c>
      <c r="BA415" s="29">
        <f>TRUNC(Table11[[#This Row],[Column7]]*Table11[[#This Row],[Column312]]/100)</f>
        <v>3699</v>
      </c>
      <c r="BB415" s="30">
        <f>TRUNC(Table11[[#This Row],[Column8]]*Table11[[#This Row],[Column313]]/100)</f>
        <v>64</v>
      </c>
      <c r="BC415" s="31">
        <f>TRUNC(Table11[[#This Row],[Column9]]*Table11[[#This Row],[Column314]]/100)</f>
        <v>0</v>
      </c>
      <c r="BD415" s="32">
        <f>TRUNC(Table11[[#This Row],[Column10]]*Table11[[#This Row],[Column30]]/100)</f>
        <v>0</v>
      </c>
      <c r="BE415">
        <f>Table11[[#This Row],[Column2]]</f>
        <v>49899</v>
      </c>
      <c r="BF415">
        <f>Table11[[#This Row],[Column28]]</f>
        <v>49899</v>
      </c>
      <c r="BG415">
        <f>Table11[[#This Row],[Column29]]</f>
        <v>49899</v>
      </c>
      <c r="BH415">
        <f>Table11[[#This Row],[Column30]]</f>
        <v>49899</v>
      </c>
      <c r="BI415">
        <f>Table11[[#This Row],[Column31]]</f>
        <v>49899</v>
      </c>
      <c r="BJ415">
        <f>Table11[[#This Row],[Column312]]</f>
        <v>49899</v>
      </c>
      <c r="BK415">
        <f>Table11[[#This Row],[Column313]]</f>
        <v>49899</v>
      </c>
      <c r="BL415">
        <f>Table11[[#This Row],[Column314]]</f>
        <v>49899</v>
      </c>
      <c r="BM415">
        <f>Table11[[#This Row],[Column315]]</f>
        <v>49899</v>
      </c>
      <c r="BN415">
        <f>Table11[[#This Row],[Column31]]</f>
        <v>49899</v>
      </c>
      <c r="BO415">
        <f>Table11[[#This Row],[Column312]]</f>
        <v>49899</v>
      </c>
    </row>
    <row r="416" spans="1:67" ht="28.8" customHeight="1">
      <c r="A416" s="4" t="s">
        <v>787</v>
      </c>
      <c r="B416" s="5" t="s">
        <v>169</v>
      </c>
      <c r="C416" s="5" t="s">
        <v>73</v>
      </c>
      <c r="D416" s="56" t="s">
        <v>1342</v>
      </c>
      <c r="E416">
        <v>0</v>
      </c>
      <c r="F416">
        <v>1.1759999999999999</v>
      </c>
      <c r="G416">
        <v>8.9380000000000006</v>
      </c>
      <c r="H416">
        <v>9.1319999999999997</v>
      </c>
      <c r="I416">
        <v>31.317</v>
      </c>
      <c r="J416">
        <v>17.358000000000001</v>
      </c>
      <c r="K416">
        <v>3.9209999999999998</v>
      </c>
      <c r="L416">
        <v>28.158000000000001</v>
      </c>
      <c r="M416" s="7">
        <f>Table11[[#This Row],[Progressives]]*0.67+Table11[[#This Row],[Muslim]]*0.64+Table11[[#This Row],[Left]]*0.35+Table11[[#This Row],[Average]]*0.52+Table11[[#This Row],[Reforms]]*0.2</f>
        <v>31.915819999999997</v>
      </c>
      <c r="N416" s="58">
        <f>Table11[[#This Row],[Average]]*0.34+Table11[[#This Row],[Liberal]]*0.45+Table11[[#This Row],[Blues]]+Table11[[#This Row],[Reforms]]*0.6</f>
        <v>39.274680000000004</v>
      </c>
      <c r="O416" s="9">
        <f>Table11[[#This Row],[Liberal]]*0.55+Table11[[#This Row],[Progressives]]*0.07+Table11[[#This Row],[Average]]*0.14</f>
        <v>14.570520000000002</v>
      </c>
      <c r="P416" s="11">
        <f>Table11[[#This Row],[Muslim]]*0.06+Table11[[#This Row],[Left]]*0.44+Table11[[#This Row],[Progressives]]*0.26</f>
        <v>6.3776000000000002</v>
      </c>
      <c r="Q416" s="59"/>
      <c r="R416" s="57">
        <f>Table11[[#This Row],[Muslim]]*0.3+Table11[[#This Row],[Left]]*0.21+Table11[[#This Row],[Reforms]]*0.2</f>
        <v>7.8613800000000005</v>
      </c>
      <c r="T416" s="7">
        <v>29.1</v>
      </c>
      <c r="U416" s="8">
        <v>28.2</v>
      </c>
      <c r="V416" s="10">
        <v>25.6</v>
      </c>
      <c r="W416" s="9">
        <v>3.2</v>
      </c>
      <c r="X416" s="11">
        <v>4.0999999999999996</v>
      </c>
      <c r="Y416" s="13">
        <v>9.6999999999999993</v>
      </c>
      <c r="Z416" s="12">
        <v>0</v>
      </c>
      <c r="AA416" s="14">
        <v>0</v>
      </c>
      <c r="AB416">
        <f t="shared" ca="1" si="6"/>
        <v>0.19278903751831866</v>
      </c>
      <c r="AC416">
        <v>40998</v>
      </c>
      <c r="AD416" s="17">
        <v>25.132619999999999</v>
      </c>
      <c r="AE416" s="18">
        <v>17.170559999999998</v>
      </c>
      <c r="AF416" s="19">
        <v>41.148440000000001</v>
      </c>
      <c r="AG416" s="20">
        <v>4.6234799999999998</v>
      </c>
      <c r="AH416" s="21">
        <v>11.028</v>
      </c>
      <c r="AI416" s="22">
        <v>0.79689999999999905</v>
      </c>
      <c r="AJ416" s="23">
        <v>0</v>
      </c>
      <c r="AK416" s="24">
        <v>0</v>
      </c>
      <c r="AL416" s="4" t="s">
        <v>787</v>
      </c>
      <c r="AM416" s="17">
        <f>Table11[[#This Row],[Column3]]-Table11[[#This Row],[Labour]]</f>
        <v>-3.9673800000000021</v>
      </c>
      <c r="AN416" s="18">
        <f>Table11[[#This Row],[Column4]]-Table11[[#This Row],[Conservative]]</f>
        <v>-11.029440000000001</v>
      </c>
      <c r="AO416" s="19">
        <f>Table11[[#This Row],[Column5]]-Table11[[#This Row],[Reform]]</f>
        <v>15.548439999999999</v>
      </c>
      <c r="AP416" s="20">
        <f>Table11[[#This Row],[Column6]]-Table11[[#This Row],[LibDem]]</f>
        <v>1.4234799999999996</v>
      </c>
      <c r="AQ416" s="21">
        <f>Table11[[#This Row],[Column7]]-Table11[[#This Row],[Green]]</f>
        <v>6.9280000000000008</v>
      </c>
      <c r="AR416" s="22">
        <f>Table11[[#This Row],[Column8]]-Table11[[#This Row],[Oth]]</f>
        <v>-8.9031000000000002</v>
      </c>
      <c r="AS416" s="23">
        <f>Table11[[#This Row],[Column9]]-Table11[[#This Row],[SNP]]</f>
        <v>0</v>
      </c>
      <c r="AT416" s="24">
        <f>Table11[[#This Row],[Column10]]-Table11[[#This Row],[PD]]</f>
        <v>0</v>
      </c>
      <c r="AU416" s="24">
        <f>MAX(Table11[[#This Row],[Column3]:[Column10]])-LARGE(Table11[[#This Row],[Column3]:[Column10]],2)</f>
        <v>16.015820000000001</v>
      </c>
      <c r="AV416">
        <f>Table11[[#This Row],[Column3]]*Table11[[#This Row],[Column2]]</f>
        <v>1030387.1547599999</v>
      </c>
      <c r="AW416" s="25">
        <f>TRUNC(Table11[[#This Row],[Column3]]*Table11[[#This Row],[Column28]]/100)</f>
        <v>10303</v>
      </c>
      <c r="AX416" s="26">
        <f>TRUNC(Table11[[#This Row],[Column4]]*Table11[[#This Row],[Column29]]/100)</f>
        <v>7039</v>
      </c>
      <c r="AY416" s="27">
        <f>TRUNC(Table11[[#This Row],[Column5]]*Table11[[#This Row],[Column30]]/100)</f>
        <v>16870</v>
      </c>
      <c r="AZ416" s="28">
        <f>TRUNC(Table11[[#This Row],[Column6]]*Table11[[#This Row],[Column31]]/100)</f>
        <v>1895</v>
      </c>
      <c r="BA416" s="29">
        <f>TRUNC(Table11[[#This Row],[Column7]]*Table11[[#This Row],[Column312]]/100)</f>
        <v>4521</v>
      </c>
      <c r="BB416" s="30">
        <f>TRUNC(Table11[[#This Row],[Column8]]*Table11[[#This Row],[Column313]]/100)</f>
        <v>326</v>
      </c>
      <c r="BC416" s="31">
        <f>TRUNC(Table11[[#This Row],[Column9]]*Table11[[#This Row],[Column314]]/100)</f>
        <v>0</v>
      </c>
      <c r="BD416" s="32">
        <f>TRUNC(Table11[[#This Row],[Column10]]*Table11[[#This Row],[Column30]]/100)</f>
        <v>0</v>
      </c>
      <c r="BE416">
        <f>Table11[[#This Row],[Column2]]</f>
        <v>40998</v>
      </c>
      <c r="BF416">
        <f>Table11[[#This Row],[Column28]]</f>
        <v>40998</v>
      </c>
      <c r="BG416">
        <f>Table11[[#This Row],[Column29]]</f>
        <v>40998</v>
      </c>
      <c r="BH416">
        <f>Table11[[#This Row],[Column30]]</f>
        <v>40998</v>
      </c>
      <c r="BI416">
        <f>Table11[[#This Row],[Column31]]</f>
        <v>40998</v>
      </c>
      <c r="BJ416">
        <f>Table11[[#This Row],[Column312]]</f>
        <v>40998</v>
      </c>
      <c r="BK416">
        <f>Table11[[#This Row],[Column313]]</f>
        <v>40998</v>
      </c>
      <c r="BL416">
        <f>Table11[[#This Row],[Column314]]</f>
        <v>40998</v>
      </c>
      <c r="BM416">
        <f>Table11[[#This Row],[Column315]]</f>
        <v>40998</v>
      </c>
      <c r="BN416">
        <f>Table11[[#This Row],[Column31]]</f>
        <v>40998</v>
      </c>
      <c r="BO416">
        <f>Table11[[#This Row],[Column312]]</f>
        <v>40998</v>
      </c>
    </row>
    <row r="417" spans="1:67" ht="43.2" customHeight="1">
      <c r="A417" s="4" t="s">
        <v>294</v>
      </c>
      <c r="B417" s="5" t="s">
        <v>109</v>
      </c>
      <c r="C417" s="5" t="s">
        <v>73</v>
      </c>
      <c r="D417" s="56" t="s">
        <v>1343</v>
      </c>
      <c r="E417">
        <v>0</v>
      </c>
      <c r="F417">
        <v>31.053000000000001</v>
      </c>
      <c r="G417">
        <v>11.569000000000001</v>
      </c>
      <c r="H417">
        <v>30.501000000000001</v>
      </c>
      <c r="I417">
        <v>0</v>
      </c>
      <c r="J417">
        <v>12.03</v>
      </c>
      <c r="K417">
        <v>8.5229999999999997</v>
      </c>
      <c r="L417">
        <v>6.3250000000000002</v>
      </c>
      <c r="M417" s="7">
        <f>Table11[[#This Row],[Progressives]]*0.67+Table11[[#This Row],[Muslim]]*0.64+Table11[[#This Row],[Left]]*0.35+Table11[[#This Row],[Average]]*0.52+Table11[[#This Row],[Reforms]]*0.2</f>
        <v>45.623739999999998</v>
      </c>
      <c r="N417" s="58">
        <f>Table11[[#This Row],[Average]]*0.34+Table11[[#This Row],[Liberal]]*0.45+Table11[[#This Row],[Blues]]+Table11[[#This Row],[Reforms]]*0.6</f>
        <v>17.731499999999997</v>
      </c>
      <c r="O417" s="9">
        <f>Table11[[#This Row],[Liberal]]*0.55+Table11[[#This Row],[Progressives]]*0.07+Table11[[#This Row],[Average]]*0.14</f>
        <v>8.751570000000001</v>
      </c>
      <c r="P417" s="11">
        <f>Table11[[#This Row],[Muslim]]*0.06+Table11[[#This Row],[Left]]*0.44+Table11[[#This Row],[Progressives]]*0.26</f>
        <v>14.883800000000001</v>
      </c>
      <c r="Q417" s="59"/>
      <c r="R417" s="57">
        <f>Table11[[#This Row],[Muslim]]*0.3+Table11[[#This Row],[Left]]*0.21+Table11[[#This Row],[Reforms]]*0.2</f>
        <v>13.010389999999999</v>
      </c>
      <c r="T417" s="7">
        <v>33.9</v>
      </c>
      <c r="U417" s="8">
        <v>17.2</v>
      </c>
      <c r="V417" s="10">
        <v>7.7</v>
      </c>
      <c r="W417" s="9">
        <v>4.8</v>
      </c>
      <c r="X417" s="11">
        <v>4.3</v>
      </c>
      <c r="Y417" s="13">
        <v>32</v>
      </c>
      <c r="Z417" s="12">
        <v>0</v>
      </c>
      <c r="AA417" s="14">
        <v>0</v>
      </c>
      <c r="AB417">
        <f t="shared" ca="1" si="6"/>
        <v>3.8188993411440997E-2</v>
      </c>
      <c r="AC417">
        <v>43278</v>
      </c>
      <c r="AD417" s="17">
        <v>24.013470000000002</v>
      </c>
      <c r="AE417" s="18">
        <v>12.02256</v>
      </c>
      <c r="AF417" s="19">
        <v>11.4</v>
      </c>
      <c r="AG417" s="20">
        <v>5.7809699999999999</v>
      </c>
      <c r="AH417" s="21">
        <v>12.409319999999999</v>
      </c>
      <c r="AI417" s="22">
        <v>34.273679999999999</v>
      </c>
      <c r="AJ417" s="23">
        <v>0</v>
      </c>
      <c r="AK417" s="24">
        <v>0</v>
      </c>
      <c r="AL417" s="4" t="s">
        <v>294</v>
      </c>
      <c r="AM417" s="17">
        <f>Table11[[#This Row],[Column3]]-Table11[[#This Row],[Labour]]</f>
        <v>-9.8865299999999969</v>
      </c>
      <c r="AN417" s="18">
        <f>Table11[[#This Row],[Column4]]-Table11[[#This Row],[Conservative]]</f>
        <v>-5.1774399999999989</v>
      </c>
      <c r="AO417" s="19">
        <f>Table11[[#This Row],[Column5]]-Table11[[#This Row],[Reform]]</f>
        <v>3.7</v>
      </c>
      <c r="AP417" s="20">
        <f>Table11[[#This Row],[Column6]]-Table11[[#This Row],[LibDem]]</f>
        <v>0.98097000000000012</v>
      </c>
      <c r="AQ417" s="21">
        <f>Table11[[#This Row],[Column7]]-Table11[[#This Row],[Green]]</f>
        <v>8.1093200000000003</v>
      </c>
      <c r="AR417" s="22">
        <f>Table11[[#This Row],[Column8]]-Table11[[#This Row],[Oth]]</f>
        <v>2.2736799999999988</v>
      </c>
      <c r="AS417" s="23">
        <f>Table11[[#This Row],[Column9]]-Table11[[#This Row],[SNP]]</f>
        <v>0</v>
      </c>
      <c r="AT417" s="24">
        <f>Table11[[#This Row],[Column10]]-Table11[[#This Row],[PD]]</f>
        <v>0</v>
      </c>
      <c r="AU417" s="24">
        <f>MAX(Table11[[#This Row],[Column3]:[Column10]])-LARGE(Table11[[#This Row],[Column3]:[Column10]],2)</f>
        <v>10.260209999999997</v>
      </c>
      <c r="AV417">
        <f>Table11[[#This Row],[Column3]]*Table11[[#This Row],[Column2]]</f>
        <v>1039254.95466</v>
      </c>
      <c r="AW417" s="25">
        <f>TRUNC(Table11[[#This Row],[Column3]]*Table11[[#This Row],[Column28]]/100)</f>
        <v>10392</v>
      </c>
      <c r="AX417" s="26">
        <f>TRUNC(Table11[[#This Row],[Column4]]*Table11[[#This Row],[Column29]]/100)</f>
        <v>5203</v>
      </c>
      <c r="AY417" s="27">
        <f>TRUNC(Table11[[#This Row],[Column5]]*Table11[[#This Row],[Column30]]/100)</f>
        <v>4933</v>
      </c>
      <c r="AZ417" s="28">
        <f>TRUNC(Table11[[#This Row],[Column6]]*Table11[[#This Row],[Column31]]/100)</f>
        <v>2501</v>
      </c>
      <c r="BA417" s="29">
        <f>TRUNC(Table11[[#This Row],[Column7]]*Table11[[#This Row],[Column312]]/100)</f>
        <v>5370</v>
      </c>
      <c r="BB417" s="30">
        <f>TRUNC(Table11[[#This Row],[Column8]]*Table11[[#This Row],[Column313]]/100)</f>
        <v>14832</v>
      </c>
      <c r="BC417" s="31">
        <f>TRUNC(Table11[[#This Row],[Column9]]*Table11[[#This Row],[Column314]]/100)</f>
        <v>0</v>
      </c>
      <c r="BD417" s="32">
        <f>TRUNC(Table11[[#This Row],[Column10]]*Table11[[#This Row],[Column30]]/100)</f>
        <v>0</v>
      </c>
      <c r="BE417">
        <f>Table11[[#This Row],[Column2]]</f>
        <v>43278</v>
      </c>
      <c r="BF417">
        <f>Table11[[#This Row],[Column28]]</f>
        <v>43278</v>
      </c>
      <c r="BG417">
        <f>Table11[[#This Row],[Column29]]</f>
        <v>43278</v>
      </c>
      <c r="BH417">
        <f>Table11[[#This Row],[Column30]]</f>
        <v>43278</v>
      </c>
      <c r="BI417">
        <f>Table11[[#This Row],[Column31]]</f>
        <v>43278</v>
      </c>
      <c r="BJ417">
        <f>Table11[[#This Row],[Column312]]</f>
        <v>43278</v>
      </c>
      <c r="BK417">
        <f>Table11[[#This Row],[Column313]]</f>
        <v>43278</v>
      </c>
      <c r="BL417">
        <f>Table11[[#This Row],[Column314]]</f>
        <v>43278</v>
      </c>
      <c r="BM417">
        <f>Table11[[#This Row],[Column315]]</f>
        <v>43278</v>
      </c>
      <c r="BN417">
        <f>Table11[[#This Row],[Column31]]</f>
        <v>43278</v>
      </c>
      <c r="BO417">
        <f>Table11[[#This Row],[Column312]]</f>
        <v>43278</v>
      </c>
    </row>
    <row r="418" spans="1:67" ht="28.8" customHeight="1">
      <c r="A418" s="2" t="s">
        <v>408</v>
      </c>
      <c r="B418" s="3" t="s">
        <v>183</v>
      </c>
      <c r="C418" s="3" t="s">
        <v>73</v>
      </c>
      <c r="D418" s="50" t="s">
        <v>1344</v>
      </c>
      <c r="E418" s="16">
        <v>0</v>
      </c>
      <c r="F418">
        <v>3.5049999999999999</v>
      </c>
      <c r="G418">
        <v>16.850999999999999</v>
      </c>
      <c r="H418">
        <v>13.45</v>
      </c>
      <c r="I418">
        <v>27.347000000000001</v>
      </c>
      <c r="J418">
        <v>15.513999999999999</v>
      </c>
      <c r="K418">
        <v>1.522</v>
      </c>
      <c r="L418">
        <v>21.811</v>
      </c>
      <c r="M418" s="7">
        <f>Table11[[#This Row],[Progressives]]*0.67+Table11[[#This Row],[Muslim]]*0.64+Table11[[#This Row],[Left]]*0.35+Table11[[#This Row],[Average]]*0.52+Table11[[#This Row],[Reforms]]*0.2</f>
        <v>35.735190000000003</v>
      </c>
      <c r="N418" s="58">
        <f>Table11[[#This Row],[Average]]*0.34+Table11[[#This Row],[Liberal]]*0.45+Table11[[#This Row],[Blues]]+Table11[[#This Row],[Reforms]]*0.6</f>
        <v>30.887879999999996</v>
      </c>
      <c r="O418" s="9">
        <f>Table11[[#This Row],[Liberal]]*0.55+Table11[[#This Row],[Progressives]]*0.07+Table11[[#This Row],[Average]]*0.14</f>
        <v>13.30278</v>
      </c>
      <c r="P418" s="11">
        <f>Table11[[#This Row],[Muslim]]*0.06+Table11[[#This Row],[Left]]*0.44+Table11[[#This Row],[Progressives]]*0.26</f>
        <v>11.121739999999999</v>
      </c>
      <c r="Q418" s="59"/>
      <c r="R418" s="57">
        <f>Table11[[#This Row],[Muslim]]*0.3+Table11[[#This Row],[Left]]*0.21+Table11[[#This Row],[Reforms]]*0.2</f>
        <v>8.9524100000000004</v>
      </c>
      <c r="T418" s="7">
        <v>41.5</v>
      </c>
      <c r="U418" s="8">
        <v>25.4</v>
      </c>
      <c r="V418" s="10">
        <v>18</v>
      </c>
      <c r="W418" s="9">
        <v>7.1</v>
      </c>
      <c r="X418" s="11">
        <v>7.3</v>
      </c>
      <c r="Y418" s="13">
        <v>0.7</v>
      </c>
      <c r="Z418" s="12">
        <v>0</v>
      </c>
      <c r="AA418" s="14">
        <v>0</v>
      </c>
      <c r="AB418">
        <f t="shared" ca="1" si="6"/>
        <v>4.9833107484698047E-3</v>
      </c>
      <c r="AC418">
        <v>38053</v>
      </c>
      <c r="AD418" s="17">
        <v>26.853949999999902</v>
      </c>
      <c r="AE418" s="18">
        <v>17.99248</v>
      </c>
      <c r="AF418" s="19">
        <v>30.78152</v>
      </c>
      <c r="AG418" s="20">
        <v>7.6180499999999904</v>
      </c>
      <c r="AH418" s="21">
        <v>16.663</v>
      </c>
      <c r="AI418" s="22">
        <v>9.09999999999999E-2</v>
      </c>
      <c r="AJ418" s="23">
        <v>0</v>
      </c>
      <c r="AK418" s="24">
        <v>0</v>
      </c>
      <c r="AL418" s="2" t="s">
        <v>408</v>
      </c>
      <c r="AM418" s="17">
        <f>Table11[[#This Row],[Column3]]-Table11[[#This Row],[Labour]]</f>
        <v>-14.646050000000098</v>
      </c>
      <c r="AN418" s="18">
        <f>Table11[[#This Row],[Column4]]-Table11[[#This Row],[Conservative]]</f>
        <v>-7.4075199999999981</v>
      </c>
      <c r="AO418" s="19">
        <f>Table11[[#This Row],[Column5]]-Table11[[#This Row],[Reform]]</f>
        <v>12.78152</v>
      </c>
      <c r="AP418" s="20">
        <f>Table11[[#This Row],[Column6]]-Table11[[#This Row],[LibDem]]</f>
        <v>0.5180499999999908</v>
      </c>
      <c r="AQ418" s="21">
        <f>Table11[[#This Row],[Column7]]-Table11[[#This Row],[Green]]</f>
        <v>9.3629999999999995</v>
      </c>
      <c r="AR418" s="22">
        <f>Table11[[#This Row],[Column8]]-Table11[[#This Row],[Oth]]</f>
        <v>-0.6090000000000001</v>
      </c>
      <c r="AS418" s="23">
        <f>Table11[[#This Row],[Column9]]-Table11[[#This Row],[SNP]]</f>
        <v>0</v>
      </c>
      <c r="AT418" s="24">
        <f>Table11[[#This Row],[Column10]]-Table11[[#This Row],[PD]]</f>
        <v>0</v>
      </c>
      <c r="AU418" s="24">
        <f>MAX(Table11[[#This Row],[Column3]:[Column10]])-LARGE(Table11[[#This Row],[Column3]:[Column10]],2)</f>
        <v>3.9275700000000988</v>
      </c>
      <c r="AV418">
        <f>Table11[[#This Row],[Column3]]*Table11[[#This Row],[Column2]]</f>
        <v>1021873.3593499962</v>
      </c>
      <c r="AW418" s="25">
        <f>TRUNC(Table11[[#This Row],[Column3]]*Table11[[#This Row],[Column28]]/100)</f>
        <v>10218</v>
      </c>
      <c r="AX418" s="26">
        <f>TRUNC(Table11[[#This Row],[Column4]]*Table11[[#This Row],[Column29]]/100)</f>
        <v>6846</v>
      </c>
      <c r="AY418" s="27">
        <f>TRUNC(Table11[[#This Row],[Column5]]*Table11[[#This Row],[Column30]]/100)</f>
        <v>11713</v>
      </c>
      <c r="AZ418" s="28">
        <f>TRUNC(Table11[[#This Row],[Column6]]*Table11[[#This Row],[Column31]]/100)</f>
        <v>2898</v>
      </c>
      <c r="BA418" s="29">
        <f>TRUNC(Table11[[#This Row],[Column7]]*Table11[[#This Row],[Column312]]/100)</f>
        <v>6340</v>
      </c>
      <c r="BB418" s="30">
        <f>TRUNC(Table11[[#This Row],[Column8]]*Table11[[#This Row],[Column313]]/100)</f>
        <v>34</v>
      </c>
      <c r="BC418" s="31">
        <f>TRUNC(Table11[[#This Row],[Column9]]*Table11[[#This Row],[Column314]]/100)</f>
        <v>0</v>
      </c>
      <c r="BD418" s="32">
        <f>TRUNC(Table11[[#This Row],[Column10]]*Table11[[#This Row],[Column30]]/100)</f>
        <v>0</v>
      </c>
      <c r="BE418">
        <f>Table11[[#This Row],[Column2]]</f>
        <v>38053</v>
      </c>
      <c r="BF418">
        <f>Table11[[#This Row],[Column28]]</f>
        <v>38053</v>
      </c>
      <c r="BG418">
        <f>Table11[[#This Row],[Column29]]</f>
        <v>38053</v>
      </c>
      <c r="BH418">
        <f>Table11[[#This Row],[Column30]]</f>
        <v>38053</v>
      </c>
      <c r="BI418">
        <f>Table11[[#This Row],[Column31]]</f>
        <v>38053</v>
      </c>
      <c r="BJ418">
        <f>Table11[[#This Row],[Column312]]</f>
        <v>38053</v>
      </c>
      <c r="BK418">
        <f>Table11[[#This Row],[Column313]]</f>
        <v>38053</v>
      </c>
      <c r="BL418">
        <f>Table11[[#This Row],[Column314]]</f>
        <v>38053</v>
      </c>
      <c r="BM418">
        <f>Table11[[#This Row],[Column315]]</f>
        <v>38053</v>
      </c>
      <c r="BN418">
        <f>Table11[[#This Row],[Column31]]</f>
        <v>38053</v>
      </c>
      <c r="BO418">
        <f>Table11[[#This Row],[Column312]]</f>
        <v>38053</v>
      </c>
    </row>
    <row r="419" spans="1:67" ht="28.8" customHeight="1">
      <c r="A419" s="4" t="s">
        <v>409</v>
      </c>
      <c r="B419" s="5" t="s">
        <v>183</v>
      </c>
      <c r="C419" s="5" t="s">
        <v>73</v>
      </c>
      <c r="D419" s="56" t="s">
        <v>1345</v>
      </c>
      <c r="E419" s="16">
        <v>0</v>
      </c>
      <c r="F419">
        <v>7.0910000000000002</v>
      </c>
      <c r="G419">
        <v>17.457000000000001</v>
      </c>
      <c r="H419">
        <v>18.927</v>
      </c>
      <c r="I419">
        <v>26.175999999999998</v>
      </c>
      <c r="J419">
        <v>10.669</v>
      </c>
      <c r="K419">
        <v>2.121</v>
      </c>
      <c r="L419">
        <v>17.558</v>
      </c>
      <c r="M419" s="7">
        <f>Table11[[#This Row],[Progressives]]*0.67+Table11[[#This Row],[Muslim]]*0.64+Table11[[#This Row],[Left]]*0.35+Table11[[#This Row],[Average]]*0.52+Table11[[#This Row],[Reforms]]*0.2</f>
        <v>40.452399999999997</v>
      </c>
      <c r="N419" s="58">
        <f>Table11[[#This Row],[Average]]*0.34+Table11[[#This Row],[Liberal]]*0.45+Table11[[#This Row],[Blues]]+Table11[[#This Row],[Reforms]]*0.6</f>
        <v>26.35669</v>
      </c>
      <c r="O419" s="9">
        <f>Table11[[#This Row],[Liberal]]*0.55+Table11[[#This Row],[Progressives]]*0.07+Table11[[#This Row],[Average]]*0.14</f>
        <v>10.857480000000001</v>
      </c>
      <c r="P419" s="11">
        <f>Table11[[#This Row],[Muslim]]*0.06+Table11[[#This Row],[Left]]*0.44+Table11[[#This Row],[Progressives]]*0.26</f>
        <v>13.027560000000001</v>
      </c>
      <c r="Q419" s="59"/>
      <c r="R419" s="57">
        <f>Table11[[#This Row],[Muslim]]*0.3+Table11[[#This Row],[Left]]*0.21+Table11[[#This Row],[Reforms]]*0.2</f>
        <v>9.3048699999999993</v>
      </c>
      <c r="T419" s="7">
        <v>44.5</v>
      </c>
      <c r="U419" s="8">
        <v>18.5</v>
      </c>
      <c r="V419" s="10">
        <v>14.7</v>
      </c>
      <c r="W419" s="9">
        <v>9.1</v>
      </c>
      <c r="X419" s="11">
        <v>10</v>
      </c>
      <c r="Y419" s="13">
        <v>3.2</v>
      </c>
      <c r="Z419" s="12">
        <v>0</v>
      </c>
      <c r="AA419" s="14">
        <v>0</v>
      </c>
      <c r="AB419">
        <f t="shared" ca="1" si="6"/>
        <v>0.98644777040708809</v>
      </c>
      <c r="AC419">
        <v>35805</v>
      </c>
      <c r="AD419" s="17">
        <v>28.41151</v>
      </c>
      <c r="AE419" s="18">
        <v>13.815999999999899</v>
      </c>
      <c r="AF419" s="19">
        <v>25.035</v>
      </c>
      <c r="AG419" s="20">
        <v>9.0144899999999897</v>
      </c>
      <c r="AH419" s="21">
        <v>23.306999999999999</v>
      </c>
      <c r="AI419" s="22">
        <v>0.41599999999999898</v>
      </c>
      <c r="AJ419" s="23">
        <v>0</v>
      </c>
      <c r="AK419" s="24">
        <v>0</v>
      </c>
      <c r="AL419" s="4" t="s">
        <v>409</v>
      </c>
      <c r="AM419" s="17">
        <f>Table11[[#This Row],[Column3]]-Table11[[#This Row],[Labour]]</f>
        <v>-16.08849</v>
      </c>
      <c r="AN419" s="18">
        <f>Table11[[#This Row],[Column4]]-Table11[[#This Row],[Conservative]]</f>
        <v>-4.6840000000001005</v>
      </c>
      <c r="AO419" s="19">
        <f>Table11[[#This Row],[Column5]]-Table11[[#This Row],[Reform]]</f>
        <v>10.335000000000001</v>
      </c>
      <c r="AP419" s="20">
        <f>Table11[[#This Row],[Column6]]-Table11[[#This Row],[LibDem]]</f>
        <v>-8.5510000000009967E-2</v>
      </c>
      <c r="AQ419" s="21">
        <f>Table11[[#This Row],[Column7]]-Table11[[#This Row],[Green]]</f>
        <v>13.306999999999999</v>
      </c>
      <c r="AR419" s="22">
        <f>Table11[[#This Row],[Column8]]-Table11[[#This Row],[Oth]]</f>
        <v>-2.7840000000000011</v>
      </c>
      <c r="AS419" s="23">
        <f>Table11[[#This Row],[Column9]]-Table11[[#This Row],[SNP]]</f>
        <v>0</v>
      </c>
      <c r="AT419" s="24">
        <f>Table11[[#This Row],[Column10]]-Table11[[#This Row],[PD]]</f>
        <v>0</v>
      </c>
      <c r="AU419" s="24">
        <f>MAX(Table11[[#This Row],[Column3]:[Column10]])-LARGE(Table11[[#This Row],[Column3]:[Column10]],2)</f>
        <v>3.3765099999999997</v>
      </c>
      <c r="AV419">
        <f>Table11[[#This Row],[Column3]]*Table11[[#This Row],[Column2]]</f>
        <v>1017274.11555</v>
      </c>
      <c r="AW419" s="25">
        <f>TRUNC(Table11[[#This Row],[Column3]]*Table11[[#This Row],[Column28]]/100)</f>
        <v>10172</v>
      </c>
      <c r="AX419" s="26">
        <f>TRUNC(Table11[[#This Row],[Column4]]*Table11[[#This Row],[Column29]]/100)</f>
        <v>4946</v>
      </c>
      <c r="AY419" s="27">
        <f>TRUNC(Table11[[#This Row],[Column5]]*Table11[[#This Row],[Column30]]/100)</f>
        <v>8963</v>
      </c>
      <c r="AZ419" s="28">
        <f>TRUNC(Table11[[#This Row],[Column6]]*Table11[[#This Row],[Column31]]/100)</f>
        <v>3227</v>
      </c>
      <c r="BA419" s="29">
        <f>TRUNC(Table11[[#This Row],[Column7]]*Table11[[#This Row],[Column312]]/100)</f>
        <v>8345</v>
      </c>
      <c r="BB419" s="30">
        <f>TRUNC(Table11[[#This Row],[Column8]]*Table11[[#This Row],[Column313]]/100)</f>
        <v>148</v>
      </c>
      <c r="BC419" s="31">
        <f>TRUNC(Table11[[#This Row],[Column9]]*Table11[[#This Row],[Column314]]/100)</f>
        <v>0</v>
      </c>
      <c r="BD419" s="32">
        <f>TRUNC(Table11[[#This Row],[Column10]]*Table11[[#This Row],[Column30]]/100)</f>
        <v>0</v>
      </c>
      <c r="BE419">
        <f>Table11[[#This Row],[Column2]]</f>
        <v>35805</v>
      </c>
      <c r="BF419">
        <f>Table11[[#This Row],[Column28]]</f>
        <v>35805</v>
      </c>
      <c r="BG419">
        <f>Table11[[#This Row],[Column29]]</f>
        <v>35805</v>
      </c>
      <c r="BH419">
        <f>Table11[[#This Row],[Column30]]</f>
        <v>35805</v>
      </c>
      <c r="BI419">
        <f>Table11[[#This Row],[Column31]]</f>
        <v>35805</v>
      </c>
      <c r="BJ419">
        <f>Table11[[#This Row],[Column312]]</f>
        <v>35805</v>
      </c>
      <c r="BK419">
        <f>Table11[[#This Row],[Column313]]</f>
        <v>35805</v>
      </c>
      <c r="BL419">
        <f>Table11[[#This Row],[Column314]]</f>
        <v>35805</v>
      </c>
      <c r="BM419">
        <f>Table11[[#This Row],[Column315]]</f>
        <v>35805</v>
      </c>
      <c r="BN419">
        <f>Table11[[#This Row],[Column31]]</f>
        <v>35805</v>
      </c>
      <c r="BO419">
        <f>Table11[[#This Row],[Column312]]</f>
        <v>35805</v>
      </c>
    </row>
    <row r="420" spans="1:67" ht="28.8" customHeight="1">
      <c r="A420" s="4" t="s">
        <v>171</v>
      </c>
      <c r="B420" s="5" t="s">
        <v>72</v>
      </c>
      <c r="C420" s="5" t="s">
        <v>73</v>
      </c>
      <c r="D420" s="56" t="s">
        <v>1346</v>
      </c>
      <c r="E420" s="16">
        <v>0</v>
      </c>
      <c r="F420">
        <v>4.0270000000000001</v>
      </c>
      <c r="G420">
        <v>8.423</v>
      </c>
      <c r="H420">
        <v>14.028</v>
      </c>
      <c r="I420">
        <v>24.689</v>
      </c>
      <c r="J420">
        <v>26.399000000000001</v>
      </c>
      <c r="K420">
        <v>6.5960000000000001</v>
      </c>
      <c r="L420">
        <v>15.839</v>
      </c>
      <c r="M420" s="7">
        <f>Table11[[#This Row],[Progressives]]*0.67+Table11[[#This Row],[Muslim]]*0.64+Table11[[#This Row],[Left]]*0.35+Table11[[#This Row],[Average]]*0.52+Table11[[#This Row],[Reforms]]*0.2</f>
        <v>30.930170000000004</v>
      </c>
      <c r="N420" s="58">
        <f>Table11[[#This Row],[Average]]*0.34+Table11[[#This Row],[Liberal]]*0.45+Table11[[#This Row],[Blues]]+Table11[[#This Row],[Reforms]]*0.6</f>
        <v>36.37321</v>
      </c>
      <c r="O420" s="9">
        <f>Table11[[#This Row],[Liberal]]*0.55+Table11[[#This Row],[Progressives]]*0.07+Table11[[#This Row],[Average]]*0.14</f>
        <v>18.957870000000003</v>
      </c>
      <c r="P420" s="11">
        <f>Table11[[#This Row],[Muslim]]*0.06+Table11[[#This Row],[Left]]*0.44+Table11[[#This Row],[Progressives]]*0.26</f>
        <v>7.5950199999999999</v>
      </c>
      <c r="Q420" s="59"/>
      <c r="R420" s="57">
        <f>Table11[[#This Row],[Muslim]]*0.3+Table11[[#This Row],[Left]]*0.21+Table11[[#This Row],[Reforms]]*0.2</f>
        <v>6.14473</v>
      </c>
      <c r="T420" s="7">
        <v>27</v>
      </c>
      <c r="U420" s="8">
        <v>30.4</v>
      </c>
      <c r="V420" s="10">
        <v>17.899999999999999</v>
      </c>
      <c r="W420" s="9">
        <v>18.899999999999999</v>
      </c>
      <c r="X420" s="11">
        <v>5.2</v>
      </c>
      <c r="Y420" s="13">
        <v>0.6</v>
      </c>
      <c r="Z420" s="12">
        <v>0</v>
      </c>
      <c r="AA420" s="14">
        <v>0</v>
      </c>
      <c r="AB420">
        <f t="shared" ca="1" si="6"/>
        <v>0.10445008682748169</v>
      </c>
      <c r="AC420">
        <v>46166</v>
      </c>
      <c r="AD420" s="17">
        <v>10.50816</v>
      </c>
      <c r="AE420" s="18">
        <v>36.76444</v>
      </c>
      <c r="AF420" s="19">
        <v>25.332999999999998</v>
      </c>
      <c r="AG420" s="20">
        <v>14.612399999999999</v>
      </c>
      <c r="AH420" s="21">
        <v>12.704000000000001</v>
      </c>
      <c r="AI420" s="22">
        <v>7.7999999999999903E-2</v>
      </c>
      <c r="AJ420" s="23">
        <v>0</v>
      </c>
      <c r="AK420" s="24">
        <v>0</v>
      </c>
      <c r="AL420" s="4" t="s">
        <v>171</v>
      </c>
      <c r="AM420" s="17">
        <f>Table11[[#This Row],[Column3]]-Table11[[#This Row],[Labour]]</f>
        <v>-16.49184</v>
      </c>
      <c r="AN420" s="18">
        <f>Table11[[#This Row],[Column4]]-Table11[[#This Row],[Conservative]]</f>
        <v>6.3644400000000019</v>
      </c>
      <c r="AO420" s="19">
        <f>Table11[[#This Row],[Column5]]-Table11[[#This Row],[Reform]]</f>
        <v>7.4329999999999998</v>
      </c>
      <c r="AP420" s="20">
        <f>Table11[[#This Row],[Column6]]-Table11[[#This Row],[LibDem]]</f>
        <v>-4.2875999999999994</v>
      </c>
      <c r="AQ420" s="21">
        <f>Table11[[#This Row],[Column7]]-Table11[[#This Row],[Green]]</f>
        <v>7.5040000000000004</v>
      </c>
      <c r="AR420" s="22">
        <f>Table11[[#This Row],[Column8]]-Table11[[#This Row],[Oth]]</f>
        <v>-0.52200000000000002</v>
      </c>
      <c r="AS420" s="23">
        <f>Table11[[#This Row],[Column9]]-Table11[[#This Row],[SNP]]</f>
        <v>0</v>
      </c>
      <c r="AT420" s="24">
        <f>Table11[[#This Row],[Column10]]-Table11[[#This Row],[PD]]</f>
        <v>0</v>
      </c>
      <c r="AU420" s="24">
        <f>MAX(Table11[[#This Row],[Column3]:[Column10]])-LARGE(Table11[[#This Row],[Column3]:[Column10]],2)</f>
        <v>11.431440000000002</v>
      </c>
      <c r="AV420">
        <f>Table11[[#This Row],[Column3]]*Table11[[#This Row],[Column2]]</f>
        <v>485119.71455999999</v>
      </c>
      <c r="AW420" s="25">
        <f>TRUNC(Table11[[#This Row],[Column3]]*Table11[[#This Row],[Column28]]/100)</f>
        <v>4851</v>
      </c>
      <c r="AX420" s="26">
        <f>TRUNC(Table11[[#This Row],[Column4]]*Table11[[#This Row],[Column29]]/100)</f>
        <v>16972</v>
      </c>
      <c r="AY420" s="27">
        <f>TRUNC(Table11[[#This Row],[Column5]]*Table11[[#This Row],[Column30]]/100)</f>
        <v>11695</v>
      </c>
      <c r="AZ420" s="28">
        <f>TRUNC(Table11[[#This Row],[Column6]]*Table11[[#This Row],[Column31]]/100)</f>
        <v>6745</v>
      </c>
      <c r="BA420" s="29">
        <f>TRUNC(Table11[[#This Row],[Column7]]*Table11[[#This Row],[Column312]]/100)</f>
        <v>5864</v>
      </c>
      <c r="BB420" s="30">
        <f>TRUNC(Table11[[#This Row],[Column8]]*Table11[[#This Row],[Column313]]/100)</f>
        <v>36</v>
      </c>
      <c r="BC420" s="31">
        <f>TRUNC(Table11[[#This Row],[Column9]]*Table11[[#This Row],[Column314]]/100)</f>
        <v>0</v>
      </c>
      <c r="BD420" s="32">
        <f>TRUNC(Table11[[#This Row],[Column10]]*Table11[[#This Row],[Column30]]/100)</f>
        <v>0</v>
      </c>
      <c r="BE420">
        <f>Table11[[#This Row],[Column2]]</f>
        <v>46166</v>
      </c>
      <c r="BF420">
        <f>Table11[[#This Row],[Column28]]</f>
        <v>46166</v>
      </c>
      <c r="BG420">
        <f>Table11[[#This Row],[Column29]]</f>
        <v>46166</v>
      </c>
      <c r="BH420">
        <f>Table11[[#This Row],[Column30]]</f>
        <v>46166</v>
      </c>
      <c r="BI420">
        <f>Table11[[#This Row],[Column31]]</f>
        <v>46166</v>
      </c>
      <c r="BJ420">
        <f>Table11[[#This Row],[Column312]]</f>
        <v>46166</v>
      </c>
      <c r="BK420">
        <f>Table11[[#This Row],[Column313]]</f>
        <v>46166</v>
      </c>
      <c r="BL420">
        <f>Table11[[#This Row],[Column314]]</f>
        <v>46166</v>
      </c>
      <c r="BM420">
        <f>Table11[[#This Row],[Column315]]</f>
        <v>46166</v>
      </c>
      <c r="BN420">
        <f>Table11[[#This Row],[Column31]]</f>
        <v>46166</v>
      </c>
      <c r="BO420">
        <f>Table11[[#This Row],[Column312]]</f>
        <v>46166</v>
      </c>
    </row>
    <row r="421" spans="1:67" ht="28.8" customHeight="1">
      <c r="A421" s="4" t="s">
        <v>299</v>
      </c>
      <c r="B421" s="5" t="s">
        <v>72</v>
      </c>
      <c r="C421" s="5" t="s">
        <v>73</v>
      </c>
      <c r="D421" s="56" t="s">
        <v>1347</v>
      </c>
      <c r="E421" s="16">
        <v>0</v>
      </c>
      <c r="F421">
        <v>2.972</v>
      </c>
      <c r="G421">
        <v>8.734</v>
      </c>
      <c r="H421">
        <v>11.336</v>
      </c>
      <c r="I421">
        <v>27.690999999999999</v>
      </c>
      <c r="J421">
        <v>28.850999999999999</v>
      </c>
      <c r="K421">
        <v>5.7789999999999999</v>
      </c>
      <c r="L421">
        <v>14.637</v>
      </c>
      <c r="M421" s="7">
        <f>Table11[[#This Row],[Progressives]]*0.67+Table11[[#This Row],[Muslim]]*0.64+Table11[[#This Row],[Left]]*0.35+Table11[[#This Row],[Average]]*0.52+Table11[[#This Row],[Reforms]]*0.2</f>
        <v>29.88082</v>
      </c>
      <c r="N421" s="58">
        <f>Table11[[#This Row],[Average]]*0.34+Table11[[#This Row],[Liberal]]*0.45+Table11[[#This Row],[Blues]]+Table11[[#This Row],[Reforms]]*0.6</f>
        <v>36.959090000000003</v>
      </c>
      <c r="O421" s="9">
        <f>Table11[[#This Row],[Liberal]]*0.55+Table11[[#This Row],[Progressives]]*0.07+Table11[[#This Row],[Average]]*0.14</f>
        <v>20.538310000000003</v>
      </c>
      <c r="P421" s="11">
        <f>Table11[[#This Row],[Muslim]]*0.06+Table11[[#This Row],[Left]]*0.44+Table11[[#This Row],[Progressives]]*0.26</f>
        <v>6.9686400000000006</v>
      </c>
      <c r="Q421" s="59"/>
      <c r="R421" s="57">
        <f>Table11[[#This Row],[Muslim]]*0.3+Table11[[#This Row],[Left]]*0.21+Table11[[#This Row],[Reforms]]*0.2</f>
        <v>5.6531400000000005</v>
      </c>
      <c r="T421" s="7">
        <v>6.6</v>
      </c>
      <c r="U421" s="8">
        <v>33</v>
      </c>
      <c r="V421" s="10">
        <v>13.1</v>
      </c>
      <c r="W421" s="9">
        <v>44.8</v>
      </c>
      <c r="X421" s="11">
        <v>2.4</v>
      </c>
      <c r="Y421" s="13">
        <v>0.2</v>
      </c>
      <c r="Z421" s="12">
        <v>0</v>
      </c>
      <c r="AA421" s="14">
        <v>0</v>
      </c>
      <c r="AB421">
        <f t="shared" ca="1" si="6"/>
        <v>0.81171670600826573</v>
      </c>
      <c r="AC421">
        <v>47788</v>
      </c>
      <c r="AD421" s="17">
        <v>2.84544</v>
      </c>
      <c r="AE421" s="18">
        <v>31.05358</v>
      </c>
      <c r="AF421" s="19">
        <v>19.16442</v>
      </c>
      <c r="AG421" s="20">
        <v>39.37744</v>
      </c>
      <c r="AH421" s="21">
        <v>7.5331200000000003</v>
      </c>
      <c r="AI421" s="22">
        <v>2.5999999999999902E-2</v>
      </c>
      <c r="AJ421" s="23">
        <v>0</v>
      </c>
      <c r="AK421" s="24">
        <v>0</v>
      </c>
      <c r="AL421" s="4" t="s">
        <v>299</v>
      </c>
      <c r="AM421" s="17">
        <f>Table11[[#This Row],[Column3]]-Table11[[#This Row],[Labour]]</f>
        <v>-3.7545599999999997</v>
      </c>
      <c r="AN421" s="18">
        <f>Table11[[#This Row],[Column4]]-Table11[[#This Row],[Conservative]]</f>
        <v>-1.9464199999999998</v>
      </c>
      <c r="AO421" s="19">
        <f>Table11[[#This Row],[Column5]]-Table11[[#This Row],[Reform]]</f>
        <v>6.0644200000000001</v>
      </c>
      <c r="AP421" s="20">
        <f>Table11[[#This Row],[Column6]]-Table11[[#This Row],[LibDem]]</f>
        <v>-5.4225599999999972</v>
      </c>
      <c r="AQ421" s="21">
        <f>Table11[[#This Row],[Column7]]-Table11[[#This Row],[Green]]</f>
        <v>5.1331199999999999</v>
      </c>
      <c r="AR421" s="22">
        <f>Table11[[#This Row],[Column8]]-Table11[[#This Row],[Oth]]</f>
        <v>-0.1740000000000001</v>
      </c>
      <c r="AS421" s="23">
        <f>Table11[[#This Row],[Column9]]-Table11[[#This Row],[SNP]]</f>
        <v>0</v>
      </c>
      <c r="AT421" s="24">
        <f>Table11[[#This Row],[Column10]]-Table11[[#This Row],[PD]]</f>
        <v>0</v>
      </c>
      <c r="AU421" s="24">
        <f>MAX(Table11[[#This Row],[Column3]:[Column10]])-LARGE(Table11[[#This Row],[Column3]:[Column10]],2)</f>
        <v>8.3238599999999998</v>
      </c>
      <c r="AV421">
        <f>Table11[[#This Row],[Column3]]*Table11[[#This Row],[Column2]]</f>
        <v>135977.88672000001</v>
      </c>
      <c r="AW421" s="25">
        <f>TRUNC(Table11[[#This Row],[Column3]]*Table11[[#This Row],[Column28]]/100)</f>
        <v>1359</v>
      </c>
      <c r="AX421" s="26">
        <f>TRUNC(Table11[[#This Row],[Column4]]*Table11[[#This Row],[Column29]]/100)</f>
        <v>14839</v>
      </c>
      <c r="AY421" s="27">
        <f>TRUNC(Table11[[#This Row],[Column5]]*Table11[[#This Row],[Column30]]/100)</f>
        <v>9158</v>
      </c>
      <c r="AZ421" s="28">
        <f>TRUNC(Table11[[#This Row],[Column6]]*Table11[[#This Row],[Column31]]/100)</f>
        <v>18817</v>
      </c>
      <c r="BA421" s="29">
        <f>TRUNC(Table11[[#This Row],[Column7]]*Table11[[#This Row],[Column312]]/100)</f>
        <v>3599</v>
      </c>
      <c r="BB421" s="30">
        <f>TRUNC(Table11[[#This Row],[Column8]]*Table11[[#This Row],[Column313]]/100)</f>
        <v>12</v>
      </c>
      <c r="BC421" s="31">
        <f>TRUNC(Table11[[#This Row],[Column9]]*Table11[[#This Row],[Column314]]/100)</f>
        <v>0</v>
      </c>
      <c r="BD421" s="32">
        <f>TRUNC(Table11[[#This Row],[Column10]]*Table11[[#This Row],[Column30]]/100)</f>
        <v>0</v>
      </c>
      <c r="BE421">
        <f>Table11[[#This Row],[Column2]]</f>
        <v>47788</v>
      </c>
      <c r="BF421">
        <f>Table11[[#This Row],[Column28]]</f>
        <v>47788</v>
      </c>
      <c r="BG421">
        <f>Table11[[#This Row],[Column29]]</f>
        <v>47788</v>
      </c>
      <c r="BH421">
        <f>Table11[[#This Row],[Column30]]</f>
        <v>47788</v>
      </c>
      <c r="BI421">
        <f>Table11[[#This Row],[Column31]]</f>
        <v>47788</v>
      </c>
      <c r="BJ421">
        <f>Table11[[#This Row],[Column312]]</f>
        <v>47788</v>
      </c>
      <c r="BK421">
        <f>Table11[[#This Row],[Column313]]</f>
        <v>47788</v>
      </c>
      <c r="BL421">
        <f>Table11[[#This Row],[Column314]]</f>
        <v>47788</v>
      </c>
      <c r="BM421">
        <f>Table11[[#This Row],[Column315]]</f>
        <v>47788</v>
      </c>
      <c r="BN421">
        <f>Table11[[#This Row],[Column31]]</f>
        <v>47788</v>
      </c>
      <c r="BO421">
        <f>Table11[[#This Row],[Column312]]</f>
        <v>47788</v>
      </c>
    </row>
    <row r="422" spans="1:67" ht="28.8" customHeight="1">
      <c r="A422" s="2" t="s">
        <v>300</v>
      </c>
      <c r="B422" s="3" t="s">
        <v>202</v>
      </c>
      <c r="C422" s="3" t="s">
        <v>73</v>
      </c>
      <c r="D422" s="50" t="s">
        <v>1348</v>
      </c>
      <c r="E422" s="16">
        <v>0</v>
      </c>
      <c r="F422">
        <v>0.41799999999999998</v>
      </c>
      <c r="G422">
        <v>6.7380000000000004</v>
      </c>
      <c r="H422">
        <v>6.2220000000000004</v>
      </c>
      <c r="I422">
        <v>31.091000000000001</v>
      </c>
      <c r="J422">
        <v>28.114999999999998</v>
      </c>
      <c r="K422">
        <v>7.9980000000000002</v>
      </c>
      <c r="L422">
        <v>19.417999999999999</v>
      </c>
      <c r="M422" s="7">
        <f>Table11[[#This Row],[Progressives]]*0.67+Table11[[#This Row],[Muslim]]*0.64+Table11[[#This Row],[Left]]*0.35+Table11[[#This Row],[Average]]*0.52+Table11[[#This Row],[Reforms]]*0.2</f>
        <v>26.845480000000002</v>
      </c>
      <c r="N422" s="58">
        <f>Table11[[#This Row],[Average]]*0.34+Table11[[#This Row],[Liberal]]*0.45+Table11[[#This Row],[Blues]]+Table11[[#This Row],[Reforms]]*0.6</f>
        <v>42.871490000000001</v>
      </c>
      <c r="O422" s="9">
        <f>Table11[[#This Row],[Liberal]]*0.55+Table11[[#This Row],[Progressives]]*0.07+Table11[[#This Row],[Average]]*0.14</f>
        <v>20.251530000000002</v>
      </c>
      <c r="P422" s="11">
        <f>Table11[[#This Row],[Muslim]]*0.06+Table11[[#This Row],[Left]]*0.44+Table11[[#This Row],[Progressives]]*0.26</f>
        <v>4.6075200000000009</v>
      </c>
      <c r="Q422" s="59"/>
      <c r="R422" s="57">
        <f>Table11[[#This Row],[Muslim]]*0.3+Table11[[#This Row],[Left]]*0.21+Table11[[#This Row],[Reforms]]*0.2</f>
        <v>5.4239800000000002</v>
      </c>
      <c r="T422" s="7">
        <v>16.8</v>
      </c>
      <c r="U422" s="8">
        <v>34.1</v>
      </c>
      <c r="V422" s="10">
        <v>18.100000000000001</v>
      </c>
      <c r="W422" s="9">
        <v>20.2</v>
      </c>
      <c r="X422" s="11">
        <v>7.7</v>
      </c>
      <c r="Y422" s="13">
        <v>3.2</v>
      </c>
      <c r="Z422" s="12">
        <v>0</v>
      </c>
      <c r="AA422" s="14">
        <v>0</v>
      </c>
      <c r="AB422">
        <f t="shared" ca="1" si="6"/>
        <v>0.34056398155684453</v>
      </c>
      <c r="AC422">
        <v>49175</v>
      </c>
      <c r="AD422" s="17">
        <v>6.9689599999999903</v>
      </c>
      <c r="AE422" s="18">
        <v>35.660139999999998</v>
      </c>
      <c r="AF422" s="19">
        <v>30.085000000000001</v>
      </c>
      <c r="AG422" s="20">
        <v>14.4099</v>
      </c>
      <c r="AH422" s="21">
        <v>12.641999999999999</v>
      </c>
      <c r="AI422" s="22">
        <v>0.23399999999999899</v>
      </c>
      <c r="AJ422" s="23">
        <v>0</v>
      </c>
      <c r="AK422" s="24">
        <v>0</v>
      </c>
      <c r="AL422" s="2" t="s">
        <v>300</v>
      </c>
      <c r="AM422" s="17">
        <f>Table11[[#This Row],[Column3]]-Table11[[#This Row],[Labour]]</f>
        <v>-9.8310400000000104</v>
      </c>
      <c r="AN422" s="18">
        <f>Table11[[#This Row],[Column4]]-Table11[[#This Row],[Conservative]]</f>
        <v>1.560139999999997</v>
      </c>
      <c r="AO422" s="19">
        <f>Table11[[#This Row],[Column5]]-Table11[[#This Row],[Reform]]</f>
        <v>11.984999999999999</v>
      </c>
      <c r="AP422" s="20">
        <f>Table11[[#This Row],[Column6]]-Table11[[#This Row],[LibDem]]</f>
        <v>-5.7900999999999989</v>
      </c>
      <c r="AQ422" s="21">
        <f>Table11[[#This Row],[Column7]]-Table11[[#This Row],[Green]]</f>
        <v>4.9419999999999993</v>
      </c>
      <c r="AR422" s="22">
        <f>Table11[[#This Row],[Column8]]-Table11[[#This Row],[Oth]]</f>
        <v>-2.9660000000000011</v>
      </c>
      <c r="AS422" s="23">
        <f>Table11[[#This Row],[Column9]]-Table11[[#This Row],[SNP]]</f>
        <v>0</v>
      </c>
      <c r="AT422" s="24">
        <f>Table11[[#This Row],[Column10]]-Table11[[#This Row],[PD]]</f>
        <v>0</v>
      </c>
      <c r="AU422" s="24">
        <f>MAX(Table11[[#This Row],[Column3]:[Column10]])-LARGE(Table11[[#This Row],[Column3]:[Column10]],2)</f>
        <v>5.5751399999999975</v>
      </c>
      <c r="AV422">
        <f>Table11[[#This Row],[Column3]]*Table11[[#This Row],[Column2]]</f>
        <v>342698.60799999954</v>
      </c>
      <c r="AW422" s="25">
        <f>TRUNC(Table11[[#This Row],[Column3]]*Table11[[#This Row],[Column28]]/100)</f>
        <v>3426</v>
      </c>
      <c r="AX422" s="26">
        <f>TRUNC(Table11[[#This Row],[Column4]]*Table11[[#This Row],[Column29]]/100)</f>
        <v>17535</v>
      </c>
      <c r="AY422" s="27">
        <f>TRUNC(Table11[[#This Row],[Column5]]*Table11[[#This Row],[Column30]]/100)</f>
        <v>14794</v>
      </c>
      <c r="AZ422" s="28">
        <f>TRUNC(Table11[[#This Row],[Column6]]*Table11[[#This Row],[Column31]]/100)</f>
        <v>7086</v>
      </c>
      <c r="BA422" s="29">
        <f>TRUNC(Table11[[#This Row],[Column7]]*Table11[[#This Row],[Column312]]/100)</f>
        <v>6216</v>
      </c>
      <c r="BB422" s="30">
        <f>TRUNC(Table11[[#This Row],[Column8]]*Table11[[#This Row],[Column313]]/100)</f>
        <v>115</v>
      </c>
      <c r="BC422" s="31">
        <f>TRUNC(Table11[[#This Row],[Column9]]*Table11[[#This Row],[Column314]]/100)</f>
        <v>0</v>
      </c>
      <c r="BD422" s="32">
        <f>TRUNC(Table11[[#This Row],[Column10]]*Table11[[#This Row],[Column30]]/100)</f>
        <v>0</v>
      </c>
      <c r="BE422">
        <f>Table11[[#This Row],[Column2]]</f>
        <v>49175</v>
      </c>
      <c r="BF422">
        <f>Table11[[#This Row],[Column28]]</f>
        <v>49175</v>
      </c>
      <c r="BG422">
        <f>Table11[[#This Row],[Column29]]</f>
        <v>49175</v>
      </c>
      <c r="BH422">
        <f>Table11[[#This Row],[Column30]]</f>
        <v>49175</v>
      </c>
      <c r="BI422">
        <f>Table11[[#This Row],[Column31]]</f>
        <v>49175</v>
      </c>
      <c r="BJ422">
        <f>Table11[[#This Row],[Column312]]</f>
        <v>49175</v>
      </c>
      <c r="BK422">
        <f>Table11[[#This Row],[Column313]]</f>
        <v>49175</v>
      </c>
      <c r="BL422">
        <f>Table11[[#This Row],[Column314]]</f>
        <v>49175</v>
      </c>
      <c r="BM422">
        <f>Table11[[#This Row],[Column315]]</f>
        <v>49175</v>
      </c>
      <c r="BN422">
        <f>Table11[[#This Row],[Column31]]</f>
        <v>49175</v>
      </c>
      <c r="BO422">
        <f>Table11[[#This Row],[Column312]]</f>
        <v>49175</v>
      </c>
    </row>
    <row r="423" spans="1:67" ht="28.8" customHeight="1">
      <c r="A423" s="2" t="s">
        <v>304</v>
      </c>
      <c r="B423" s="3" t="s">
        <v>169</v>
      </c>
      <c r="C423" s="3" t="s">
        <v>73</v>
      </c>
      <c r="D423" s="50" t="s">
        <v>1349</v>
      </c>
      <c r="E423">
        <v>0</v>
      </c>
      <c r="F423">
        <v>0.97299999999999998</v>
      </c>
      <c r="G423">
        <v>7.5720000000000001</v>
      </c>
      <c r="H423">
        <v>7.8140000000000001</v>
      </c>
      <c r="I423">
        <v>23.844000000000001</v>
      </c>
      <c r="J423">
        <v>30.064</v>
      </c>
      <c r="K423">
        <v>11.211</v>
      </c>
      <c r="L423">
        <v>18.523</v>
      </c>
      <c r="M423" s="7">
        <f>Table11[[#This Row],[Progressives]]*0.67+Table11[[#This Row],[Muslim]]*0.64+Table11[[#This Row],[Left]]*0.35+Table11[[#This Row],[Average]]*0.52+Table11[[#This Row],[Reforms]]*0.2</f>
        <v>24.611780000000003</v>
      </c>
      <c r="N423" s="58">
        <f>Table11[[#This Row],[Average]]*0.34+Table11[[#This Row],[Liberal]]*0.45+Table11[[#This Row],[Blues]]+Table11[[#This Row],[Reforms]]*0.6</f>
        <v>43.960560000000001</v>
      </c>
      <c r="O423" s="9">
        <f>Table11[[#This Row],[Liberal]]*0.55+Table11[[#This Row],[Progressives]]*0.07+Table11[[#This Row],[Average]]*0.14</f>
        <v>20.420340000000003</v>
      </c>
      <c r="P423" s="11">
        <f>Table11[[#This Row],[Muslim]]*0.06+Table11[[#This Row],[Left]]*0.44+Table11[[#This Row],[Progressives]]*0.26</f>
        <v>5.4216999999999995</v>
      </c>
      <c r="Q423" s="59"/>
      <c r="R423" s="57">
        <f>Table11[[#This Row],[Muslim]]*0.3+Table11[[#This Row],[Left]]*0.21+Table11[[#This Row],[Reforms]]*0.2</f>
        <v>5.5866199999999999</v>
      </c>
      <c r="T423" s="7">
        <v>18.600000000000001</v>
      </c>
      <c r="U423" s="8">
        <v>40.799999999999997</v>
      </c>
      <c r="V423" s="10">
        <v>15</v>
      </c>
      <c r="W423" s="9">
        <v>8.4</v>
      </c>
      <c r="X423" s="11">
        <v>15.1</v>
      </c>
      <c r="Y423" s="13">
        <v>2.1</v>
      </c>
      <c r="Z423" s="12">
        <v>0</v>
      </c>
      <c r="AA423" s="14">
        <v>0</v>
      </c>
      <c r="AB423">
        <f t="shared" ca="1" si="6"/>
        <v>0.38604735254259037</v>
      </c>
      <c r="AC423">
        <v>50328</v>
      </c>
      <c r="AD423" s="17">
        <v>7.2640000000000002</v>
      </c>
      <c r="AE423" s="18">
        <v>39.06617</v>
      </c>
      <c r="AF423" s="19">
        <v>27.155999999999999</v>
      </c>
      <c r="AG423" s="20">
        <v>6.8793300000000004</v>
      </c>
      <c r="AH423" s="21">
        <v>19.433</v>
      </c>
      <c r="AI423" s="22">
        <v>0.20150000000000001</v>
      </c>
      <c r="AJ423" s="23">
        <v>0</v>
      </c>
      <c r="AK423" s="24">
        <v>0</v>
      </c>
      <c r="AL423" s="2" t="s">
        <v>304</v>
      </c>
      <c r="AM423" s="17">
        <f>Table11[[#This Row],[Column3]]-Table11[[#This Row],[Labour]]</f>
        <v>-11.336000000000002</v>
      </c>
      <c r="AN423" s="18">
        <f>Table11[[#This Row],[Column4]]-Table11[[#This Row],[Conservative]]</f>
        <v>-1.7338299999999975</v>
      </c>
      <c r="AO423" s="19">
        <f>Table11[[#This Row],[Column5]]-Table11[[#This Row],[Reform]]</f>
        <v>12.155999999999999</v>
      </c>
      <c r="AP423" s="20">
        <f>Table11[[#This Row],[Column6]]-Table11[[#This Row],[LibDem]]</f>
        <v>-1.52067</v>
      </c>
      <c r="AQ423" s="21">
        <f>Table11[[#This Row],[Column7]]-Table11[[#This Row],[Green]]</f>
        <v>4.3330000000000002</v>
      </c>
      <c r="AR423" s="22">
        <f>Table11[[#This Row],[Column8]]-Table11[[#This Row],[Oth]]</f>
        <v>-1.8985000000000001</v>
      </c>
      <c r="AS423" s="23">
        <f>Table11[[#This Row],[Column9]]-Table11[[#This Row],[SNP]]</f>
        <v>0</v>
      </c>
      <c r="AT423" s="24">
        <f>Table11[[#This Row],[Column10]]-Table11[[#This Row],[PD]]</f>
        <v>0</v>
      </c>
      <c r="AU423" s="24">
        <f>MAX(Table11[[#This Row],[Column3]:[Column10]])-LARGE(Table11[[#This Row],[Column3]:[Column10]],2)</f>
        <v>11.910170000000001</v>
      </c>
      <c r="AV423">
        <f>Table11[[#This Row],[Column3]]*Table11[[#This Row],[Column2]]</f>
        <v>365582.592</v>
      </c>
      <c r="AW423" s="25">
        <f>TRUNC(Table11[[#This Row],[Column3]]*Table11[[#This Row],[Column28]]/100)</f>
        <v>3655</v>
      </c>
      <c r="AX423" s="26">
        <f>TRUNC(Table11[[#This Row],[Column4]]*Table11[[#This Row],[Column29]]/100)</f>
        <v>19661</v>
      </c>
      <c r="AY423" s="27">
        <f>TRUNC(Table11[[#This Row],[Column5]]*Table11[[#This Row],[Column30]]/100)</f>
        <v>13667</v>
      </c>
      <c r="AZ423" s="28">
        <f>TRUNC(Table11[[#This Row],[Column6]]*Table11[[#This Row],[Column31]]/100)</f>
        <v>3462</v>
      </c>
      <c r="BA423" s="29">
        <f>TRUNC(Table11[[#This Row],[Column7]]*Table11[[#This Row],[Column312]]/100)</f>
        <v>9780</v>
      </c>
      <c r="BB423" s="30">
        <f>TRUNC(Table11[[#This Row],[Column8]]*Table11[[#This Row],[Column313]]/100)</f>
        <v>101</v>
      </c>
      <c r="BC423" s="31">
        <f>TRUNC(Table11[[#This Row],[Column9]]*Table11[[#This Row],[Column314]]/100)</f>
        <v>0</v>
      </c>
      <c r="BD423" s="32">
        <f>TRUNC(Table11[[#This Row],[Column10]]*Table11[[#This Row],[Column30]]/100)</f>
        <v>0</v>
      </c>
      <c r="BE423">
        <f>Table11[[#This Row],[Column2]]</f>
        <v>50328</v>
      </c>
      <c r="BF423">
        <f>Table11[[#This Row],[Column28]]</f>
        <v>50328</v>
      </c>
      <c r="BG423">
        <f>Table11[[#This Row],[Column29]]</f>
        <v>50328</v>
      </c>
      <c r="BH423">
        <f>Table11[[#This Row],[Column30]]</f>
        <v>50328</v>
      </c>
      <c r="BI423">
        <f>Table11[[#This Row],[Column31]]</f>
        <v>50328</v>
      </c>
      <c r="BJ423">
        <f>Table11[[#This Row],[Column312]]</f>
        <v>50328</v>
      </c>
      <c r="BK423">
        <f>Table11[[#This Row],[Column313]]</f>
        <v>50328</v>
      </c>
      <c r="BL423">
        <f>Table11[[#This Row],[Column314]]</f>
        <v>50328</v>
      </c>
      <c r="BM423">
        <f>Table11[[#This Row],[Column315]]</f>
        <v>50328</v>
      </c>
      <c r="BN423">
        <f>Table11[[#This Row],[Column31]]</f>
        <v>50328</v>
      </c>
      <c r="BO423">
        <f>Table11[[#This Row],[Column312]]</f>
        <v>50328</v>
      </c>
    </row>
    <row r="424" spans="1:67" ht="28.8" customHeight="1">
      <c r="A424" s="2" t="s">
        <v>305</v>
      </c>
      <c r="B424" s="3" t="s">
        <v>169</v>
      </c>
      <c r="C424" s="3" t="s">
        <v>73</v>
      </c>
      <c r="D424" s="50" t="s">
        <v>1350</v>
      </c>
      <c r="E424">
        <v>0</v>
      </c>
      <c r="F424">
        <v>1.7490000000000001</v>
      </c>
      <c r="G424">
        <v>6.7149999999999999</v>
      </c>
      <c r="H424">
        <v>11.534000000000001</v>
      </c>
      <c r="I424">
        <v>24.666</v>
      </c>
      <c r="J424">
        <v>28.501999999999999</v>
      </c>
      <c r="K424">
        <v>10.359</v>
      </c>
      <c r="L424">
        <v>16.475000000000001</v>
      </c>
      <c r="M424" s="7">
        <f>Table11[[#This Row],[Progressives]]*0.67+Table11[[#This Row],[Muslim]]*0.64+Table11[[#This Row],[Left]]*0.35+Table11[[#This Row],[Average]]*0.52+Table11[[#This Row],[Reforms]]*0.2</f>
        <v>27.318710000000003</v>
      </c>
      <c r="N424" s="58">
        <f>Table11[[#This Row],[Average]]*0.34+Table11[[#This Row],[Liberal]]*0.45+Table11[[#This Row],[Blues]]+Table11[[#This Row],[Reforms]]*0.6</f>
        <v>41.456339999999997</v>
      </c>
      <c r="O424" s="9">
        <f>Table11[[#This Row],[Liberal]]*0.55+Table11[[#This Row],[Progressives]]*0.07+Table11[[#This Row],[Average]]*0.14</f>
        <v>19.936720000000001</v>
      </c>
      <c r="P424" s="11">
        <f>Table11[[#This Row],[Muslim]]*0.06+Table11[[#This Row],[Left]]*0.44+Table11[[#This Row],[Progressives]]*0.26</f>
        <v>6.0583800000000005</v>
      </c>
      <c r="Q424" s="59"/>
      <c r="R424" s="57">
        <f>Table11[[#This Row],[Muslim]]*0.3+Table11[[#This Row],[Left]]*0.21+Table11[[#This Row],[Reforms]]*0.2</f>
        <v>5.2298500000000008</v>
      </c>
      <c r="T424" s="7">
        <v>11.4</v>
      </c>
      <c r="U424" s="8">
        <v>27.6</v>
      </c>
      <c r="V424" s="10">
        <v>12</v>
      </c>
      <c r="W424" s="9">
        <v>43.6</v>
      </c>
      <c r="X424" s="11">
        <v>4.3</v>
      </c>
      <c r="Y424" s="13">
        <v>1.1000000000000001</v>
      </c>
      <c r="Z424" s="12">
        <v>0</v>
      </c>
      <c r="AA424" s="14">
        <v>0</v>
      </c>
      <c r="AB424">
        <f t="shared" ca="1" si="6"/>
        <v>0.19590858580668935</v>
      </c>
      <c r="AC424">
        <v>54250</v>
      </c>
      <c r="AD424" s="17">
        <v>4.6502400000000002</v>
      </c>
      <c r="AE424" s="18">
        <v>24.01</v>
      </c>
      <c r="AF424" s="19">
        <v>21.643999999999998</v>
      </c>
      <c r="AG424" s="20">
        <v>40.723520000000001</v>
      </c>
      <c r="AH424" s="21">
        <v>8.8292399999999898</v>
      </c>
      <c r="AI424" s="22">
        <v>0.14299999999999999</v>
      </c>
      <c r="AJ424" s="23">
        <v>0</v>
      </c>
      <c r="AK424" s="24">
        <v>0</v>
      </c>
      <c r="AL424" s="2" t="s">
        <v>305</v>
      </c>
      <c r="AM424" s="17">
        <f>Table11[[#This Row],[Column3]]-Table11[[#This Row],[Labour]]</f>
        <v>-6.7497600000000002</v>
      </c>
      <c r="AN424" s="18">
        <f>Table11[[#This Row],[Column4]]-Table11[[#This Row],[Conservative]]</f>
        <v>-3.59</v>
      </c>
      <c r="AO424" s="19">
        <f>Table11[[#This Row],[Column5]]-Table11[[#This Row],[Reform]]</f>
        <v>9.6439999999999984</v>
      </c>
      <c r="AP424" s="20">
        <f>Table11[[#This Row],[Column6]]-Table11[[#This Row],[LibDem]]</f>
        <v>-2.8764800000000008</v>
      </c>
      <c r="AQ424" s="21">
        <f>Table11[[#This Row],[Column7]]-Table11[[#This Row],[Green]]</f>
        <v>4.5292399999999899</v>
      </c>
      <c r="AR424" s="22">
        <f>Table11[[#This Row],[Column8]]-Table11[[#This Row],[Oth]]</f>
        <v>-0.95700000000000007</v>
      </c>
      <c r="AS424" s="23">
        <f>Table11[[#This Row],[Column9]]-Table11[[#This Row],[SNP]]</f>
        <v>0</v>
      </c>
      <c r="AT424" s="24">
        <f>Table11[[#This Row],[Column10]]-Table11[[#This Row],[PD]]</f>
        <v>0</v>
      </c>
      <c r="AU424" s="24">
        <f>MAX(Table11[[#This Row],[Column3]:[Column10]])-LARGE(Table11[[#This Row],[Column3]:[Column10]],2)</f>
        <v>16.713519999999999</v>
      </c>
      <c r="AV424">
        <f>Table11[[#This Row],[Column3]]*Table11[[#This Row],[Column2]]</f>
        <v>252275.52000000002</v>
      </c>
      <c r="AW424" s="25">
        <f>TRUNC(Table11[[#This Row],[Column3]]*Table11[[#This Row],[Column28]]/100)</f>
        <v>2522</v>
      </c>
      <c r="AX424" s="26">
        <f>TRUNC(Table11[[#This Row],[Column4]]*Table11[[#This Row],[Column29]]/100)</f>
        <v>13025</v>
      </c>
      <c r="AY424" s="27">
        <f>TRUNC(Table11[[#This Row],[Column5]]*Table11[[#This Row],[Column30]]/100)</f>
        <v>11741</v>
      </c>
      <c r="AZ424" s="28">
        <f>TRUNC(Table11[[#This Row],[Column6]]*Table11[[#This Row],[Column31]]/100)</f>
        <v>22092</v>
      </c>
      <c r="BA424" s="29">
        <f>TRUNC(Table11[[#This Row],[Column7]]*Table11[[#This Row],[Column312]]/100)</f>
        <v>4789</v>
      </c>
      <c r="BB424" s="30">
        <f>TRUNC(Table11[[#This Row],[Column8]]*Table11[[#This Row],[Column313]]/100)</f>
        <v>77</v>
      </c>
      <c r="BC424" s="31">
        <f>TRUNC(Table11[[#This Row],[Column9]]*Table11[[#This Row],[Column314]]/100)</f>
        <v>0</v>
      </c>
      <c r="BD424" s="32">
        <f>TRUNC(Table11[[#This Row],[Column10]]*Table11[[#This Row],[Column30]]/100)</f>
        <v>0</v>
      </c>
      <c r="BE424">
        <f>Table11[[#This Row],[Column2]]</f>
        <v>54250</v>
      </c>
      <c r="BF424">
        <f>Table11[[#This Row],[Column28]]</f>
        <v>54250</v>
      </c>
      <c r="BG424">
        <f>Table11[[#This Row],[Column29]]</f>
        <v>54250</v>
      </c>
      <c r="BH424">
        <f>Table11[[#This Row],[Column30]]</f>
        <v>54250</v>
      </c>
      <c r="BI424">
        <f>Table11[[#This Row],[Column31]]</f>
        <v>54250</v>
      </c>
      <c r="BJ424">
        <f>Table11[[#This Row],[Column312]]</f>
        <v>54250</v>
      </c>
      <c r="BK424">
        <f>Table11[[#This Row],[Column313]]</f>
        <v>54250</v>
      </c>
      <c r="BL424">
        <f>Table11[[#This Row],[Column314]]</f>
        <v>54250</v>
      </c>
      <c r="BM424">
        <f>Table11[[#This Row],[Column315]]</f>
        <v>54250</v>
      </c>
      <c r="BN424">
        <f>Table11[[#This Row],[Column31]]</f>
        <v>54250</v>
      </c>
      <c r="BO424">
        <f>Table11[[#This Row],[Column312]]</f>
        <v>54250</v>
      </c>
    </row>
    <row r="425" spans="1:67" ht="28.8" customHeight="1">
      <c r="A425" s="4" t="s">
        <v>427</v>
      </c>
      <c r="B425" s="5" t="s">
        <v>169</v>
      </c>
      <c r="C425" s="5" t="s">
        <v>73</v>
      </c>
      <c r="D425" s="56" t="s">
        <v>1351</v>
      </c>
      <c r="E425">
        <v>0</v>
      </c>
      <c r="F425">
        <v>0.53900000000000003</v>
      </c>
      <c r="G425">
        <v>6.9</v>
      </c>
      <c r="H425">
        <v>6.7290000000000001</v>
      </c>
      <c r="I425">
        <v>18.559999999999999</v>
      </c>
      <c r="J425">
        <v>29.738</v>
      </c>
      <c r="K425">
        <v>18.106000000000002</v>
      </c>
      <c r="L425">
        <v>19.427</v>
      </c>
      <c r="M425" s="7">
        <f>Table11[[#This Row],[Progressives]]*0.67+Table11[[#This Row],[Muslim]]*0.64+Table11[[#This Row],[Left]]*0.35+Table11[[#This Row],[Average]]*0.52+Table11[[#This Row],[Reforms]]*0.2</f>
        <v>20.80499</v>
      </c>
      <c r="N425" s="58">
        <f>Table11[[#This Row],[Average]]*0.34+Table11[[#This Row],[Liberal]]*0.45+Table11[[#This Row],[Blues]]+Table11[[#This Row],[Reforms]]*0.6</f>
        <v>49.454700000000003</v>
      </c>
      <c r="O425" s="9">
        <f>Table11[[#This Row],[Liberal]]*0.55+Table11[[#This Row],[Progressives]]*0.07+Table11[[#This Row],[Average]]*0.14</f>
        <v>19.425330000000002</v>
      </c>
      <c r="P425" s="11">
        <f>Table11[[#This Row],[Muslim]]*0.06+Table11[[#This Row],[Left]]*0.44+Table11[[#This Row],[Progressives]]*0.26</f>
        <v>4.8178800000000006</v>
      </c>
      <c r="Q425" s="59"/>
      <c r="R425" s="57">
        <f>Table11[[#This Row],[Muslim]]*0.3+Table11[[#This Row],[Left]]*0.21+Table11[[#This Row],[Reforms]]*0.2</f>
        <v>5.4961000000000002</v>
      </c>
      <c r="T425" s="7">
        <v>23.2</v>
      </c>
      <c r="U425" s="8">
        <v>39.799999999999997</v>
      </c>
      <c r="V425" s="10">
        <v>20.100000000000001</v>
      </c>
      <c r="W425" s="9">
        <v>7.8</v>
      </c>
      <c r="X425" s="11">
        <v>9</v>
      </c>
      <c r="Y425" s="13">
        <v>0</v>
      </c>
      <c r="Z425" s="12">
        <v>0</v>
      </c>
      <c r="AA425" s="14">
        <v>0</v>
      </c>
      <c r="AB425">
        <f t="shared" ca="1" si="6"/>
        <v>0.7974062607800082</v>
      </c>
      <c r="AC425">
        <v>50712</v>
      </c>
      <c r="AD425" s="17">
        <v>8.71999999999999</v>
      </c>
      <c r="AE425" s="18">
        <v>39.949649999999998</v>
      </c>
      <c r="AF425" s="19">
        <v>30.831</v>
      </c>
      <c r="AG425" s="20">
        <v>6.5893499999999996</v>
      </c>
      <c r="AH425" s="21">
        <v>13.797000000000001</v>
      </c>
      <c r="AI425" s="22">
        <v>1.2999999999999901E-2</v>
      </c>
      <c r="AJ425" s="23">
        <v>0</v>
      </c>
      <c r="AK425" s="24">
        <v>0</v>
      </c>
      <c r="AL425" s="4" t="s">
        <v>427</v>
      </c>
      <c r="AM425" s="17">
        <f>Table11[[#This Row],[Column3]]-Table11[[#This Row],[Labour]]</f>
        <v>-14.480000000000009</v>
      </c>
      <c r="AN425" s="18">
        <f>Table11[[#This Row],[Column4]]-Table11[[#This Row],[Conservative]]</f>
        <v>0.14965000000000117</v>
      </c>
      <c r="AO425" s="19">
        <f>Table11[[#This Row],[Column5]]-Table11[[#This Row],[Reform]]</f>
        <v>10.730999999999998</v>
      </c>
      <c r="AP425" s="20">
        <f>Table11[[#This Row],[Column6]]-Table11[[#This Row],[LibDem]]</f>
        <v>-1.2106500000000002</v>
      </c>
      <c r="AQ425" s="21">
        <f>Table11[[#This Row],[Column7]]-Table11[[#This Row],[Green]]</f>
        <v>4.7970000000000006</v>
      </c>
      <c r="AR425" s="22">
        <f>Table11[[#This Row],[Column8]]-Table11[[#This Row],[Oth]]</f>
        <v>1.2999999999999901E-2</v>
      </c>
      <c r="AS425" s="23">
        <f>Table11[[#This Row],[Column9]]-Table11[[#This Row],[SNP]]</f>
        <v>0</v>
      </c>
      <c r="AT425" s="24">
        <f>Table11[[#This Row],[Column10]]-Table11[[#This Row],[PD]]</f>
        <v>0</v>
      </c>
      <c r="AU425" s="24">
        <f>MAX(Table11[[#This Row],[Column3]:[Column10]])-LARGE(Table11[[#This Row],[Column3]:[Column10]],2)</f>
        <v>9.1186499999999988</v>
      </c>
      <c r="AV425">
        <f>Table11[[#This Row],[Column3]]*Table11[[#This Row],[Column2]]</f>
        <v>442208.63999999949</v>
      </c>
      <c r="AW425" s="25">
        <f>TRUNC(Table11[[#This Row],[Column3]]*Table11[[#This Row],[Column28]]/100)</f>
        <v>4422</v>
      </c>
      <c r="AX425" s="26">
        <f>TRUNC(Table11[[#This Row],[Column4]]*Table11[[#This Row],[Column29]]/100)</f>
        <v>20259</v>
      </c>
      <c r="AY425" s="27">
        <f>TRUNC(Table11[[#This Row],[Column5]]*Table11[[#This Row],[Column30]]/100)</f>
        <v>15635</v>
      </c>
      <c r="AZ425" s="28">
        <f>TRUNC(Table11[[#This Row],[Column6]]*Table11[[#This Row],[Column31]]/100)</f>
        <v>3341</v>
      </c>
      <c r="BA425" s="29">
        <f>TRUNC(Table11[[#This Row],[Column7]]*Table11[[#This Row],[Column312]]/100)</f>
        <v>6996</v>
      </c>
      <c r="BB425" s="30">
        <f>TRUNC(Table11[[#This Row],[Column8]]*Table11[[#This Row],[Column313]]/100)</f>
        <v>6</v>
      </c>
      <c r="BC425" s="31">
        <f>TRUNC(Table11[[#This Row],[Column9]]*Table11[[#This Row],[Column314]]/100)</f>
        <v>0</v>
      </c>
      <c r="BD425" s="32">
        <f>TRUNC(Table11[[#This Row],[Column10]]*Table11[[#This Row],[Column30]]/100)</f>
        <v>0</v>
      </c>
      <c r="BE425">
        <f>Table11[[#This Row],[Column2]]</f>
        <v>50712</v>
      </c>
      <c r="BF425">
        <f>Table11[[#This Row],[Column28]]</f>
        <v>50712</v>
      </c>
      <c r="BG425">
        <f>Table11[[#This Row],[Column29]]</f>
        <v>50712</v>
      </c>
      <c r="BH425">
        <f>Table11[[#This Row],[Column30]]</f>
        <v>50712</v>
      </c>
      <c r="BI425">
        <f>Table11[[#This Row],[Column31]]</f>
        <v>50712</v>
      </c>
      <c r="BJ425">
        <f>Table11[[#This Row],[Column312]]</f>
        <v>50712</v>
      </c>
      <c r="BK425">
        <f>Table11[[#This Row],[Column313]]</f>
        <v>50712</v>
      </c>
      <c r="BL425">
        <f>Table11[[#This Row],[Column314]]</f>
        <v>50712</v>
      </c>
      <c r="BM425">
        <f>Table11[[#This Row],[Column315]]</f>
        <v>50712</v>
      </c>
      <c r="BN425">
        <f>Table11[[#This Row],[Column31]]</f>
        <v>50712</v>
      </c>
      <c r="BO425">
        <f>Table11[[#This Row],[Column312]]</f>
        <v>50712</v>
      </c>
    </row>
    <row r="426" spans="1:67" ht="28.8" customHeight="1">
      <c r="A426" s="2" t="s">
        <v>313</v>
      </c>
      <c r="B426" s="3" t="s">
        <v>183</v>
      </c>
      <c r="C426" s="3" t="s">
        <v>73</v>
      </c>
      <c r="D426" s="50" t="s">
        <v>1352</v>
      </c>
      <c r="E426" s="16">
        <v>0</v>
      </c>
      <c r="F426">
        <v>0.75800000000000001</v>
      </c>
      <c r="G426">
        <v>12.646000000000001</v>
      </c>
      <c r="H426">
        <v>10.644</v>
      </c>
      <c r="I426">
        <v>25.222999999999999</v>
      </c>
      <c r="J426">
        <v>25.995000000000001</v>
      </c>
      <c r="K426">
        <v>10.178000000000001</v>
      </c>
      <c r="L426">
        <v>14.555</v>
      </c>
      <c r="M426" s="7">
        <f>Table11[[#This Row],[Progressives]]*0.67+Table11[[#This Row],[Muslim]]*0.64+Table11[[#This Row],[Left]]*0.35+Table11[[#This Row],[Average]]*0.52+Table11[[#This Row],[Reforms]]*0.2</f>
        <v>28.069659999999999</v>
      </c>
      <c r="N426" s="58">
        <f>Table11[[#This Row],[Average]]*0.34+Table11[[#This Row],[Liberal]]*0.45+Table11[[#This Row],[Blues]]+Table11[[#This Row],[Reforms]]*0.6</f>
        <v>39.184570000000001</v>
      </c>
      <c r="O426" s="9">
        <f>Table11[[#This Row],[Liberal]]*0.55+Table11[[#This Row],[Progressives]]*0.07+Table11[[#This Row],[Average]]*0.14</f>
        <v>18.573550000000001</v>
      </c>
      <c r="P426" s="11">
        <f>Table11[[#This Row],[Muslim]]*0.06+Table11[[#This Row],[Left]]*0.44+Table11[[#This Row],[Progressives]]*0.26</f>
        <v>8.3771600000000017</v>
      </c>
      <c r="Q426" s="59"/>
      <c r="R426" s="57">
        <f>Table11[[#This Row],[Muslim]]*0.3+Table11[[#This Row],[Left]]*0.21+Table11[[#This Row],[Reforms]]*0.2</f>
        <v>5.79406</v>
      </c>
      <c r="T426" s="7">
        <v>5.3</v>
      </c>
      <c r="U426" s="8">
        <v>28.2</v>
      </c>
      <c r="V426" s="10">
        <v>8.4</v>
      </c>
      <c r="W426" s="9">
        <v>52.5</v>
      </c>
      <c r="X426" s="11">
        <v>4.8</v>
      </c>
      <c r="Y426" s="13">
        <v>0.8</v>
      </c>
      <c r="Z426" s="12">
        <v>0</v>
      </c>
      <c r="AA426" s="14">
        <v>0</v>
      </c>
      <c r="AB426">
        <f t="shared" ca="1" si="6"/>
        <v>2.2729595423117699E-2</v>
      </c>
      <c r="AC426">
        <v>57076</v>
      </c>
      <c r="AD426" s="17">
        <v>2.2431999999999999</v>
      </c>
      <c r="AE426" s="18">
        <v>26.44163</v>
      </c>
      <c r="AF426" s="19">
        <v>15.803369999999999</v>
      </c>
      <c r="AG426" s="20">
        <v>45.250519999999902</v>
      </c>
      <c r="AH426" s="21">
        <v>10.15728</v>
      </c>
      <c r="AI426" s="22">
        <v>0.103999999999999</v>
      </c>
      <c r="AJ426" s="23">
        <v>0</v>
      </c>
      <c r="AK426" s="24">
        <v>0</v>
      </c>
      <c r="AL426" s="2" t="s">
        <v>313</v>
      </c>
      <c r="AM426" s="17">
        <f>Table11[[#This Row],[Column3]]-Table11[[#This Row],[Labour]]</f>
        <v>-3.0568</v>
      </c>
      <c r="AN426" s="18">
        <f>Table11[[#This Row],[Column4]]-Table11[[#This Row],[Conservative]]</f>
        <v>-1.7583699999999993</v>
      </c>
      <c r="AO426" s="19">
        <f>Table11[[#This Row],[Column5]]-Table11[[#This Row],[Reform]]</f>
        <v>7.4033699999999989</v>
      </c>
      <c r="AP426" s="20">
        <f>Table11[[#This Row],[Column6]]-Table11[[#This Row],[LibDem]]</f>
        <v>-7.2494800000000978</v>
      </c>
      <c r="AQ426" s="21">
        <f>Table11[[#This Row],[Column7]]-Table11[[#This Row],[Green]]</f>
        <v>5.3572800000000003</v>
      </c>
      <c r="AR426" s="22">
        <f>Table11[[#This Row],[Column8]]-Table11[[#This Row],[Oth]]</f>
        <v>-0.69600000000000106</v>
      </c>
      <c r="AS426" s="23">
        <f>Table11[[#This Row],[Column9]]-Table11[[#This Row],[SNP]]</f>
        <v>0</v>
      </c>
      <c r="AT426" s="24">
        <f>Table11[[#This Row],[Column10]]-Table11[[#This Row],[PD]]</f>
        <v>0</v>
      </c>
      <c r="AU426" s="24">
        <f>MAX(Table11[[#This Row],[Column3]:[Column10]])-LARGE(Table11[[#This Row],[Column3]:[Column10]],2)</f>
        <v>18.808889999999902</v>
      </c>
      <c r="AV426">
        <f>Table11[[#This Row],[Column3]]*Table11[[#This Row],[Column2]]</f>
        <v>128032.8832</v>
      </c>
      <c r="AW426" s="25">
        <f>TRUNC(Table11[[#This Row],[Column3]]*Table11[[#This Row],[Column28]]/100)</f>
        <v>1280</v>
      </c>
      <c r="AX426" s="26">
        <f>TRUNC(Table11[[#This Row],[Column4]]*Table11[[#This Row],[Column29]]/100)</f>
        <v>15091</v>
      </c>
      <c r="AY426" s="27">
        <f>TRUNC(Table11[[#This Row],[Column5]]*Table11[[#This Row],[Column30]]/100)</f>
        <v>9019</v>
      </c>
      <c r="AZ426" s="28">
        <f>TRUNC(Table11[[#This Row],[Column6]]*Table11[[#This Row],[Column31]]/100)</f>
        <v>25827</v>
      </c>
      <c r="BA426" s="29">
        <f>TRUNC(Table11[[#This Row],[Column7]]*Table11[[#This Row],[Column312]]/100)</f>
        <v>5797</v>
      </c>
      <c r="BB426" s="30">
        <f>TRUNC(Table11[[#This Row],[Column8]]*Table11[[#This Row],[Column313]]/100)</f>
        <v>59</v>
      </c>
      <c r="BC426" s="31">
        <f>TRUNC(Table11[[#This Row],[Column9]]*Table11[[#This Row],[Column314]]/100)</f>
        <v>0</v>
      </c>
      <c r="BD426" s="32">
        <f>TRUNC(Table11[[#This Row],[Column10]]*Table11[[#This Row],[Column30]]/100)</f>
        <v>0</v>
      </c>
      <c r="BE426">
        <f>Table11[[#This Row],[Column2]]</f>
        <v>57076</v>
      </c>
      <c r="BF426">
        <f>Table11[[#This Row],[Column28]]</f>
        <v>57076</v>
      </c>
      <c r="BG426">
        <f>Table11[[#This Row],[Column29]]</f>
        <v>57076</v>
      </c>
      <c r="BH426">
        <f>Table11[[#This Row],[Column30]]</f>
        <v>57076</v>
      </c>
      <c r="BI426">
        <f>Table11[[#This Row],[Column31]]</f>
        <v>57076</v>
      </c>
      <c r="BJ426">
        <f>Table11[[#This Row],[Column312]]</f>
        <v>57076</v>
      </c>
      <c r="BK426">
        <f>Table11[[#This Row],[Column313]]</f>
        <v>57076</v>
      </c>
      <c r="BL426">
        <f>Table11[[#This Row],[Column314]]</f>
        <v>57076</v>
      </c>
      <c r="BM426">
        <f>Table11[[#This Row],[Column315]]</f>
        <v>57076</v>
      </c>
      <c r="BN426">
        <f>Table11[[#This Row],[Column31]]</f>
        <v>57076</v>
      </c>
      <c r="BO426">
        <f>Table11[[#This Row],[Column312]]</f>
        <v>57076</v>
      </c>
    </row>
    <row r="427" spans="1:67" ht="28.8" customHeight="1">
      <c r="A427" s="2" t="s">
        <v>123</v>
      </c>
      <c r="B427" s="3" t="s">
        <v>124</v>
      </c>
      <c r="C427" s="3" t="s">
        <v>73</v>
      </c>
      <c r="D427" s="50" t="s">
        <v>1353</v>
      </c>
      <c r="E427">
        <v>0</v>
      </c>
      <c r="F427">
        <v>6.6449999999999996</v>
      </c>
      <c r="G427">
        <v>13.805</v>
      </c>
      <c r="H427">
        <v>20.448</v>
      </c>
      <c r="I427">
        <v>11.343999999999999</v>
      </c>
      <c r="J427">
        <v>27.318999999999999</v>
      </c>
      <c r="K427">
        <v>9.3320000000000007</v>
      </c>
      <c r="L427">
        <v>11.106</v>
      </c>
      <c r="M427" s="7">
        <f>Table11[[#This Row],[Progressives]]*0.67+Table11[[#This Row],[Muslim]]*0.64+Table11[[#This Row],[Left]]*0.35+Table11[[#This Row],[Average]]*0.52+Table11[[#This Row],[Reforms]]*0.2</f>
        <v>30.904790000000002</v>
      </c>
      <c r="N427" s="58">
        <f>Table11[[#This Row],[Average]]*0.34+Table11[[#This Row],[Liberal]]*0.45+Table11[[#This Row],[Blues]]+Table11[[#This Row],[Reforms]]*0.6</f>
        <v>32.14611</v>
      </c>
      <c r="O427" s="9">
        <f>Table11[[#This Row],[Liberal]]*0.55+Table11[[#This Row],[Progressives]]*0.07+Table11[[#This Row],[Average]]*0.14</f>
        <v>18.044969999999999</v>
      </c>
      <c r="P427" s="11">
        <f>Table11[[#This Row],[Muslim]]*0.06+Table11[[#This Row],[Left]]*0.44+Table11[[#This Row],[Progressives]]*0.26</f>
        <v>11.789380000000001</v>
      </c>
      <c r="Q427" s="59"/>
      <c r="R427" s="57">
        <f>Table11[[#This Row],[Muslim]]*0.3+Table11[[#This Row],[Left]]*0.21+Table11[[#This Row],[Reforms]]*0.2</f>
        <v>7.1137499999999996</v>
      </c>
      <c r="T427" s="7">
        <v>22.2</v>
      </c>
      <c r="U427" s="8">
        <v>36.4</v>
      </c>
      <c r="V427" s="10">
        <v>10.3</v>
      </c>
      <c r="W427" s="9">
        <v>21.1</v>
      </c>
      <c r="X427" s="11">
        <v>5.0999999999999996</v>
      </c>
      <c r="Y427" s="13">
        <v>5</v>
      </c>
      <c r="Z427" s="12">
        <v>0</v>
      </c>
      <c r="AA427" s="14">
        <v>0</v>
      </c>
      <c r="AB427">
        <f t="shared" ca="1" si="6"/>
        <v>0.47382081125152586</v>
      </c>
      <c r="AC427">
        <v>45246</v>
      </c>
      <c r="AD427" s="17">
        <v>9.0566399999999998</v>
      </c>
      <c r="AE427" s="18">
        <v>29.94829</v>
      </c>
      <c r="AF427" s="19">
        <v>18.442710000000002</v>
      </c>
      <c r="AG427" s="20">
        <v>31.54936</v>
      </c>
      <c r="AH427" s="21">
        <v>10.353</v>
      </c>
      <c r="AI427" s="22">
        <v>0.65</v>
      </c>
      <c r="AJ427" s="23">
        <v>0</v>
      </c>
      <c r="AK427" s="24">
        <v>0</v>
      </c>
      <c r="AL427" s="2" t="s">
        <v>123</v>
      </c>
      <c r="AM427" s="17">
        <f>Table11[[#This Row],[Column3]]-Table11[[#This Row],[Labour]]</f>
        <v>-13.143359999999999</v>
      </c>
      <c r="AN427" s="18">
        <f>Table11[[#This Row],[Column4]]-Table11[[#This Row],[Conservative]]</f>
        <v>-6.4517099999999985</v>
      </c>
      <c r="AO427" s="19">
        <f>Table11[[#This Row],[Column5]]-Table11[[#This Row],[Reform]]</f>
        <v>8.142710000000001</v>
      </c>
      <c r="AP427" s="20">
        <f>Table11[[#This Row],[Column6]]-Table11[[#This Row],[LibDem]]</f>
        <v>10.449359999999999</v>
      </c>
      <c r="AQ427" s="21">
        <f>Table11[[#This Row],[Column7]]-Table11[[#This Row],[Green]]</f>
        <v>5.2530000000000001</v>
      </c>
      <c r="AR427" s="22">
        <f>Table11[[#This Row],[Column8]]-Table11[[#This Row],[Oth]]</f>
        <v>-4.3499999999999996</v>
      </c>
      <c r="AS427" s="23">
        <f>Table11[[#This Row],[Column9]]-Table11[[#This Row],[SNP]]</f>
        <v>0</v>
      </c>
      <c r="AT427" s="24">
        <f>Table11[[#This Row],[Column10]]-Table11[[#This Row],[PD]]</f>
        <v>0</v>
      </c>
      <c r="AU427" s="24">
        <f>MAX(Table11[[#This Row],[Column3]:[Column10]])-LARGE(Table11[[#This Row],[Column3]:[Column10]],2)</f>
        <v>1.60107</v>
      </c>
      <c r="AV427">
        <f>Table11[[#This Row],[Column3]]*Table11[[#This Row],[Column2]]</f>
        <v>409776.73343999998</v>
      </c>
      <c r="AW427" s="25">
        <f>TRUNC(Table11[[#This Row],[Column3]]*Table11[[#This Row],[Column28]]/100)</f>
        <v>4097</v>
      </c>
      <c r="AX427" s="26">
        <f>TRUNC(Table11[[#This Row],[Column4]]*Table11[[#This Row],[Column29]]/100)</f>
        <v>13550</v>
      </c>
      <c r="AY427" s="27">
        <f>TRUNC(Table11[[#This Row],[Column5]]*Table11[[#This Row],[Column30]]/100)</f>
        <v>8344</v>
      </c>
      <c r="AZ427" s="28">
        <f>TRUNC(Table11[[#This Row],[Column6]]*Table11[[#This Row],[Column31]]/100)</f>
        <v>14274</v>
      </c>
      <c r="BA427" s="29">
        <f>TRUNC(Table11[[#This Row],[Column7]]*Table11[[#This Row],[Column312]]/100)</f>
        <v>4684</v>
      </c>
      <c r="BB427" s="30">
        <f>TRUNC(Table11[[#This Row],[Column8]]*Table11[[#This Row],[Column313]]/100)</f>
        <v>294</v>
      </c>
      <c r="BC427" s="31">
        <f>TRUNC(Table11[[#This Row],[Column9]]*Table11[[#This Row],[Column314]]/100)</f>
        <v>0</v>
      </c>
      <c r="BD427" s="32">
        <f>TRUNC(Table11[[#This Row],[Column10]]*Table11[[#This Row],[Column30]]/100)</f>
        <v>0</v>
      </c>
      <c r="BE427">
        <f>Table11[[#This Row],[Column2]]</f>
        <v>45246</v>
      </c>
      <c r="BF427">
        <f>Table11[[#This Row],[Column28]]</f>
        <v>45246</v>
      </c>
      <c r="BG427">
        <f>Table11[[#This Row],[Column29]]</f>
        <v>45246</v>
      </c>
      <c r="BH427">
        <f>Table11[[#This Row],[Column30]]</f>
        <v>45246</v>
      </c>
      <c r="BI427">
        <f>Table11[[#This Row],[Column31]]</f>
        <v>45246</v>
      </c>
      <c r="BJ427">
        <f>Table11[[#This Row],[Column312]]</f>
        <v>45246</v>
      </c>
      <c r="BK427">
        <f>Table11[[#This Row],[Column313]]</f>
        <v>45246</v>
      </c>
      <c r="BL427">
        <f>Table11[[#This Row],[Column314]]</f>
        <v>45246</v>
      </c>
      <c r="BM427">
        <f>Table11[[#This Row],[Column315]]</f>
        <v>45246</v>
      </c>
      <c r="BN427">
        <f>Table11[[#This Row],[Column31]]</f>
        <v>45246</v>
      </c>
      <c r="BO427">
        <f>Table11[[#This Row],[Column312]]</f>
        <v>45246</v>
      </c>
    </row>
    <row r="428" spans="1:67" ht="28.8" customHeight="1">
      <c r="A428" s="2" t="s">
        <v>314</v>
      </c>
      <c r="B428" s="3" t="s">
        <v>112</v>
      </c>
      <c r="C428" s="3" t="s">
        <v>73</v>
      </c>
      <c r="D428" s="50" t="s">
        <v>1354</v>
      </c>
      <c r="E428">
        <v>0</v>
      </c>
      <c r="F428">
        <v>0.75</v>
      </c>
      <c r="G428">
        <v>8.19</v>
      </c>
      <c r="H428">
        <v>10.332000000000001</v>
      </c>
      <c r="I428">
        <v>20.922000000000001</v>
      </c>
      <c r="J428">
        <v>28.616</v>
      </c>
      <c r="K428">
        <v>11.03</v>
      </c>
      <c r="L428">
        <v>20.158999999999999</v>
      </c>
      <c r="M428" s="7">
        <f>Table11[[#This Row],[Progressives]]*0.67+Table11[[#This Row],[Muslim]]*0.64+Table11[[#This Row],[Left]]*0.35+Table11[[#This Row],[Average]]*0.52+Table11[[#This Row],[Reforms]]*0.2</f>
        <v>25.180180000000004</v>
      </c>
      <c r="N428" s="58">
        <f>Table11[[#This Row],[Average]]*0.34+Table11[[#This Row],[Liberal]]*0.45+Table11[[#This Row],[Blues]]+Table11[[#This Row],[Reforms]]*0.6</f>
        <v>43.116079999999997</v>
      </c>
      <c r="O428" s="9">
        <f>Table11[[#This Row],[Liberal]]*0.55+Table11[[#This Row],[Progressives]]*0.07+Table11[[#This Row],[Average]]*0.14</f>
        <v>19.391120000000001</v>
      </c>
      <c r="P428" s="11">
        <f>Table11[[#This Row],[Muslim]]*0.06+Table11[[#This Row],[Left]]*0.44+Table11[[#This Row],[Progressives]]*0.26</f>
        <v>6.3349200000000003</v>
      </c>
      <c r="Q428" s="59"/>
      <c r="R428" s="57">
        <f>Table11[[#This Row],[Muslim]]*0.3+Table11[[#This Row],[Left]]*0.21+Table11[[#This Row],[Reforms]]*0.2</f>
        <v>5.9766999999999992</v>
      </c>
      <c r="T428" s="7">
        <v>9.4</v>
      </c>
      <c r="U428" s="8">
        <v>32.6</v>
      </c>
      <c r="V428" s="10">
        <v>12.5</v>
      </c>
      <c r="W428" s="9">
        <v>41.2</v>
      </c>
      <c r="X428" s="11">
        <v>3.3</v>
      </c>
      <c r="Y428" s="13">
        <v>1</v>
      </c>
      <c r="Z428" s="12">
        <v>0</v>
      </c>
      <c r="AA428" s="14">
        <v>0</v>
      </c>
      <c r="AB428">
        <f t="shared" ca="1" si="6"/>
        <v>0.71216657035196385</v>
      </c>
      <c r="AC428">
        <v>50584</v>
      </c>
      <c r="AD428" s="17">
        <v>3.95072</v>
      </c>
      <c r="AE428" s="18">
        <v>27.212</v>
      </c>
      <c r="AF428" s="19">
        <v>22.202999999999999</v>
      </c>
      <c r="AG428" s="20">
        <v>38.697019999999902</v>
      </c>
      <c r="AH428" s="21">
        <v>7.8111599999999903</v>
      </c>
      <c r="AI428" s="22">
        <v>0.12609999999999999</v>
      </c>
      <c r="AJ428" s="23">
        <v>0</v>
      </c>
      <c r="AK428" s="24">
        <v>0</v>
      </c>
      <c r="AL428" s="2" t="s">
        <v>314</v>
      </c>
      <c r="AM428" s="17">
        <f>Table11[[#This Row],[Column3]]-Table11[[#This Row],[Labour]]</f>
        <v>-5.4492799999999999</v>
      </c>
      <c r="AN428" s="18">
        <f>Table11[[#This Row],[Column4]]-Table11[[#This Row],[Conservative]]</f>
        <v>-5.3880000000000017</v>
      </c>
      <c r="AO428" s="19">
        <f>Table11[[#This Row],[Column5]]-Table11[[#This Row],[Reform]]</f>
        <v>9.7029999999999994</v>
      </c>
      <c r="AP428" s="20">
        <f>Table11[[#This Row],[Column6]]-Table11[[#This Row],[LibDem]]</f>
        <v>-2.5029800000001003</v>
      </c>
      <c r="AQ428" s="21">
        <f>Table11[[#This Row],[Column7]]-Table11[[#This Row],[Green]]</f>
        <v>4.5111599999999905</v>
      </c>
      <c r="AR428" s="22">
        <f>Table11[[#This Row],[Column8]]-Table11[[#This Row],[Oth]]</f>
        <v>-0.87390000000000001</v>
      </c>
      <c r="AS428" s="23">
        <f>Table11[[#This Row],[Column9]]-Table11[[#This Row],[SNP]]</f>
        <v>0</v>
      </c>
      <c r="AT428" s="24">
        <f>Table11[[#This Row],[Column10]]-Table11[[#This Row],[PD]]</f>
        <v>0</v>
      </c>
      <c r="AU428" s="24">
        <f>MAX(Table11[[#This Row],[Column3]:[Column10]])-LARGE(Table11[[#This Row],[Column3]:[Column10]],2)</f>
        <v>11.485019999999903</v>
      </c>
      <c r="AV428">
        <f>Table11[[#This Row],[Column3]]*Table11[[#This Row],[Column2]]</f>
        <v>199843.22047999999</v>
      </c>
      <c r="AW428" s="25">
        <f>TRUNC(Table11[[#This Row],[Column3]]*Table11[[#This Row],[Column28]]/100)</f>
        <v>1998</v>
      </c>
      <c r="AX428" s="26">
        <f>TRUNC(Table11[[#This Row],[Column4]]*Table11[[#This Row],[Column29]]/100)</f>
        <v>13764</v>
      </c>
      <c r="AY428" s="27">
        <f>TRUNC(Table11[[#This Row],[Column5]]*Table11[[#This Row],[Column30]]/100)</f>
        <v>11231</v>
      </c>
      <c r="AZ428" s="28">
        <f>TRUNC(Table11[[#This Row],[Column6]]*Table11[[#This Row],[Column31]]/100)</f>
        <v>19574</v>
      </c>
      <c r="BA428" s="29">
        <f>TRUNC(Table11[[#This Row],[Column7]]*Table11[[#This Row],[Column312]]/100)</f>
        <v>3951</v>
      </c>
      <c r="BB428" s="30">
        <f>TRUNC(Table11[[#This Row],[Column8]]*Table11[[#This Row],[Column313]]/100)</f>
        <v>63</v>
      </c>
      <c r="BC428" s="31">
        <f>TRUNC(Table11[[#This Row],[Column9]]*Table11[[#This Row],[Column314]]/100)</f>
        <v>0</v>
      </c>
      <c r="BD428" s="32">
        <f>TRUNC(Table11[[#This Row],[Column10]]*Table11[[#This Row],[Column30]]/100)</f>
        <v>0</v>
      </c>
      <c r="BE428">
        <f>Table11[[#This Row],[Column2]]</f>
        <v>50584</v>
      </c>
      <c r="BF428">
        <f>Table11[[#This Row],[Column28]]</f>
        <v>50584</v>
      </c>
      <c r="BG428">
        <f>Table11[[#This Row],[Column29]]</f>
        <v>50584</v>
      </c>
      <c r="BH428">
        <f>Table11[[#This Row],[Column30]]</f>
        <v>50584</v>
      </c>
      <c r="BI428">
        <f>Table11[[#This Row],[Column31]]</f>
        <v>50584</v>
      </c>
      <c r="BJ428">
        <f>Table11[[#This Row],[Column312]]</f>
        <v>50584</v>
      </c>
      <c r="BK428">
        <f>Table11[[#This Row],[Column313]]</f>
        <v>50584</v>
      </c>
      <c r="BL428">
        <f>Table11[[#This Row],[Column314]]</f>
        <v>50584</v>
      </c>
      <c r="BM428">
        <f>Table11[[#This Row],[Column315]]</f>
        <v>50584</v>
      </c>
      <c r="BN428">
        <f>Table11[[#This Row],[Column31]]</f>
        <v>50584</v>
      </c>
      <c r="BO428">
        <f>Table11[[#This Row],[Column312]]</f>
        <v>50584</v>
      </c>
    </row>
    <row r="429" spans="1:67" ht="28.8" customHeight="1">
      <c r="A429" s="2" t="s">
        <v>125</v>
      </c>
      <c r="B429" s="3" t="s">
        <v>72</v>
      </c>
      <c r="C429" s="3" t="s">
        <v>73</v>
      </c>
      <c r="D429" s="50" t="s">
        <v>1355</v>
      </c>
      <c r="E429" s="16">
        <v>0</v>
      </c>
      <c r="F429">
        <v>9.3610000000000007</v>
      </c>
      <c r="G429">
        <v>8.0150000000000006</v>
      </c>
      <c r="H429">
        <v>13.842000000000001</v>
      </c>
      <c r="I429">
        <v>19.077000000000002</v>
      </c>
      <c r="J429">
        <v>30.710999999999999</v>
      </c>
      <c r="K429">
        <v>6.2679999999999998</v>
      </c>
      <c r="L429">
        <v>12.726000000000001</v>
      </c>
      <c r="M429" s="7">
        <f>Table11[[#This Row],[Progressives]]*0.67+Table11[[#This Row],[Muslim]]*0.64+Table11[[#This Row],[Left]]*0.35+Table11[[#This Row],[Average]]*0.52+Table11[[#This Row],[Reforms]]*0.2</f>
        <v>30.535670000000003</v>
      </c>
      <c r="N429" s="58">
        <f>Table11[[#This Row],[Average]]*0.34+Table11[[#This Row],[Liberal]]*0.45+Table11[[#This Row],[Blues]]+Table11[[#This Row],[Reforms]]*0.6</f>
        <v>34.209730000000008</v>
      </c>
      <c r="O429" s="9">
        <f>Table11[[#This Row],[Liberal]]*0.55+Table11[[#This Row],[Progressives]]*0.07+Table11[[#This Row],[Average]]*0.14</f>
        <v>20.53077</v>
      </c>
      <c r="P429" s="11">
        <f>Table11[[#This Row],[Muslim]]*0.06+Table11[[#This Row],[Left]]*0.44+Table11[[#This Row],[Progressives]]*0.26</f>
        <v>7.6871799999999997</v>
      </c>
      <c r="Q429" s="59"/>
      <c r="R429" s="57">
        <f>Table11[[#This Row],[Muslim]]*0.3+Table11[[#This Row],[Left]]*0.21+Table11[[#This Row],[Reforms]]*0.2</f>
        <v>7.0366500000000007</v>
      </c>
      <c r="T429" s="7">
        <v>9.1999999999999993</v>
      </c>
      <c r="U429" s="8">
        <v>26.5</v>
      </c>
      <c r="V429" s="10">
        <v>10.199999999999999</v>
      </c>
      <c r="W429" s="9">
        <v>49.9</v>
      </c>
      <c r="X429" s="11">
        <v>3.8</v>
      </c>
      <c r="Y429" s="13">
        <v>0.3</v>
      </c>
      <c r="Z429" s="12">
        <v>0</v>
      </c>
      <c r="AA429" s="14">
        <v>0</v>
      </c>
      <c r="AB429">
        <f t="shared" ca="1" si="6"/>
        <v>0.69972985190939685</v>
      </c>
      <c r="AC429">
        <v>48145</v>
      </c>
      <c r="AD429" s="17">
        <v>3.6966399999999999</v>
      </c>
      <c r="AE429" s="18">
        <v>28.713439999999999</v>
      </c>
      <c r="AF429" s="19">
        <v>14.794560000000001</v>
      </c>
      <c r="AG429" s="20">
        <v>43.590240000000001</v>
      </c>
      <c r="AH429" s="21">
        <v>9.0661199999999997</v>
      </c>
      <c r="AI429" s="22">
        <v>3.8999999999999903E-2</v>
      </c>
      <c r="AJ429" s="23">
        <v>0</v>
      </c>
      <c r="AK429" s="24">
        <v>0</v>
      </c>
      <c r="AL429" s="2" t="s">
        <v>125</v>
      </c>
      <c r="AM429" s="17">
        <f>Table11[[#This Row],[Column3]]-Table11[[#This Row],[Labour]]</f>
        <v>-5.5033599999999989</v>
      </c>
      <c r="AN429" s="18">
        <f>Table11[[#This Row],[Column4]]-Table11[[#This Row],[Conservative]]</f>
        <v>2.2134399999999985</v>
      </c>
      <c r="AO429" s="19">
        <f>Table11[[#This Row],[Column5]]-Table11[[#This Row],[Reform]]</f>
        <v>4.5945600000000013</v>
      </c>
      <c r="AP429" s="20">
        <f>Table11[[#This Row],[Column6]]-Table11[[#This Row],[LibDem]]</f>
        <v>-6.3097599999999971</v>
      </c>
      <c r="AQ429" s="21">
        <f>Table11[[#This Row],[Column7]]-Table11[[#This Row],[Green]]</f>
        <v>5.2661199999999999</v>
      </c>
      <c r="AR429" s="22">
        <f>Table11[[#This Row],[Column8]]-Table11[[#This Row],[Oth]]</f>
        <v>-0.26100000000000007</v>
      </c>
      <c r="AS429" s="23">
        <f>Table11[[#This Row],[Column9]]-Table11[[#This Row],[SNP]]</f>
        <v>0</v>
      </c>
      <c r="AT429" s="24">
        <f>Table11[[#This Row],[Column10]]-Table11[[#This Row],[PD]]</f>
        <v>0</v>
      </c>
      <c r="AU429" s="24">
        <f>MAX(Table11[[#This Row],[Column3]:[Column10]])-LARGE(Table11[[#This Row],[Column3]:[Column10]],2)</f>
        <v>14.876800000000003</v>
      </c>
      <c r="AV429">
        <f>Table11[[#This Row],[Column3]]*Table11[[#This Row],[Column2]]</f>
        <v>177974.7328</v>
      </c>
      <c r="AW429" s="25">
        <f>TRUNC(Table11[[#This Row],[Column3]]*Table11[[#This Row],[Column28]]/100)</f>
        <v>1779</v>
      </c>
      <c r="AX429" s="26">
        <f>TRUNC(Table11[[#This Row],[Column4]]*Table11[[#This Row],[Column29]]/100)</f>
        <v>13824</v>
      </c>
      <c r="AY429" s="27">
        <f>TRUNC(Table11[[#This Row],[Column5]]*Table11[[#This Row],[Column30]]/100)</f>
        <v>7122</v>
      </c>
      <c r="AZ429" s="28">
        <f>TRUNC(Table11[[#This Row],[Column6]]*Table11[[#This Row],[Column31]]/100)</f>
        <v>20986</v>
      </c>
      <c r="BA429" s="29">
        <f>TRUNC(Table11[[#This Row],[Column7]]*Table11[[#This Row],[Column312]]/100)</f>
        <v>4364</v>
      </c>
      <c r="BB429" s="30">
        <f>TRUNC(Table11[[#This Row],[Column8]]*Table11[[#This Row],[Column313]]/100)</f>
        <v>18</v>
      </c>
      <c r="BC429" s="31">
        <f>TRUNC(Table11[[#This Row],[Column9]]*Table11[[#This Row],[Column314]]/100)</f>
        <v>0</v>
      </c>
      <c r="BD429" s="32">
        <f>TRUNC(Table11[[#This Row],[Column10]]*Table11[[#This Row],[Column30]]/100)</f>
        <v>0</v>
      </c>
      <c r="BE429">
        <f>Table11[[#This Row],[Column2]]</f>
        <v>48145</v>
      </c>
      <c r="BF429">
        <f>Table11[[#This Row],[Column28]]</f>
        <v>48145</v>
      </c>
      <c r="BG429">
        <f>Table11[[#This Row],[Column29]]</f>
        <v>48145</v>
      </c>
      <c r="BH429">
        <f>Table11[[#This Row],[Column30]]</f>
        <v>48145</v>
      </c>
      <c r="BI429">
        <f>Table11[[#This Row],[Column31]]</f>
        <v>48145</v>
      </c>
      <c r="BJ429">
        <f>Table11[[#This Row],[Column312]]</f>
        <v>48145</v>
      </c>
      <c r="BK429">
        <f>Table11[[#This Row],[Column313]]</f>
        <v>48145</v>
      </c>
      <c r="BL429">
        <f>Table11[[#This Row],[Column314]]</f>
        <v>48145</v>
      </c>
      <c r="BM429">
        <f>Table11[[#This Row],[Column315]]</f>
        <v>48145</v>
      </c>
      <c r="BN429">
        <f>Table11[[#This Row],[Column31]]</f>
        <v>48145</v>
      </c>
      <c r="BO429">
        <f>Table11[[#This Row],[Column312]]</f>
        <v>48145</v>
      </c>
    </row>
    <row r="430" spans="1:67" ht="28.8" customHeight="1">
      <c r="A430" s="2" t="s">
        <v>179</v>
      </c>
      <c r="B430" s="3" t="s">
        <v>109</v>
      </c>
      <c r="C430" s="3" t="s">
        <v>73</v>
      </c>
      <c r="D430" s="50" t="s">
        <v>1356</v>
      </c>
      <c r="E430" s="16">
        <v>0</v>
      </c>
      <c r="F430">
        <v>2.363</v>
      </c>
      <c r="G430">
        <v>7.3449999999999998</v>
      </c>
      <c r="H430">
        <v>11.632</v>
      </c>
      <c r="I430">
        <v>17.126000000000001</v>
      </c>
      <c r="J430">
        <v>39.581000000000003</v>
      </c>
      <c r="K430">
        <v>10.244999999999999</v>
      </c>
      <c r="L430">
        <v>11.707000000000001</v>
      </c>
      <c r="M430" s="7">
        <f>Table11[[#This Row],[Progressives]]*0.67+Table11[[#This Row],[Muslim]]*0.64+Table11[[#This Row],[Left]]*0.35+Table11[[#This Row],[Average]]*0.52+Table11[[#This Row],[Reforms]]*0.2</f>
        <v>23.123430000000003</v>
      </c>
      <c r="N430" s="58">
        <f>Table11[[#This Row],[Average]]*0.34+Table11[[#This Row],[Liberal]]*0.45+Table11[[#This Row],[Blues]]+Table11[[#This Row],[Reforms]]*0.6</f>
        <v>40.903489999999998</v>
      </c>
      <c r="O430" s="9">
        <f>Table11[[#This Row],[Liberal]]*0.55+Table11[[#This Row],[Progressives]]*0.07+Table11[[#This Row],[Average]]*0.14</f>
        <v>24.981430000000003</v>
      </c>
      <c r="P430" s="11">
        <f>Table11[[#This Row],[Muslim]]*0.06+Table11[[#This Row],[Left]]*0.44+Table11[[#This Row],[Progressives]]*0.26</f>
        <v>6.3978999999999999</v>
      </c>
      <c r="Q430" s="59"/>
      <c r="R430" s="57">
        <f>Table11[[#This Row],[Muslim]]*0.3+Table11[[#This Row],[Left]]*0.21+Table11[[#This Row],[Reforms]]*0.2</f>
        <v>4.5927500000000006</v>
      </c>
      <c r="T430" s="7">
        <v>6.7</v>
      </c>
      <c r="U430" s="8">
        <v>32.200000000000003</v>
      </c>
      <c r="V430" s="10">
        <v>9.8000000000000007</v>
      </c>
      <c r="W430" s="9">
        <v>47.7</v>
      </c>
      <c r="X430" s="11">
        <v>3.6</v>
      </c>
      <c r="Y430" s="13">
        <v>0</v>
      </c>
      <c r="Z430" s="12">
        <v>0</v>
      </c>
      <c r="AA430" s="14">
        <v>0</v>
      </c>
      <c r="AB430">
        <f t="shared" ca="1" si="6"/>
        <v>0.73577161368511312</v>
      </c>
      <c r="AC430">
        <v>53999</v>
      </c>
      <c r="AD430" s="17">
        <v>2.9465599999999998</v>
      </c>
      <c r="AE430" s="18">
        <v>30.458500000000001</v>
      </c>
      <c r="AF430" s="19">
        <v>17.077500000000001</v>
      </c>
      <c r="AG430" s="20">
        <v>41.256039999999999</v>
      </c>
      <c r="AH430" s="21">
        <v>8.2614000000000001</v>
      </c>
      <c r="AI430" s="22">
        <v>0</v>
      </c>
      <c r="AJ430" s="23">
        <v>0</v>
      </c>
      <c r="AK430" s="24">
        <v>0</v>
      </c>
      <c r="AL430" s="2" t="s">
        <v>179</v>
      </c>
      <c r="AM430" s="17">
        <f>Table11[[#This Row],[Column3]]-Table11[[#This Row],[Labour]]</f>
        <v>-3.7534400000000003</v>
      </c>
      <c r="AN430" s="18">
        <f>Table11[[#This Row],[Column4]]-Table11[[#This Row],[Conservative]]</f>
        <v>-1.741500000000002</v>
      </c>
      <c r="AO430" s="19">
        <f>Table11[[#This Row],[Column5]]-Table11[[#This Row],[Reform]]</f>
        <v>7.2774999999999999</v>
      </c>
      <c r="AP430" s="20">
        <f>Table11[[#This Row],[Column6]]-Table11[[#This Row],[LibDem]]</f>
        <v>-6.4439600000000041</v>
      </c>
      <c r="AQ430" s="21">
        <f>Table11[[#This Row],[Column7]]-Table11[[#This Row],[Green]]</f>
        <v>4.6614000000000004</v>
      </c>
      <c r="AR430" s="22">
        <f>Table11[[#This Row],[Column8]]-Table11[[#This Row],[Oth]]</f>
        <v>0</v>
      </c>
      <c r="AS430" s="23">
        <f>Table11[[#This Row],[Column9]]-Table11[[#This Row],[SNP]]</f>
        <v>0</v>
      </c>
      <c r="AT430" s="24">
        <f>Table11[[#This Row],[Column10]]-Table11[[#This Row],[PD]]</f>
        <v>0</v>
      </c>
      <c r="AU430" s="24">
        <f>MAX(Table11[[#This Row],[Column3]:[Column10]])-LARGE(Table11[[#This Row],[Column3]:[Column10]],2)</f>
        <v>10.797539999999998</v>
      </c>
      <c r="AV430">
        <f>Table11[[#This Row],[Column3]]*Table11[[#This Row],[Column2]]</f>
        <v>159111.29343999998</v>
      </c>
      <c r="AW430" s="25">
        <f>TRUNC(Table11[[#This Row],[Column3]]*Table11[[#This Row],[Column28]]/100)</f>
        <v>1591</v>
      </c>
      <c r="AX430" s="26">
        <f>TRUNC(Table11[[#This Row],[Column4]]*Table11[[#This Row],[Column29]]/100)</f>
        <v>16447</v>
      </c>
      <c r="AY430" s="27">
        <f>TRUNC(Table11[[#This Row],[Column5]]*Table11[[#This Row],[Column30]]/100)</f>
        <v>9221</v>
      </c>
      <c r="AZ430" s="28">
        <f>TRUNC(Table11[[#This Row],[Column6]]*Table11[[#This Row],[Column31]]/100)</f>
        <v>22277</v>
      </c>
      <c r="BA430" s="29">
        <f>TRUNC(Table11[[#This Row],[Column7]]*Table11[[#This Row],[Column312]]/100)</f>
        <v>4461</v>
      </c>
      <c r="BB430" s="30">
        <f>TRUNC(Table11[[#This Row],[Column8]]*Table11[[#This Row],[Column313]]/100)</f>
        <v>0</v>
      </c>
      <c r="BC430" s="31">
        <f>TRUNC(Table11[[#This Row],[Column9]]*Table11[[#This Row],[Column314]]/100)</f>
        <v>0</v>
      </c>
      <c r="BD430" s="32">
        <f>TRUNC(Table11[[#This Row],[Column10]]*Table11[[#This Row],[Column30]]/100)</f>
        <v>0</v>
      </c>
      <c r="BE430">
        <f>Table11[[#This Row],[Column2]]</f>
        <v>53999</v>
      </c>
      <c r="BF430">
        <f>Table11[[#This Row],[Column28]]</f>
        <v>53999</v>
      </c>
      <c r="BG430">
        <f>Table11[[#This Row],[Column29]]</f>
        <v>53999</v>
      </c>
      <c r="BH430">
        <f>Table11[[#This Row],[Column30]]</f>
        <v>53999</v>
      </c>
      <c r="BI430">
        <f>Table11[[#This Row],[Column31]]</f>
        <v>53999</v>
      </c>
      <c r="BJ430">
        <f>Table11[[#This Row],[Column312]]</f>
        <v>53999</v>
      </c>
      <c r="BK430">
        <f>Table11[[#This Row],[Column313]]</f>
        <v>53999</v>
      </c>
      <c r="BL430">
        <f>Table11[[#This Row],[Column314]]</f>
        <v>53999</v>
      </c>
      <c r="BM430">
        <f>Table11[[#This Row],[Column315]]</f>
        <v>53999</v>
      </c>
      <c r="BN430">
        <f>Table11[[#This Row],[Column31]]</f>
        <v>53999</v>
      </c>
      <c r="BO430">
        <f>Table11[[#This Row],[Column312]]</f>
        <v>53999</v>
      </c>
    </row>
    <row r="431" spans="1:67" ht="28.8">
      <c r="A431" s="4" t="s">
        <v>433</v>
      </c>
      <c r="B431" s="5" t="s">
        <v>136</v>
      </c>
      <c r="C431" s="5" t="s">
        <v>73</v>
      </c>
      <c r="D431" s="56" t="s">
        <v>1357</v>
      </c>
      <c r="E431" s="16">
        <v>0</v>
      </c>
      <c r="F431">
        <v>1.4419999999999999</v>
      </c>
      <c r="G431">
        <v>6.8460000000000001</v>
      </c>
      <c r="H431">
        <v>9.657</v>
      </c>
      <c r="I431">
        <v>39.031999999999996</v>
      </c>
      <c r="J431">
        <v>20.456</v>
      </c>
      <c r="K431">
        <v>1.46</v>
      </c>
      <c r="L431">
        <v>21.106999999999999</v>
      </c>
      <c r="M431" s="7">
        <f>Table11[[#This Row],[Progressives]]*0.67+Table11[[#This Row],[Muslim]]*0.64+Table11[[#This Row],[Left]]*0.35+Table11[[#This Row],[Average]]*0.52+Table11[[#This Row],[Reforms]]*0.2</f>
        <v>34.307210000000005</v>
      </c>
      <c r="N431" s="58">
        <f>Table11[[#This Row],[Average]]*0.34+Table11[[#This Row],[Liberal]]*0.45+Table11[[#This Row],[Blues]]+Table11[[#This Row],[Reforms]]*0.6</f>
        <v>36.600279999999998</v>
      </c>
      <c r="O431" s="9">
        <f>Table11[[#This Row],[Liberal]]*0.55+Table11[[#This Row],[Progressives]]*0.07+Table11[[#This Row],[Average]]*0.14</f>
        <v>17.391269999999999</v>
      </c>
      <c r="P431" s="11">
        <f>Table11[[#This Row],[Muslim]]*0.06+Table11[[#This Row],[Left]]*0.44+Table11[[#This Row],[Progressives]]*0.26</f>
        <v>5.6095800000000011</v>
      </c>
      <c r="Q431" s="59"/>
      <c r="R431" s="57">
        <f>Table11[[#This Row],[Muslim]]*0.3+Table11[[#This Row],[Left]]*0.21+Table11[[#This Row],[Reforms]]*0.2</f>
        <v>6.0916600000000001</v>
      </c>
      <c r="T431" s="7">
        <v>40.200000000000003</v>
      </c>
      <c r="U431" s="8">
        <v>32.5</v>
      </c>
      <c r="V431" s="10">
        <v>14.8</v>
      </c>
      <c r="W431" s="9">
        <v>5.3</v>
      </c>
      <c r="X431" s="11">
        <v>6.4</v>
      </c>
      <c r="Y431" s="13">
        <v>0.7</v>
      </c>
      <c r="Z431" s="12">
        <v>0</v>
      </c>
      <c r="AA431" s="14">
        <v>0</v>
      </c>
      <c r="AB431">
        <f t="shared" ca="1" si="6"/>
        <v>0.67650001090479539</v>
      </c>
      <c r="AC431">
        <v>50997</v>
      </c>
      <c r="AD431" s="17">
        <v>24.154799999999899</v>
      </c>
      <c r="AE431" s="18">
        <v>23.959009999999999</v>
      </c>
      <c r="AF431" s="19">
        <v>31.283999999999999</v>
      </c>
      <c r="AG431" s="20">
        <v>5.8959899999999896</v>
      </c>
      <c r="AH431" s="21">
        <v>14.497</v>
      </c>
      <c r="AI431" s="22">
        <v>0.10919999999999901</v>
      </c>
      <c r="AJ431" s="23">
        <v>0</v>
      </c>
      <c r="AK431" s="24">
        <v>0</v>
      </c>
      <c r="AL431" s="4" t="s">
        <v>433</v>
      </c>
      <c r="AM431" s="17">
        <f>Table11[[#This Row],[Column3]]-Table11[[#This Row],[Labour]]</f>
        <v>-16.045200000000104</v>
      </c>
      <c r="AN431" s="18">
        <f>Table11[[#This Row],[Column4]]-Table11[[#This Row],[Conservative]]</f>
        <v>-8.5409900000000007</v>
      </c>
      <c r="AO431" s="19">
        <f>Table11[[#This Row],[Column5]]-Table11[[#This Row],[Reform]]</f>
        <v>16.483999999999998</v>
      </c>
      <c r="AP431" s="20">
        <f>Table11[[#This Row],[Column6]]-Table11[[#This Row],[LibDem]]</f>
        <v>0.59598999999998981</v>
      </c>
      <c r="AQ431" s="21">
        <f>Table11[[#This Row],[Column7]]-Table11[[#This Row],[Green]]</f>
        <v>8.0969999999999995</v>
      </c>
      <c r="AR431" s="22">
        <f>Table11[[#This Row],[Column8]]-Table11[[#This Row],[Oth]]</f>
        <v>-0.59080000000000099</v>
      </c>
      <c r="AS431" s="23">
        <f>Table11[[#This Row],[Column9]]-Table11[[#This Row],[SNP]]</f>
        <v>0</v>
      </c>
      <c r="AT431" s="24">
        <f>Table11[[#This Row],[Column10]]-Table11[[#This Row],[PD]]</f>
        <v>0</v>
      </c>
      <c r="AU431" s="24">
        <f>MAX(Table11[[#This Row],[Column3]:[Column10]])-LARGE(Table11[[#This Row],[Column3]:[Column10]],2)</f>
        <v>7.1292000000001003</v>
      </c>
      <c r="AV431">
        <f>Table11[[#This Row],[Column3]]*Table11[[#This Row],[Column2]]</f>
        <v>1231822.3355999948</v>
      </c>
      <c r="AW431" s="25">
        <f>TRUNC(Table11[[#This Row],[Column3]]*Table11[[#This Row],[Column28]]/100)</f>
        <v>12318</v>
      </c>
      <c r="AX431" s="26">
        <f>TRUNC(Table11[[#This Row],[Column4]]*Table11[[#This Row],[Column29]]/100)</f>
        <v>12218</v>
      </c>
      <c r="AY431" s="27">
        <f>TRUNC(Table11[[#This Row],[Column5]]*Table11[[#This Row],[Column30]]/100)</f>
        <v>15953</v>
      </c>
      <c r="AZ431" s="28">
        <f>TRUNC(Table11[[#This Row],[Column6]]*Table11[[#This Row],[Column31]]/100)</f>
        <v>3006</v>
      </c>
      <c r="BA431" s="29">
        <f>TRUNC(Table11[[#This Row],[Column7]]*Table11[[#This Row],[Column312]]/100)</f>
        <v>7393</v>
      </c>
      <c r="BB431" s="30">
        <f>TRUNC(Table11[[#This Row],[Column8]]*Table11[[#This Row],[Column313]]/100)</f>
        <v>55</v>
      </c>
      <c r="BC431" s="31">
        <f>TRUNC(Table11[[#This Row],[Column9]]*Table11[[#This Row],[Column314]]/100)</f>
        <v>0</v>
      </c>
      <c r="BD431" s="32">
        <f>TRUNC(Table11[[#This Row],[Column10]]*Table11[[#This Row],[Column30]]/100)</f>
        <v>0</v>
      </c>
      <c r="BE431">
        <f>Table11[[#This Row],[Column2]]</f>
        <v>50997</v>
      </c>
      <c r="BF431">
        <f>Table11[[#This Row],[Column28]]</f>
        <v>50997</v>
      </c>
      <c r="BG431">
        <f>Table11[[#This Row],[Column29]]</f>
        <v>50997</v>
      </c>
      <c r="BH431">
        <f>Table11[[#This Row],[Column30]]</f>
        <v>50997</v>
      </c>
      <c r="BI431">
        <f>Table11[[#This Row],[Column31]]</f>
        <v>50997</v>
      </c>
      <c r="BJ431">
        <f>Table11[[#This Row],[Column312]]</f>
        <v>50997</v>
      </c>
      <c r="BK431">
        <f>Table11[[#This Row],[Column313]]</f>
        <v>50997</v>
      </c>
      <c r="BL431">
        <f>Table11[[#This Row],[Column314]]</f>
        <v>50997</v>
      </c>
      <c r="BM431">
        <f>Table11[[#This Row],[Column315]]</f>
        <v>50997</v>
      </c>
      <c r="BN431">
        <f>Table11[[#This Row],[Column31]]</f>
        <v>50997</v>
      </c>
      <c r="BO431">
        <f>Table11[[#This Row],[Column312]]</f>
        <v>50997</v>
      </c>
    </row>
    <row r="432" spans="1:67" ht="28.8" customHeight="1">
      <c r="A432" s="2" t="s">
        <v>315</v>
      </c>
      <c r="B432" s="3" t="s">
        <v>87</v>
      </c>
      <c r="C432" s="3" t="s">
        <v>73</v>
      </c>
      <c r="D432" s="50" t="s">
        <v>1358</v>
      </c>
      <c r="E432">
        <v>0</v>
      </c>
      <c r="F432">
        <v>18.219000000000001</v>
      </c>
      <c r="G432">
        <v>9.8680000000000003</v>
      </c>
      <c r="H432">
        <v>16.585999999999999</v>
      </c>
      <c r="I432">
        <v>12.468</v>
      </c>
      <c r="J432">
        <v>24.768999999999998</v>
      </c>
      <c r="K432">
        <v>5.516</v>
      </c>
      <c r="L432">
        <v>12.574999999999999</v>
      </c>
      <c r="M432" s="7">
        <f>Table11[[#This Row],[Progressives]]*0.67+Table11[[#This Row],[Muslim]]*0.64+Table11[[#This Row],[Left]]*0.35+Table11[[#This Row],[Average]]*0.52+Table11[[#This Row],[Reforms]]*0.2</f>
        <v>35.224940000000004</v>
      </c>
      <c r="N432" s="58">
        <f>Table11[[#This Row],[Average]]*0.34+Table11[[#This Row],[Liberal]]*0.45+Table11[[#This Row],[Blues]]+Table11[[#This Row],[Reforms]]*0.6</f>
        <v>28.446169999999999</v>
      </c>
      <c r="O432" s="9">
        <f>Table11[[#This Row],[Liberal]]*0.55+Table11[[#This Row],[Progressives]]*0.07+Table11[[#This Row],[Average]]*0.14</f>
        <v>16.529489999999999</v>
      </c>
      <c r="P432" s="11">
        <f>Table11[[#This Row],[Muslim]]*0.06+Table11[[#This Row],[Left]]*0.44+Table11[[#This Row],[Progressives]]*0.26</f>
        <v>9.74742</v>
      </c>
      <c r="Q432" s="59"/>
      <c r="R432" s="57">
        <f>Table11[[#This Row],[Muslim]]*0.3+Table11[[#This Row],[Left]]*0.21+Table11[[#This Row],[Reforms]]*0.2</f>
        <v>10.05298</v>
      </c>
      <c r="T432" s="7">
        <v>35.9</v>
      </c>
      <c r="U432" s="8">
        <v>25.6</v>
      </c>
      <c r="V432" s="10">
        <v>10.7</v>
      </c>
      <c r="W432" s="9">
        <v>9.5</v>
      </c>
      <c r="X432" s="11">
        <v>4.9000000000000004</v>
      </c>
      <c r="Y432" s="13">
        <v>13.4</v>
      </c>
      <c r="Z432" s="12">
        <v>0</v>
      </c>
      <c r="AA432" s="14">
        <v>0</v>
      </c>
      <c r="AB432">
        <f t="shared" ca="1" si="6"/>
        <v>0.28224887010127786</v>
      </c>
      <c r="AC432">
        <v>44637</v>
      </c>
      <c r="AD432" s="17">
        <v>32.973999999999997</v>
      </c>
      <c r="AE432" s="18">
        <v>24.020530000000001</v>
      </c>
      <c r="AF432" s="19">
        <v>19.588000000000001</v>
      </c>
      <c r="AG432" s="20">
        <v>8.3324700000000007</v>
      </c>
      <c r="AH432" s="21">
        <v>13.343</v>
      </c>
      <c r="AI432" s="22">
        <v>1.742</v>
      </c>
      <c r="AJ432" s="23">
        <v>0</v>
      </c>
      <c r="AK432" s="24">
        <v>0</v>
      </c>
      <c r="AL432" s="2" t="s">
        <v>315</v>
      </c>
      <c r="AM432" s="17">
        <f>Table11[[#This Row],[Column3]]-Table11[[#This Row],[Labour]]</f>
        <v>-2.9260000000000019</v>
      </c>
      <c r="AN432" s="18">
        <f>Table11[[#This Row],[Column4]]-Table11[[#This Row],[Conservative]]</f>
        <v>-1.5794700000000006</v>
      </c>
      <c r="AO432" s="19">
        <f>Table11[[#This Row],[Column5]]-Table11[[#This Row],[Reform]]</f>
        <v>8.8880000000000017</v>
      </c>
      <c r="AP432" s="20">
        <f>Table11[[#This Row],[Column6]]-Table11[[#This Row],[LibDem]]</f>
        <v>-1.1675299999999993</v>
      </c>
      <c r="AQ432" s="21">
        <f>Table11[[#This Row],[Column7]]-Table11[[#This Row],[Green]]</f>
        <v>8.4429999999999996</v>
      </c>
      <c r="AR432" s="22">
        <f>Table11[[#This Row],[Column8]]-Table11[[#This Row],[Oth]]</f>
        <v>-11.658000000000001</v>
      </c>
      <c r="AS432" s="23">
        <f>Table11[[#This Row],[Column9]]-Table11[[#This Row],[SNP]]</f>
        <v>0</v>
      </c>
      <c r="AT432" s="24">
        <f>Table11[[#This Row],[Column10]]-Table11[[#This Row],[PD]]</f>
        <v>0</v>
      </c>
      <c r="AU432" s="24">
        <f>MAX(Table11[[#This Row],[Column3]:[Column10]])-LARGE(Table11[[#This Row],[Column3]:[Column10]],2)</f>
        <v>8.9534699999999958</v>
      </c>
      <c r="AV432">
        <f>Table11[[#This Row],[Column3]]*Table11[[#This Row],[Column2]]</f>
        <v>1471860.4379999998</v>
      </c>
      <c r="AW432" s="25">
        <f>TRUNC(Table11[[#This Row],[Column3]]*Table11[[#This Row],[Column28]]/100)</f>
        <v>14718</v>
      </c>
      <c r="AX432" s="26">
        <f>TRUNC(Table11[[#This Row],[Column4]]*Table11[[#This Row],[Column29]]/100)</f>
        <v>10722</v>
      </c>
      <c r="AY432" s="27">
        <f>TRUNC(Table11[[#This Row],[Column5]]*Table11[[#This Row],[Column30]]/100)</f>
        <v>8743</v>
      </c>
      <c r="AZ432" s="28">
        <f>TRUNC(Table11[[#This Row],[Column6]]*Table11[[#This Row],[Column31]]/100)</f>
        <v>3719</v>
      </c>
      <c r="BA432" s="29">
        <f>TRUNC(Table11[[#This Row],[Column7]]*Table11[[#This Row],[Column312]]/100)</f>
        <v>5955</v>
      </c>
      <c r="BB432" s="30">
        <f>TRUNC(Table11[[#This Row],[Column8]]*Table11[[#This Row],[Column313]]/100)</f>
        <v>777</v>
      </c>
      <c r="BC432" s="31">
        <f>TRUNC(Table11[[#This Row],[Column9]]*Table11[[#This Row],[Column314]]/100)</f>
        <v>0</v>
      </c>
      <c r="BD432" s="32">
        <f>TRUNC(Table11[[#This Row],[Column10]]*Table11[[#This Row],[Column30]]/100)</f>
        <v>0</v>
      </c>
      <c r="BE432">
        <f>Table11[[#This Row],[Column2]]</f>
        <v>44637</v>
      </c>
      <c r="BF432">
        <f>Table11[[#This Row],[Column28]]</f>
        <v>44637</v>
      </c>
      <c r="BG432">
        <f>Table11[[#This Row],[Column29]]</f>
        <v>44637</v>
      </c>
      <c r="BH432">
        <f>Table11[[#This Row],[Column30]]</f>
        <v>44637</v>
      </c>
      <c r="BI432">
        <f>Table11[[#This Row],[Column31]]</f>
        <v>44637</v>
      </c>
      <c r="BJ432">
        <f>Table11[[#This Row],[Column312]]</f>
        <v>44637</v>
      </c>
      <c r="BK432">
        <f>Table11[[#This Row],[Column313]]</f>
        <v>44637</v>
      </c>
      <c r="BL432">
        <f>Table11[[#This Row],[Column314]]</f>
        <v>44637</v>
      </c>
      <c r="BM432">
        <f>Table11[[#This Row],[Column315]]</f>
        <v>44637</v>
      </c>
      <c r="BN432">
        <f>Table11[[#This Row],[Column31]]</f>
        <v>44637</v>
      </c>
      <c r="BO432">
        <f>Table11[[#This Row],[Column312]]</f>
        <v>44637</v>
      </c>
    </row>
    <row r="433" spans="1:67" ht="28.8" customHeight="1">
      <c r="A433" s="4" t="s">
        <v>187</v>
      </c>
      <c r="B433" s="5" t="s">
        <v>188</v>
      </c>
      <c r="C433" s="5" t="s">
        <v>189</v>
      </c>
      <c r="D433" s="56" t="s">
        <v>1359</v>
      </c>
      <c r="E433" s="16">
        <v>0</v>
      </c>
      <c r="F433">
        <v>1.514</v>
      </c>
      <c r="G433">
        <v>25.707000000000001</v>
      </c>
      <c r="H433">
        <v>13.785</v>
      </c>
      <c r="I433">
        <v>23.661999999999999</v>
      </c>
      <c r="J433">
        <v>20.012</v>
      </c>
      <c r="K433">
        <v>2.1030000000000002</v>
      </c>
      <c r="L433">
        <v>13.217000000000001</v>
      </c>
      <c r="M433" s="7">
        <f>Table11[[#This Row],[Progressives]]*0.67+Table11[[#This Row],[Muslim]]*0.64+Table11[[#This Row],[Left]]*0.35+Table11[[#This Row],[Average]]*0.52+Table11[[#This Row],[Reforms]]*0.2</f>
        <v>34.15</v>
      </c>
      <c r="N433" s="58">
        <f>Table11[[#This Row],[Average]]*0.34+Table11[[#This Row],[Liberal]]*0.45+Table11[[#This Row],[Blues]]+Table11[[#This Row],[Reforms]]*0.6</f>
        <v>27.083680000000001</v>
      </c>
      <c r="O433" s="9">
        <f>Table11[[#This Row],[Liberal]]*0.55+Table11[[#This Row],[Progressives]]*0.07+Table11[[#This Row],[Average]]*0.14</f>
        <v>15.284230000000001</v>
      </c>
      <c r="P433" s="11">
        <f>Table11[[#This Row],[Muslim]]*0.06+Table11[[#This Row],[Left]]*0.44+Table11[[#This Row],[Progressives]]*0.26</f>
        <v>14.98602</v>
      </c>
      <c r="Q433" s="59"/>
      <c r="R433" s="57">
        <f>Table11[[#This Row],[Muslim]]*0.3+Table11[[#This Row],[Left]]*0.21+Table11[[#This Row],[Reforms]]*0.2</f>
        <v>8.4960699999999996</v>
      </c>
      <c r="T433" s="7">
        <v>18</v>
      </c>
      <c r="U433" s="8">
        <v>15.9</v>
      </c>
      <c r="V433" s="10">
        <v>7.9</v>
      </c>
      <c r="W433" s="9">
        <v>41.3</v>
      </c>
      <c r="X433" s="11">
        <v>12.4</v>
      </c>
      <c r="Y433" s="13">
        <v>4.5</v>
      </c>
      <c r="Z433" s="12">
        <v>0</v>
      </c>
      <c r="AA433" s="14">
        <v>0</v>
      </c>
      <c r="AB433">
        <f t="shared" ca="1" si="6"/>
        <v>0.85961634265294873</v>
      </c>
      <c r="AC433">
        <v>48130</v>
      </c>
      <c r="AD433" s="17">
        <v>7.1654400000000003</v>
      </c>
      <c r="AE433" s="18">
        <v>13.988479999999999</v>
      </c>
      <c r="AF433" s="19">
        <v>12.34728</v>
      </c>
      <c r="AG433" s="20">
        <v>40.827800000000003</v>
      </c>
      <c r="AH433" s="21">
        <v>25.125</v>
      </c>
      <c r="AI433" s="22">
        <v>0.54600000000000004</v>
      </c>
      <c r="AJ433" s="23">
        <v>0</v>
      </c>
      <c r="AK433" s="24">
        <v>0</v>
      </c>
      <c r="AL433" s="4" t="s">
        <v>187</v>
      </c>
      <c r="AM433" s="17">
        <f>Table11[[#This Row],[Column3]]-Table11[[#This Row],[Labour]]</f>
        <v>-10.83456</v>
      </c>
      <c r="AN433" s="18">
        <f>Table11[[#This Row],[Column4]]-Table11[[#This Row],[Conservative]]</f>
        <v>-1.9115200000000012</v>
      </c>
      <c r="AO433" s="19">
        <f>Table11[[#This Row],[Column5]]-Table11[[#This Row],[Reform]]</f>
        <v>4.4472799999999992</v>
      </c>
      <c r="AP433" s="20">
        <f>Table11[[#This Row],[Column6]]-Table11[[#This Row],[LibDem]]</f>
        <v>-0.47219999999999374</v>
      </c>
      <c r="AQ433" s="21">
        <f>Table11[[#This Row],[Column7]]-Table11[[#This Row],[Green]]</f>
        <v>12.725</v>
      </c>
      <c r="AR433" s="22">
        <f>Table11[[#This Row],[Column8]]-Table11[[#This Row],[Oth]]</f>
        <v>-3.9539999999999997</v>
      </c>
      <c r="AS433" s="23">
        <f>Table11[[#This Row],[Column9]]-Table11[[#This Row],[SNP]]</f>
        <v>0</v>
      </c>
      <c r="AT433" s="24">
        <f>Table11[[#This Row],[Column10]]-Table11[[#This Row],[PD]]</f>
        <v>0</v>
      </c>
      <c r="AU433" s="24">
        <f>MAX(Table11[[#This Row],[Column3]:[Column10]])-LARGE(Table11[[#This Row],[Column3]:[Column10]],2)</f>
        <v>15.702800000000003</v>
      </c>
      <c r="AV433">
        <f>Table11[[#This Row],[Column3]]*Table11[[#This Row],[Column2]]</f>
        <v>344872.62719999999</v>
      </c>
      <c r="AW433" s="25">
        <f>TRUNC(Table11[[#This Row],[Column3]]*Table11[[#This Row],[Column28]]/100)</f>
        <v>3448</v>
      </c>
      <c r="AX433" s="26">
        <f>TRUNC(Table11[[#This Row],[Column4]]*Table11[[#This Row],[Column29]]/100)</f>
        <v>6732</v>
      </c>
      <c r="AY433" s="27">
        <f>TRUNC(Table11[[#This Row],[Column5]]*Table11[[#This Row],[Column30]]/100)</f>
        <v>5942</v>
      </c>
      <c r="AZ433" s="28">
        <f>TRUNC(Table11[[#This Row],[Column6]]*Table11[[#This Row],[Column31]]/100)</f>
        <v>19650</v>
      </c>
      <c r="BA433" s="29">
        <f>TRUNC(Table11[[#This Row],[Column7]]*Table11[[#This Row],[Column312]]/100)</f>
        <v>12092</v>
      </c>
      <c r="BB433" s="30">
        <f>TRUNC(Table11[[#This Row],[Column8]]*Table11[[#This Row],[Column313]]/100)</f>
        <v>262</v>
      </c>
      <c r="BC433" s="31">
        <f>TRUNC(Table11[[#This Row],[Column9]]*Table11[[#This Row],[Column314]]/100)</f>
        <v>0</v>
      </c>
      <c r="BD433" s="32">
        <f>TRUNC(Table11[[#This Row],[Column10]]*Table11[[#This Row],[Column30]]/100)</f>
        <v>0</v>
      </c>
      <c r="BE433">
        <f>Table11[[#This Row],[Column2]]</f>
        <v>48130</v>
      </c>
      <c r="BF433">
        <f>Table11[[#This Row],[Column28]]</f>
        <v>48130</v>
      </c>
      <c r="BG433">
        <f>Table11[[#This Row],[Column29]]</f>
        <v>48130</v>
      </c>
      <c r="BH433">
        <f>Table11[[#This Row],[Column30]]</f>
        <v>48130</v>
      </c>
      <c r="BI433">
        <f>Table11[[#This Row],[Column31]]</f>
        <v>48130</v>
      </c>
      <c r="BJ433">
        <f>Table11[[#This Row],[Column312]]</f>
        <v>48130</v>
      </c>
      <c r="BK433">
        <f>Table11[[#This Row],[Column313]]</f>
        <v>48130</v>
      </c>
      <c r="BL433">
        <f>Table11[[#This Row],[Column314]]</f>
        <v>48130</v>
      </c>
      <c r="BM433">
        <f>Table11[[#This Row],[Column315]]</f>
        <v>48130</v>
      </c>
      <c r="BN433">
        <f>Table11[[#This Row],[Column31]]</f>
        <v>48130</v>
      </c>
      <c r="BO433">
        <f>Table11[[#This Row],[Column312]]</f>
        <v>48130</v>
      </c>
    </row>
    <row r="434" spans="1:67" ht="28.8" customHeight="1">
      <c r="A434" s="4" t="s">
        <v>322</v>
      </c>
      <c r="B434" s="5" t="s">
        <v>323</v>
      </c>
      <c r="C434" s="5" t="s">
        <v>189</v>
      </c>
      <c r="D434" s="56" t="s">
        <v>1360</v>
      </c>
      <c r="E434" s="16">
        <v>0</v>
      </c>
      <c r="F434">
        <v>2.5960000000000001</v>
      </c>
      <c r="G434">
        <v>10.631</v>
      </c>
      <c r="H434">
        <v>15.116</v>
      </c>
      <c r="I434">
        <v>35.680999999999997</v>
      </c>
      <c r="J434">
        <v>15.551</v>
      </c>
      <c r="K434">
        <v>2.0310000000000001</v>
      </c>
      <c r="L434">
        <v>18.393999999999998</v>
      </c>
      <c r="M434" s="7">
        <f>Table11[[#This Row],[Progressives]]*0.67+Table11[[#This Row],[Muslim]]*0.64+Table11[[#This Row],[Left]]*0.35+Table11[[#This Row],[Average]]*0.52+Table11[[#This Row],[Reforms]]*0.2</f>
        <v>37.742930000000001</v>
      </c>
      <c r="N434" s="58">
        <f>Table11[[#This Row],[Average]]*0.34+Table11[[#This Row],[Liberal]]*0.45+Table11[[#This Row],[Blues]]+Table11[[#This Row],[Reforms]]*0.6</f>
        <v>32.196889999999996</v>
      </c>
      <c r="O434" s="9">
        <f>Table11[[#This Row],[Liberal]]*0.55+Table11[[#This Row],[Progressives]]*0.07+Table11[[#This Row],[Average]]*0.14</f>
        <v>14.60651</v>
      </c>
      <c r="P434" s="11">
        <f>Table11[[#This Row],[Muslim]]*0.06+Table11[[#This Row],[Left]]*0.44+Table11[[#This Row],[Progressives]]*0.26</f>
        <v>8.76356</v>
      </c>
      <c r="Q434" s="59"/>
      <c r="R434" s="57">
        <f>Table11[[#This Row],[Muslim]]*0.3+Table11[[#This Row],[Left]]*0.21+Table11[[#This Row],[Reforms]]*0.2</f>
        <v>6.6901099999999998</v>
      </c>
      <c r="T434" s="7">
        <v>40.799999999999997</v>
      </c>
      <c r="U434" s="8">
        <v>28.6</v>
      </c>
      <c r="V434" s="10">
        <v>14</v>
      </c>
      <c r="W434" s="9">
        <v>6.9</v>
      </c>
      <c r="X434" s="11">
        <v>6.2</v>
      </c>
      <c r="Y434" s="13">
        <v>3.6</v>
      </c>
      <c r="Z434" s="12">
        <v>0</v>
      </c>
      <c r="AA434" s="14">
        <v>0</v>
      </c>
      <c r="AB434">
        <f t="shared" ca="1" si="6"/>
        <v>3.2078253389862921E-2</v>
      </c>
      <c r="AC434">
        <v>44910</v>
      </c>
      <c r="AD434" s="17">
        <v>28.821259999999999</v>
      </c>
      <c r="AE434" s="18">
        <v>17.846399999999999</v>
      </c>
      <c r="AF434" s="19">
        <v>30.5106</v>
      </c>
      <c r="AG434" s="20">
        <v>7.2527400000000002</v>
      </c>
      <c r="AH434" s="21">
        <v>15.114000000000001</v>
      </c>
      <c r="AI434" s="22">
        <v>0.45500000000000002</v>
      </c>
      <c r="AJ434" s="23">
        <v>0</v>
      </c>
      <c r="AK434" s="24">
        <v>0</v>
      </c>
      <c r="AL434" s="4" t="s">
        <v>322</v>
      </c>
      <c r="AM434" s="17">
        <f>Table11[[#This Row],[Column3]]-Table11[[#This Row],[Labour]]</f>
        <v>-11.978739999999998</v>
      </c>
      <c r="AN434" s="18">
        <f>Table11[[#This Row],[Column4]]-Table11[[#This Row],[Conservative]]</f>
        <v>-10.753600000000002</v>
      </c>
      <c r="AO434" s="19">
        <f>Table11[[#This Row],[Column5]]-Table11[[#This Row],[Reform]]</f>
        <v>16.5106</v>
      </c>
      <c r="AP434" s="20">
        <f>Table11[[#This Row],[Column6]]-Table11[[#This Row],[LibDem]]</f>
        <v>0.35273999999999983</v>
      </c>
      <c r="AQ434" s="21">
        <f>Table11[[#This Row],[Column7]]-Table11[[#This Row],[Green]]</f>
        <v>8.9140000000000015</v>
      </c>
      <c r="AR434" s="22">
        <f>Table11[[#This Row],[Column8]]-Table11[[#This Row],[Oth]]</f>
        <v>-3.145</v>
      </c>
      <c r="AS434" s="23">
        <f>Table11[[#This Row],[Column9]]-Table11[[#This Row],[SNP]]</f>
        <v>0</v>
      </c>
      <c r="AT434" s="24">
        <f>Table11[[#This Row],[Column10]]-Table11[[#This Row],[PD]]</f>
        <v>0</v>
      </c>
      <c r="AU434" s="24">
        <f>MAX(Table11[[#This Row],[Column3]:[Column10]])-LARGE(Table11[[#This Row],[Column3]:[Column10]],2)</f>
        <v>1.6893400000000014</v>
      </c>
      <c r="AV434">
        <f>Table11[[#This Row],[Column3]]*Table11[[#This Row],[Column2]]</f>
        <v>1294362.7866</v>
      </c>
      <c r="AW434" s="25">
        <f>TRUNC(Table11[[#This Row],[Column3]]*Table11[[#This Row],[Column28]]/100)</f>
        <v>12943</v>
      </c>
      <c r="AX434" s="26">
        <f>TRUNC(Table11[[#This Row],[Column4]]*Table11[[#This Row],[Column29]]/100)</f>
        <v>8014</v>
      </c>
      <c r="AY434" s="27">
        <f>TRUNC(Table11[[#This Row],[Column5]]*Table11[[#This Row],[Column30]]/100)</f>
        <v>13702</v>
      </c>
      <c r="AZ434" s="28">
        <f>TRUNC(Table11[[#This Row],[Column6]]*Table11[[#This Row],[Column31]]/100)</f>
        <v>3257</v>
      </c>
      <c r="BA434" s="29">
        <f>TRUNC(Table11[[#This Row],[Column7]]*Table11[[#This Row],[Column312]]/100)</f>
        <v>6787</v>
      </c>
      <c r="BB434" s="30">
        <f>TRUNC(Table11[[#This Row],[Column8]]*Table11[[#This Row],[Column313]]/100)</f>
        <v>204</v>
      </c>
      <c r="BC434" s="31">
        <f>TRUNC(Table11[[#This Row],[Column9]]*Table11[[#This Row],[Column314]]/100)</f>
        <v>0</v>
      </c>
      <c r="BD434" s="32">
        <f>TRUNC(Table11[[#This Row],[Column10]]*Table11[[#This Row],[Column30]]/100)</f>
        <v>0</v>
      </c>
      <c r="BE434">
        <f>Table11[[#This Row],[Column2]]</f>
        <v>44910</v>
      </c>
      <c r="BF434">
        <f>Table11[[#This Row],[Column28]]</f>
        <v>44910</v>
      </c>
      <c r="BG434">
        <f>Table11[[#This Row],[Column29]]</f>
        <v>44910</v>
      </c>
      <c r="BH434">
        <f>Table11[[#This Row],[Column30]]</f>
        <v>44910</v>
      </c>
      <c r="BI434">
        <f>Table11[[#This Row],[Column31]]</f>
        <v>44910</v>
      </c>
      <c r="BJ434">
        <f>Table11[[#This Row],[Column312]]</f>
        <v>44910</v>
      </c>
      <c r="BK434">
        <f>Table11[[#This Row],[Column313]]</f>
        <v>44910</v>
      </c>
      <c r="BL434">
        <f>Table11[[#This Row],[Column314]]</f>
        <v>44910</v>
      </c>
      <c r="BM434">
        <f>Table11[[#This Row],[Column315]]</f>
        <v>44910</v>
      </c>
      <c r="BN434">
        <f>Table11[[#This Row],[Column31]]</f>
        <v>44910</v>
      </c>
      <c r="BO434">
        <f>Table11[[#This Row],[Column312]]</f>
        <v>44910</v>
      </c>
    </row>
    <row r="435" spans="1:67" ht="28.8" customHeight="1">
      <c r="A435" s="2" t="s">
        <v>324</v>
      </c>
      <c r="B435" s="3" t="s">
        <v>323</v>
      </c>
      <c r="C435" s="3" t="s">
        <v>189</v>
      </c>
      <c r="D435" s="50" t="s">
        <v>1361</v>
      </c>
      <c r="E435" s="16">
        <v>0</v>
      </c>
      <c r="F435">
        <v>2.2410000000000001</v>
      </c>
      <c r="G435">
        <v>19.529</v>
      </c>
      <c r="H435">
        <v>12.948</v>
      </c>
      <c r="I435">
        <v>28.294</v>
      </c>
      <c r="J435">
        <v>15.802</v>
      </c>
      <c r="K435">
        <v>1.9039999999999999</v>
      </c>
      <c r="L435">
        <v>19.282</v>
      </c>
      <c r="M435" s="7">
        <f>Table11[[#This Row],[Progressives]]*0.67+Table11[[#This Row],[Muslim]]*0.64+Table11[[#This Row],[Left]]*0.35+Table11[[#This Row],[Average]]*0.52+Table11[[#This Row],[Reforms]]*0.2</f>
        <v>35.513829999999999</v>
      </c>
      <c r="N435" s="58">
        <f>Table11[[#This Row],[Average]]*0.34+Table11[[#This Row],[Liberal]]*0.45+Table11[[#This Row],[Blues]]+Table11[[#This Row],[Reforms]]*0.6</f>
        <v>30.204059999999998</v>
      </c>
      <c r="O435" s="9">
        <f>Table11[[#This Row],[Liberal]]*0.55+Table11[[#This Row],[Progressives]]*0.07+Table11[[#This Row],[Average]]*0.14</f>
        <v>13.558620000000001</v>
      </c>
      <c r="P435" s="11">
        <f>Table11[[#This Row],[Muslim]]*0.06+Table11[[#This Row],[Left]]*0.44+Table11[[#This Row],[Progressives]]*0.26</f>
        <v>12.093700000000002</v>
      </c>
      <c r="Q435" s="59"/>
      <c r="R435" s="57">
        <f>Table11[[#This Row],[Muslim]]*0.3+Table11[[#This Row],[Left]]*0.21+Table11[[#This Row],[Reforms]]*0.2</f>
        <v>8.6297899999999998</v>
      </c>
      <c r="T435" s="7">
        <v>36.4</v>
      </c>
      <c r="U435" s="8">
        <v>28.3</v>
      </c>
      <c r="V435" s="10">
        <v>16.899999999999999</v>
      </c>
      <c r="W435" s="9">
        <v>10.9</v>
      </c>
      <c r="X435" s="11">
        <v>6.6</v>
      </c>
      <c r="Y435" s="13">
        <v>0.9</v>
      </c>
      <c r="Z435" s="12">
        <v>0</v>
      </c>
      <c r="AA435" s="14">
        <v>0</v>
      </c>
      <c r="AB435">
        <f t="shared" ca="1" si="6"/>
        <v>0.86971556623675927</v>
      </c>
      <c r="AC435">
        <v>39418</v>
      </c>
      <c r="AD435" s="17">
        <v>22.274000000000001</v>
      </c>
      <c r="AE435" s="18">
        <v>26.130800000000001</v>
      </c>
      <c r="AF435" s="19">
        <v>26.411000000000001</v>
      </c>
      <c r="AG435" s="20">
        <v>9.8171999999999997</v>
      </c>
      <c r="AH435" s="21">
        <v>15.25</v>
      </c>
      <c r="AI435" s="22">
        <v>0.11699999999999899</v>
      </c>
      <c r="AJ435" s="23">
        <v>0</v>
      </c>
      <c r="AK435" s="24">
        <v>0</v>
      </c>
      <c r="AL435" s="2" t="s">
        <v>324</v>
      </c>
      <c r="AM435" s="17">
        <f>Table11[[#This Row],[Column3]]-Table11[[#This Row],[Labour]]</f>
        <v>-14.125999999999998</v>
      </c>
      <c r="AN435" s="18">
        <f>Table11[[#This Row],[Column4]]-Table11[[#This Row],[Conservative]]</f>
        <v>-2.1692</v>
      </c>
      <c r="AO435" s="19">
        <f>Table11[[#This Row],[Column5]]-Table11[[#This Row],[Reform]]</f>
        <v>9.5110000000000028</v>
      </c>
      <c r="AP435" s="20">
        <f>Table11[[#This Row],[Column6]]-Table11[[#This Row],[LibDem]]</f>
        <v>-1.0828000000000007</v>
      </c>
      <c r="AQ435" s="21">
        <f>Table11[[#This Row],[Column7]]-Table11[[#This Row],[Green]]</f>
        <v>8.65</v>
      </c>
      <c r="AR435" s="22">
        <f>Table11[[#This Row],[Column8]]-Table11[[#This Row],[Oth]]</f>
        <v>-0.78300000000000103</v>
      </c>
      <c r="AS435" s="23">
        <f>Table11[[#This Row],[Column9]]-Table11[[#This Row],[SNP]]</f>
        <v>0</v>
      </c>
      <c r="AT435" s="24">
        <f>Table11[[#This Row],[Column10]]-Table11[[#This Row],[PD]]</f>
        <v>0</v>
      </c>
      <c r="AU435" s="24">
        <f>MAX(Table11[[#This Row],[Column3]:[Column10]])-LARGE(Table11[[#This Row],[Column3]:[Column10]],2)</f>
        <v>0.28020000000000067</v>
      </c>
      <c r="AV435">
        <f>Table11[[#This Row],[Column3]]*Table11[[#This Row],[Column2]]</f>
        <v>877996.53200000001</v>
      </c>
      <c r="AW435" s="25">
        <f>TRUNC(Table11[[#This Row],[Column3]]*Table11[[#This Row],[Column28]]/100)</f>
        <v>8779</v>
      </c>
      <c r="AX435" s="26">
        <f>TRUNC(Table11[[#This Row],[Column4]]*Table11[[#This Row],[Column29]]/100)</f>
        <v>10300</v>
      </c>
      <c r="AY435" s="27">
        <f>TRUNC(Table11[[#This Row],[Column5]]*Table11[[#This Row],[Column30]]/100)</f>
        <v>10410</v>
      </c>
      <c r="AZ435" s="28">
        <f>TRUNC(Table11[[#This Row],[Column6]]*Table11[[#This Row],[Column31]]/100)</f>
        <v>3869</v>
      </c>
      <c r="BA435" s="29">
        <f>TRUNC(Table11[[#This Row],[Column7]]*Table11[[#This Row],[Column312]]/100)</f>
        <v>6011</v>
      </c>
      <c r="BB435" s="30">
        <f>TRUNC(Table11[[#This Row],[Column8]]*Table11[[#This Row],[Column313]]/100)</f>
        <v>46</v>
      </c>
      <c r="BC435" s="31">
        <f>TRUNC(Table11[[#This Row],[Column9]]*Table11[[#This Row],[Column314]]/100)</f>
        <v>0</v>
      </c>
      <c r="BD435" s="32">
        <f>TRUNC(Table11[[#This Row],[Column10]]*Table11[[#This Row],[Column30]]/100)</f>
        <v>0</v>
      </c>
      <c r="BE435">
        <f>Table11[[#This Row],[Column2]]</f>
        <v>39418</v>
      </c>
      <c r="BF435">
        <f>Table11[[#This Row],[Column28]]</f>
        <v>39418</v>
      </c>
      <c r="BG435">
        <f>Table11[[#This Row],[Column29]]</f>
        <v>39418</v>
      </c>
      <c r="BH435">
        <f>Table11[[#This Row],[Column30]]</f>
        <v>39418</v>
      </c>
      <c r="BI435">
        <f>Table11[[#This Row],[Column31]]</f>
        <v>39418</v>
      </c>
      <c r="BJ435">
        <f>Table11[[#This Row],[Column312]]</f>
        <v>39418</v>
      </c>
      <c r="BK435">
        <f>Table11[[#This Row],[Column313]]</f>
        <v>39418</v>
      </c>
      <c r="BL435">
        <f>Table11[[#This Row],[Column314]]</f>
        <v>39418</v>
      </c>
      <c r="BM435">
        <f>Table11[[#This Row],[Column315]]</f>
        <v>39418</v>
      </c>
      <c r="BN435">
        <f>Table11[[#This Row],[Column31]]</f>
        <v>39418</v>
      </c>
      <c r="BO435">
        <f>Table11[[#This Row],[Column312]]</f>
        <v>39418</v>
      </c>
    </row>
    <row r="436" spans="1:67" ht="28.8" customHeight="1">
      <c r="A436" s="2" t="s">
        <v>510</v>
      </c>
      <c r="B436" s="3" t="s">
        <v>188</v>
      </c>
      <c r="C436" s="3" t="s">
        <v>189</v>
      </c>
      <c r="D436" s="50" t="s">
        <v>1362</v>
      </c>
      <c r="E436">
        <v>0</v>
      </c>
      <c r="F436">
        <v>0.56299999999999994</v>
      </c>
      <c r="G436">
        <v>8.0960000000000001</v>
      </c>
      <c r="H436">
        <v>6.6449999999999996</v>
      </c>
      <c r="I436">
        <v>31.812999999999999</v>
      </c>
      <c r="J436">
        <v>16.649000000000001</v>
      </c>
      <c r="K436">
        <v>4.3760000000000003</v>
      </c>
      <c r="L436">
        <v>31.856000000000002</v>
      </c>
      <c r="M436" s="7">
        <f>Table11[[#This Row],[Progressives]]*0.67+Table11[[#This Row],[Muslim]]*0.64+Table11[[#This Row],[Left]]*0.35+Table11[[#This Row],[Average]]*0.52+Table11[[#This Row],[Reforms]]*0.2</f>
        <v>30.560030000000001</v>
      </c>
      <c r="N436" s="58">
        <f>Table11[[#This Row],[Average]]*0.34+Table11[[#This Row],[Liberal]]*0.45+Table11[[#This Row],[Blues]]+Table11[[#This Row],[Reforms]]*0.6</f>
        <v>41.798070000000003</v>
      </c>
      <c r="O436" s="9">
        <f>Table11[[#This Row],[Liberal]]*0.55+Table11[[#This Row],[Progressives]]*0.07+Table11[[#This Row],[Average]]*0.14</f>
        <v>14.075920000000002</v>
      </c>
      <c r="P436" s="11">
        <f>Table11[[#This Row],[Muslim]]*0.06+Table11[[#This Row],[Left]]*0.44+Table11[[#This Row],[Progressives]]*0.26</f>
        <v>5.3237199999999998</v>
      </c>
      <c r="Q436" s="59"/>
      <c r="R436" s="57">
        <f>Table11[[#This Row],[Muslim]]*0.3+Table11[[#This Row],[Left]]*0.21+Table11[[#This Row],[Reforms]]*0.2</f>
        <v>8.240260000000001</v>
      </c>
      <c r="T436" s="7">
        <v>27.2</v>
      </c>
      <c r="U436" s="8">
        <v>30.6</v>
      </c>
      <c r="V436" s="10">
        <v>22.2</v>
      </c>
      <c r="W436" s="9">
        <v>14.4</v>
      </c>
      <c r="X436" s="11">
        <v>4.3</v>
      </c>
      <c r="Y436" s="13">
        <v>1.3</v>
      </c>
      <c r="Z436" s="12">
        <v>0</v>
      </c>
      <c r="AA436" s="14">
        <v>0</v>
      </c>
      <c r="AB436">
        <f t="shared" ca="1" si="6"/>
        <v>0.17164522865962617</v>
      </c>
      <c r="AC436">
        <v>40129</v>
      </c>
      <c r="AD436" s="17">
        <v>10.33024</v>
      </c>
      <c r="AE436" s="18">
        <v>31.169269999999901</v>
      </c>
      <c r="AF436" s="19">
        <v>35.536999999999999</v>
      </c>
      <c r="AG436" s="20">
        <v>11.61459</v>
      </c>
      <c r="AH436" s="21">
        <v>11.189</v>
      </c>
      <c r="AI436" s="22">
        <v>0.15989999999999899</v>
      </c>
      <c r="AJ436" s="23">
        <v>0</v>
      </c>
      <c r="AK436" s="24">
        <v>0</v>
      </c>
      <c r="AL436" s="2" t="s">
        <v>510</v>
      </c>
      <c r="AM436" s="17">
        <f>Table11[[#This Row],[Column3]]-Table11[[#This Row],[Labour]]</f>
        <v>-16.869759999999999</v>
      </c>
      <c r="AN436" s="18">
        <f>Table11[[#This Row],[Column4]]-Table11[[#This Row],[Conservative]]</f>
        <v>0.56926999999990002</v>
      </c>
      <c r="AO436" s="19">
        <f>Table11[[#This Row],[Column5]]-Table11[[#This Row],[Reform]]</f>
        <v>13.337</v>
      </c>
      <c r="AP436" s="20">
        <f>Table11[[#This Row],[Column6]]-Table11[[#This Row],[LibDem]]</f>
        <v>-2.7854100000000006</v>
      </c>
      <c r="AQ436" s="21">
        <f>Table11[[#This Row],[Column7]]-Table11[[#This Row],[Green]]</f>
        <v>6.8890000000000002</v>
      </c>
      <c r="AR436" s="22">
        <f>Table11[[#This Row],[Column8]]-Table11[[#This Row],[Oth]]</f>
        <v>-1.140100000000001</v>
      </c>
      <c r="AS436" s="23">
        <f>Table11[[#This Row],[Column9]]-Table11[[#This Row],[SNP]]</f>
        <v>0</v>
      </c>
      <c r="AT436" s="24">
        <f>Table11[[#This Row],[Column10]]-Table11[[#This Row],[PD]]</f>
        <v>0</v>
      </c>
      <c r="AU436" s="24">
        <f>MAX(Table11[[#This Row],[Column3]:[Column10]])-LARGE(Table11[[#This Row],[Column3]:[Column10]],2)</f>
        <v>4.3677300000000976</v>
      </c>
      <c r="AV436">
        <f>Table11[[#This Row],[Column3]]*Table11[[#This Row],[Column2]]</f>
        <v>414542.20095999999</v>
      </c>
      <c r="AW436" s="25">
        <f>TRUNC(Table11[[#This Row],[Column3]]*Table11[[#This Row],[Column28]]/100)</f>
        <v>4145</v>
      </c>
      <c r="AX436" s="26">
        <f>TRUNC(Table11[[#This Row],[Column4]]*Table11[[#This Row],[Column29]]/100)</f>
        <v>12507</v>
      </c>
      <c r="AY436" s="27">
        <f>TRUNC(Table11[[#This Row],[Column5]]*Table11[[#This Row],[Column30]]/100)</f>
        <v>14260</v>
      </c>
      <c r="AZ436" s="28">
        <f>TRUNC(Table11[[#This Row],[Column6]]*Table11[[#This Row],[Column31]]/100)</f>
        <v>4660</v>
      </c>
      <c r="BA436" s="29">
        <f>TRUNC(Table11[[#This Row],[Column7]]*Table11[[#This Row],[Column312]]/100)</f>
        <v>4490</v>
      </c>
      <c r="BB436" s="30">
        <f>TRUNC(Table11[[#This Row],[Column8]]*Table11[[#This Row],[Column313]]/100)</f>
        <v>64</v>
      </c>
      <c r="BC436" s="31">
        <f>TRUNC(Table11[[#This Row],[Column9]]*Table11[[#This Row],[Column314]]/100)</f>
        <v>0</v>
      </c>
      <c r="BD436" s="32">
        <f>TRUNC(Table11[[#This Row],[Column10]]*Table11[[#This Row],[Column30]]/100)</f>
        <v>0</v>
      </c>
      <c r="BE436">
        <f>Table11[[#This Row],[Column2]]</f>
        <v>40129</v>
      </c>
      <c r="BF436">
        <f>Table11[[#This Row],[Column28]]</f>
        <v>40129</v>
      </c>
      <c r="BG436">
        <f>Table11[[#This Row],[Column29]]</f>
        <v>40129</v>
      </c>
      <c r="BH436">
        <f>Table11[[#This Row],[Column30]]</f>
        <v>40129</v>
      </c>
      <c r="BI436">
        <f>Table11[[#This Row],[Column31]]</f>
        <v>40129</v>
      </c>
      <c r="BJ436">
        <f>Table11[[#This Row],[Column312]]</f>
        <v>40129</v>
      </c>
      <c r="BK436">
        <f>Table11[[#This Row],[Column313]]</f>
        <v>40129</v>
      </c>
      <c r="BL436">
        <f>Table11[[#This Row],[Column314]]</f>
        <v>40129</v>
      </c>
      <c r="BM436">
        <f>Table11[[#This Row],[Column315]]</f>
        <v>40129</v>
      </c>
      <c r="BN436">
        <f>Table11[[#This Row],[Column31]]</f>
        <v>40129</v>
      </c>
      <c r="BO436">
        <f>Table11[[#This Row],[Column312]]</f>
        <v>40129</v>
      </c>
    </row>
    <row r="437" spans="1:67" ht="28.8" customHeight="1">
      <c r="A437" s="4" t="s">
        <v>204</v>
      </c>
      <c r="B437" s="5" t="s">
        <v>188</v>
      </c>
      <c r="C437" s="5" t="s">
        <v>189</v>
      </c>
      <c r="D437" s="56" t="s">
        <v>1363</v>
      </c>
      <c r="E437" s="16">
        <v>0</v>
      </c>
      <c r="F437">
        <v>6.07</v>
      </c>
      <c r="G437">
        <v>34.768000000000001</v>
      </c>
      <c r="H437">
        <v>30.352</v>
      </c>
      <c r="I437">
        <v>4.024</v>
      </c>
      <c r="J437">
        <v>15.773999999999999</v>
      </c>
      <c r="K437">
        <v>2.6269999999999998</v>
      </c>
      <c r="L437">
        <v>6.3849999999999998</v>
      </c>
      <c r="M437" s="7">
        <f>Table11[[#This Row],[Progressives]]*0.67+Table11[[#This Row],[Muslim]]*0.64+Table11[[#This Row],[Left]]*0.35+Table11[[#This Row],[Average]]*0.52+Table11[[#This Row],[Reforms]]*0.2</f>
        <v>39.758920000000003</v>
      </c>
      <c r="N437" s="58">
        <f>Table11[[#This Row],[Average]]*0.34+Table11[[#This Row],[Liberal]]*0.45+Table11[[#This Row],[Blues]]+Table11[[#This Row],[Reforms]]*0.6</f>
        <v>14.92446</v>
      </c>
      <c r="O437" s="9">
        <f>Table11[[#This Row],[Liberal]]*0.55+Table11[[#This Row],[Progressives]]*0.07+Table11[[#This Row],[Average]]*0.14</f>
        <v>11.363700000000001</v>
      </c>
      <c r="P437" s="11">
        <f>Table11[[#This Row],[Muslim]]*0.06+Table11[[#This Row],[Left]]*0.44+Table11[[#This Row],[Progressives]]*0.26</f>
        <v>23.553640000000001</v>
      </c>
      <c r="Q437" s="59"/>
      <c r="R437" s="57">
        <f>Table11[[#This Row],[Muslim]]*0.3+Table11[[#This Row],[Left]]*0.21+Table11[[#This Row],[Reforms]]*0.2</f>
        <v>10.399280000000001</v>
      </c>
      <c r="T437" s="7">
        <v>32.6</v>
      </c>
      <c r="U437" s="8">
        <v>4.5999999999999996</v>
      </c>
      <c r="V437" s="10">
        <v>3.1</v>
      </c>
      <c r="W437" s="9">
        <v>2.7</v>
      </c>
      <c r="X437" s="11">
        <v>56.6</v>
      </c>
      <c r="Y437" s="13">
        <v>0.5</v>
      </c>
      <c r="Z437" s="12">
        <v>0</v>
      </c>
      <c r="AA437" s="14">
        <v>0</v>
      </c>
      <c r="AB437">
        <f t="shared" ca="1" si="6"/>
        <v>0.54711318066191983</v>
      </c>
      <c r="AC437">
        <v>43365</v>
      </c>
      <c r="AD437" s="17">
        <v>22.552610000000001</v>
      </c>
      <c r="AE437" s="18">
        <v>5.8079999999999998</v>
      </c>
      <c r="AF437" s="19">
        <v>4.3</v>
      </c>
      <c r="AG437" s="20">
        <v>5.2803899999999997</v>
      </c>
      <c r="AH437" s="21">
        <v>61.848399999999998</v>
      </c>
      <c r="AI437" s="22">
        <v>0.21060000000000001</v>
      </c>
      <c r="AJ437" s="23">
        <v>0</v>
      </c>
      <c r="AK437" s="24">
        <v>0</v>
      </c>
      <c r="AL437" s="4" t="s">
        <v>204</v>
      </c>
      <c r="AM437" s="17">
        <f>Table11[[#This Row],[Column3]]-Table11[[#This Row],[Labour]]</f>
        <v>-10.04739</v>
      </c>
      <c r="AN437" s="18">
        <f>Table11[[#This Row],[Column4]]-Table11[[#This Row],[Conservative]]</f>
        <v>1.2080000000000002</v>
      </c>
      <c r="AO437" s="19">
        <f>Table11[[#This Row],[Column5]]-Table11[[#This Row],[Reform]]</f>
        <v>1.1999999999999997</v>
      </c>
      <c r="AP437" s="20">
        <f>Table11[[#This Row],[Column6]]-Table11[[#This Row],[LibDem]]</f>
        <v>2.5803899999999995</v>
      </c>
      <c r="AQ437" s="21">
        <f>Table11[[#This Row],[Column7]]-Table11[[#This Row],[Green]]</f>
        <v>5.2483999999999966</v>
      </c>
      <c r="AR437" s="22">
        <f>Table11[[#This Row],[Column8]]-Table11[[#This Row],[Oth]]</f>
        <v>-0.28939999999999999</v>
      </c>
      <c r="AS437" s="23">
        <f>Table11[[#This Row],[Column9]]-Table11[[#This Row],[SNP]]</f>
        <v>0</v>
      </c>
      <c r="AT437" s="24">
        <f>Table11[[#This Row],[Column10]]-Table11[[#This Row],[PD]]</f>
        <v>0</v>
      </c>
      <c r="AU437" s="24">
        <f>MAX(Table11[[#This Row],[Column3]:[Column10]])-LARGE(Table11[[#This Row],[Column3]:[Column10]],2)</f>
        <v>39.295789999999997</v>
      </c>
      <c r="AV437">
        <f>Table11[[#This Row],[Column3]]*Table11[[#This Row],[Column2]]</f>
        <v>977993.93265000009</v>
      </c>
      <c r="AW437" s="25">
        <f>TRUNC(Table11[[#This Row],[Column3]]*Table11[[#This Row],[Column28]]/100)</f>
        <v>9779</v>
      </c>
      <c r="AX437" s="26">
        <f>TRUNC(Table11[[#This Row],[Column4]]*Table11[[#This Row],[Column29]]/100)</f>
        <v>2518</v>
      </c>
      <c r="AY437" s="27">
        <f>TRUNC(Table11[[#This Row],[Column5]]*Table11[[#This Row],[Column30]]/100)</f>
        <v>1864</v>
      </c>
      <c r="AZ437" s="28">
        <f>TRUNC(Table11[[#This Row],[Column6]]*Table11[[#This Row],[Column31]]/100)</f>
        <v>2289</v>
      </c>
      <c r="BA437" s="29">
        <f>TRUNC(Table11[[#This Row],[Column7]]*Table11[[#This Row],[Column312]]/100)</f>
        <v>26820</v>
      </c>
      <c r="BB437" s="30">
        <f>TRUNC(Table11[[#This Row],[Column8]]*Table11[[#This Row],[Column313]]/100)</f>
        <v>91</v>
      </c>
      <c r="BC437" s="31">
        <f>TRUNC(Table11[[#This Row],[Column9]]*Table11[[#This Row],[Column314]]/100)</f>
        <v>0</v>
      </c>
      <c r="BD437" s="32">
        <f>TRUNC(Table11[[#This Row],[Column10]]*Table11[[#This Row],[Column30]]/100)</f>
        <v>0</v>
      </c>
      <c r="BE437">
        <f>Table11[[#This Row],[Column2]]</f>
        <v>43365</v>
      </c>
      <c r="BF437">
        <f>Table11[[#This Row],[Column28]]</f>
        <v>43365</v>
      </c>
      <c r="BG437">
        <f>Table11[[#This Row],[Column29]]</f>
        <v>43365</v>
      </c>
      <c r="BH437">
        <f>Table11[[#This Row],[Column30]]</f>
        <v>43365</v>
      </c>
      <c r="BI437">
        <f>Table11[[#This Row],[Column31]]</f>
        <v>43365</v>
      </c>
      <c r="BJ437">
        <f>Table11[[#This Row],[Column312]]</f>
        <v>43365</v>
      </c>
      <c r="BK437">
        <f>Table11[[#This Row],[Column313]]</f>
        <v>43365</v>
      </c>
      <c r="BL437">
        <f>Table11[[#This Row],[Column314]]</f>
        <v>43365</v>
      </c>
      <c r="BM437">
        <f>Table11[[#This Row],[Column315]]</f>
        <v>43365</v>
      </c>
      <c r="BN437">
        <f>Table11[[#This Row],[Column31]]</f>
        <v>43365</v>
      </c>
      <c r="BO437">
        <f>Table11[[#This Row],[Column312]]</f>
        <v>43365</v>
      </c>
    </row>
    <row r="438" spans="1:67" ht="28.8" customHeight="1">
      <c r="A438" s="4" t="s">
        <v>513</v>
      </c>
      <c r="B438" s="5" t="s">
        <v>188</v>
      </c>
      <c r="C438" s="5" t="s">
        <v>189</v>
      </c>
      <c r="D438" s="56" t="s">
        <v>1364</v>
      </c>
      <c r="E438">
        <v>0</v>
      </c>
      <c r="F438">
        <v>10.991</v>
      </c>
      <c r="G438">
        <v>12.58</v>
      </c>
      <c r="H438">
        <v>21.184000000000001</v>
      </c>
      <c r="I438">
        <v>16.437000000000001</v>
      </c>
      <c r="J438">
        <v>19.849</v>
      </c>
      <c r="K438">
        <v>0.72299999999999998</v>
      </c>
      <c r="L438">
        <v>18.234999999999999</v>
      </c>
      <c r="M438" s="7">
        <f>Table11[[#This Row],[Progressives]]*0.67+Table11[[#This Row],[Muslim]]*0.64+Table11[[#This Row],[Left]]*0.35+Table11[[#This Row],[Average]]*0.52+Table11[[#This Row],[Reforms]]*0.2</f>
        <v>37.824759999999998</v>
      </c>
      <c r="N438" s="58">
        <f>Table11[[#This Row],[Average]]*0.34+Table11[[#This Row],[Liberal]]*0.45+Table11[[#This Row],[Blues]]+Table11[[#This Row],[Reforms]]*0.6</f>
        <v>26.184629999999999</v>
      </c>
      <c r="O438" s="9">
        <f>Table11[[#This Row],[Liberal]]*0.55+Table11[[#This Row],[Progressives]]*0.07+Table11[[#This Row],[Average]]*0.14</f>
        <v>14.701010000000002</v>
      </c>
      <c r="P438" s="11">
        <f>Table11[[#This Row],[Muslim]]*0.06+Table11[[#This Row],[Left]]*0.44+Table11[[#This Row],[Progressives]]*0.26</f>
        <v>11.702500000000001</v>
      </c>
      <c r="Q438" s="59"/>
      <c r="R438" s="57">
        <f>Table11[[#This Row],[Muslim]]*0.3+Table11[[#This Row],[Left]]*0.21+Table11[[#This Row],[Reforms]]*0.2</f>
        <v>9.5861000000000001</v>
      </c>
      <c r="T438" s="7">
        <v>43.1</v>
      </c>
      <c r="U438" s="8">
        <v>9.1999999999999993</v>
      </c>
      <c r="V438" s="10">
        <v>10.4</v>
      </c>
      <c r="W438" s="9">
        <v>5.6</v>
      </c>
      <c r="X438" s="11">
        <v>29.4</v>
      </c>
      <c r="Y438" s="13">
        <v>2.2000000000000002</v>
      </c>
      <c r="Z438" s="12">
        <v>0</v>
      </c>
      <c r="AA438" s="14">
        <v>0</v>
      </c>
      <c r="AB438">
        <f t="shared" ca="1" si="6"/>
        <v>0.26328680609066868</v>
      </c>
      <c r="AC438">
        <v>48109</v>
      </c>
      <c r="AD438" s="17">
        <v>28.527450000000002</v>
      </c>
      <c r="AE438" s="18">
        <v>5.8784000000000001</v>
      </c>
      <c r="AF438" s="19">
        <v>18.78</v>
      </c>
      <c r="AG438" s="20">
        <v>7.2211499999999997</v>
      </c>
      <c r="AH438" s="21">
        <v>38.978200000000001</v>
      </c>
      <c r="AI438" s="22">
        <v>0.51480000000000004</v>
      </c>
      <c r="AJ438" s="23">
        <v>0</v>
      </c>
      <c r="AK438" s="24">
        <v>0</v>
      </c>
      <c r="AL438" s="4" t="s">
        <v>513</v>
      </c>
      <c r="AM438" s="17">
        <f>Table11[[#This Row],[Column3]]-Table11[[#This Row],[Labour]]</f>
        <v>-14.57255</v>
      </c>
      <c r="AN438" s="18">
        <f>Table11[[#This Row],[Column4]]-Table11[[#This Row],[Conservative]]</f>
        <v>-3.3215999999999992</v>
      </c>
      <c r="AO438" s="19">
        <f>Table11[[#This Row],[Column5]]-Table11[[#This Row],[Reform]]</f>
        <v>8.3800000000000008</v>
      </c>
      <c r="AP438" s="20">
        <f>Table11[[#This Row],[Column6]]-Table11[[#This Row],[LibDem]]</f>
        <v>1.6211500000000001</v>
      </c>
      <c r="AQ438" s="21">
        <f>Table11[[#This Row],[Column7]]-Table11[[#This Row],[Green]]</f>
        <v>9.5782000000000025</v>
      </c>
      <c r="AR438" s="22">
        <f>Table11[[#This Row],[Column8]]-Table11[[#This Row],[Oth]]</f>
        <v>-1.6852</v>
      </c>
      <c r="AS438" s="23">
        <f>Table11[[#This Row],[Column9]]-Table11[[#This Row],[SNP]]</f>
        <v>0</v>
      </c>
      <c r="AT438" s="24">
        <f>Table11[[#This Row],[Column10]]-Table11[[#This Row],[PD]]</f>
        <v>0</v>
      </c>
      <c r="AU438" s="24">
        <f>MAX(Table11[[#This Row],[Column3]:[Column10]])-LARGE(Table11[[#This Row],[Column3]:[Column10]],2)</f>
        <v>10.450749999999999</v>
      </c>
      <c r="AV438">
        <f>Table11[[#This Row],[Column3]]*Table11[[#This Row],[Column2]]</f>
        <v>1372427.0920500001</v>
      </c>
      <c r="AW438" s="25">
        <f>TRUNC(Table11[[#This Row],[Column3]]*Table11[[#This Row],[Column28]]/100)</f>
        <v>13724</v>
      </c>
      <c r="AX438" s="26">
        <f>TRUNC(Table11[[#This Row],[Column4]]*Table11[[#This Row],[Column29]]/100)</f>
        <v>2828</v>
      </c>
      <c r="AY438" s="27">
        <f>TRUNC(Table11[[#This Row],[Column5]]*Table11[[#This Row],[Column30]]/100)</f>
        <v>9034</v>
      </c>
      <c r="AZ438" s="28">
        <f>TRUNC(Table11[[#This Row],[Column6]]*Table11[[#This Row],[Column31]]/100)</f>
        <v>3474</v>
      </c>
      <c r="BA438" s="29">
        <f>TRUNC(Table11[[#This Row],[Column7]]*Table11[[#This Row],[Column312]]/100)</f>
        <v>18752</v>
      </c>
      <c r="BB438" s="30">
        <f>TRUNC(Table11[[#This Row],[Column8]]*Table11[[#This Row],[Column313]]/100)</f>
        <v>247</v>
      </c>
      <c r="BC438" s="31">
        <f>TRUNC(Table11[[#This Row],[Column9]]*Table11[[#This Row],[Column314]]/100)</f>
        <v>0</v>
      </c>
      <c r="BD438" s="32">
        <f>TRUNC(Table11[[#This Row],[Column10]]*Table11[[#This Row],[Column30]]/100)</f>
        <v>0</v>
      </c>
      <c r="BE438">
        <f>Table11[[#This Row],[Column2]]</f>
        <v>48109</v>
      </c>
      <c r="BF438">
        <f>Table11[[#This Row],[Column28]]</f>
        <v>48109</v>
      </c>
      <c r="BG438">
        <f>Table11[[#This Row],[Column29]]</f>
        <v>48109</v>
      </c>
      <c r="BH438">
        <f>Table11[[#This Row],[Column30]]</f>
        <v>48109</v>
      </c>
      <c r="BI438">
        <f>Table11[[#This Row],[Column31]]</f>
        <v>48109</v>
      </c>
      <c r="BJ438">
        <f>Table11[[#This Row],[Column312]]</f>
        <v>48109</v>
      </c>
      <c r="BK438">
        <f>Table11[[#This Row],[Column313]]</f>
        <v>48109</v>
      </c>
      <c r="BL438">
        <f>Table11[[#This Row],[Column314]]</f>
        <v>48109</v>
      </c>
      <c r="BM438">
        <f>Table11[[#This Row],[Column315]]</f>
        <v>48109</v>
      </c>
      <c r="BN438">
        <f>Table11[[#This Row],[Column31]]</f>
        <v>48109</v>
      </c>
      <c r="BO438">
        <f>Table11[[#This Row],[Column312]]</f>
        <v>48109</v>
      </c>
    </row>
    <row r="439" spans="1:67" ht="28.8" customHeight="1">
      <c r="A439" s="4" t="s">
        <v>514</v>
      </c>
      <c r="B439" s="5" t="s">
        <v>515</v>
      </c>
      <c r="C439" s="5" t="s">
        <v>189</v>
      </c>
      <c r="D439" s="56" t="s">
        <v>1365</v>
      </c>
      <c r="E439" s="16">
        <v>0</v>
      </c>
      <c r="F439">
        <v>8.32</v>
      </c>
      <c r="G439">
        <v>13.275</v>
      </c>
      <c r="H439">
        <v>15.887</v>
      </c>
      <c r="I439">
        <v>23.529</v>
      </c>
      <c r="J439">
        <v>18.286999999999999</v>
      </c>
      <c r="K439">
        <v>0.72399999999999998</v>
      </c>
      <c r="L439">
        <v>19.978999999999999</v>
      </c>
      <c r="M439" s="7">
        <f>Table11[[#This Row],[Progressives]]*0.67+Table11[[#This Row],[Muslim]]*0.64+Table11[[#This Row],[Left]]*0.35+Table11[[#This Row],[Average]]*0.52+Table11[[#This Row],[Reforms]]*0.2</f>
        <v>36.846220000000002</v>
      </c>
      <c r="N439" s="58">
        <f>Table11[[#This Row],[Average]]*0.34+Table11[[#This Row],[Liberal]]*0.45+Table11[[#This Row],[Blues]]+Table11[[#This Row],[Reforms]]*0.6</f>
        <v>28.94041</v>
      </c>
      <c r="O439" s="9">
        <f>Table11[[#This Row],[Liberal]]*0.55+Table11[[#This Row],[Progressives]]*0.07+Table11[[#This Row],[Average]]*0.14</f>
        <v>14.464</v>
      </c>
      <c r="P439" s="11">
        <f>Table11[[#This Row],[Muslim]]*0.06+Table11[[#This Row],[Left]]*0.44+Table11[[#This Row],[Progressives]]*0.26</f>
        <v>10.47082</v>
      </c>
      <c r="Q439" s="59"/>
      <c r="R439" s="57">
        <f>Table11[[#This Row],[Muslim]]*0.3+Table11[[#This Row],[Left]]*0.21+Table11[[#This Row],[Reforms]]*0.2</f>
        <v>9.2795500000000004</v>
      </c>
      <c r="T439" s="7">
        <v>45.3</v>
      </c>
      <c r="U439" s="8">
        <v>14.8</v>
      </c>
      <c r="V439" s="10">
        <v>12.9</v>
      </c>
      <c r="W439" s="9">
        <v>4.7</v>
      </c>
      <c r="X439" s="11">
        <v>18.7</v>
      </c>
      <c r="Y439" s="13">
        <v>3.7</v>
      </c>
      <c r="Z439" s="12">
        <v>0</v>
      </c>
      <c r="AA439" s="14">
        <v>0</v>
      </c>
      <c r="AB439">
        <f t="shared" ca="1" si="6"/>
        <v>0.50985505038165346</v>
      </c>
      <c r="AC439">
        <v>41989</v>
      </c>
      <c r="AD439" s="17">
        <v>28.376249999999999</v>
      </c>
      <c r="AE439" s="18">
        <v>7.2705599999999997</v>
      </c>
      <c r="AF439" s="19">
        <v>25.321439999999999</v>
      </c>
      <c r="AG439" s="20">
        <v>6.3787500000000001</v>
      </c>
      <c r="AH439" s="21">
        <v>32.052399999999999</v>
      </c>
      <c r="AI439" s="22">
        <v>0.60060000000000002</v>
      </c>
      <c r="AJ439" s="23">
        <v>0</v>
      </c>
      <c r="AK439" s="24">
        <v>0</v>
      </c>
      <c r="AL439" s="4" t="s">
        <v>514</v>
      </c>
      <c r="AM439" s="17">
        <f>Table11[[#This Row],[Column3]]-Table11[[#This Row],[Labour]]</f>
        <v>-16.923749999999998</v>
      </c>
      <c r="AN439" s="18">
        <f>Table11[[#This Row],[Column4]]-Table11[[#This Row],[Conservative]]</f>
        <v>-7.529440000000001</v>
      </c>
      <c r="AO439" s="19">
        <f>Table11[[#This Row],[Column5]]-Table11[[#This Row],[Reform]]</f>
        <v>12.421439999999999</v>
      </c>
      <c r="AP439" s="20">
        <f>Table11[[#This Row],[Column6]]-Table11[[#This Row],[LibDem]]</f>
        <v>1.67875</v>
      </c>
      <c r="AQ439" s="21">
        <f>Table11[[#This Row],[Column7]]-Table11[[#This Row],[Green]]</f>
        <v>13.352399999999999</v>
      </c>
      <c r="AR439" s="22">
        <f>Table11[[#This Row],[Column8]]-Table11[[#This Row],[Oth]]</f>
        <v>-3.0994000000000002</v>
      </c>
      <c r="AS439" s="23">
        <f>Table11[[#This Row],[Column9]]-Table11[[#This Row],[SNP]]</f>
        <v>0</v>
      </c>
      <c r="AT439" s="24">
        <f>Table11[[#This Row],[Column10]]-Table11[[#This Row],[PD]]</f>
        <v>0</v>
      </c>
      <c r="AU439" s="24">
        <f>MAX(Table11[[#This Row],[Column3]:[Column10]])-LARGE(Table11[[#This Row],[Column3]:[Column10]],2)</f>
        <v>3.6761499999999998</v>
      </c>
      <c r="AV439">
        <f>Table11[[#This Row],[Column3]]*Table11[[#This Row],[Column2]]</f>
        <v>1191490.3612499998</v>
      </c>
      <c r="AW439" s="25">
        <f>TRUNC(Table11[[#This Row],[Column3]]*Table11[[#This Row],[Column28]]/100)</f>
        <v>11914</v>
      </c>
      <c r="AX439" s="26">
        <f>TRUNC(Table11[[#This Row],[Column4]]*Table11[[#This Row],[Column29]]/100)</f>
        <v>3052</v>
      </c>
      <c r="AY439" s="27">
        <f>TRUNC(Table11[[#This Row],[Column5]]*Table11[[#This Row],[Column30]]/100)</f>
        <v>10632</v>
      </c>
      <c r="AZ439" s="28">
        <f>TRUNC(Table11[[#This Row],[Column6]]*Table11[[#This Row],[Column31]]/100)</f>
        <v>2678</v>
      </c>
      <c r="BA439" s="29">
        <f>TRUNC(Table11[[#This Row],[Column7]]*Table11[[#This Row],[Column312]]/100)</f>
        <v>13458</v>
      </c>
      <c r="BB439" s="30">
        <f>TRUNC(Table11[[#This Row],[Column8]]*Table11[[#This Row],[Column313]]/100)</f>
        <v>252</v>
      </c>
      <c r="BC439" s="31">
        <f>TRUNC(Table11[[#This Row],[Column9]]*Table11[[#This Row],[Column314]]/100)</f>
        <v>0</v>
      </c>
      <c r="BD439" s="32">
        <f>TRUNC(Table11[[#This Row],[Column10]]*Table11[[#This Row],[Column30]]/100)</f>
        <v>0</v>
      </c>
      <c r="BE439">
        <f>Table11[[#This Row],[Column2]]</f>
        <v>41989</v>
      </c>
      <c r="BF439">
        <f>Table11[[#This Row],[Column28]]</f>
        <v>41989</v>
      </c>
      <c r="BG439">
        <f>Table11[[#This Row],[Column29]]</f>
        <v>41989</v>
      </c>
      <c r="BH439">
        <f>Table11[[#This Row],[Column30]]</f>
        <v>41989</v>
      </c>
      <c r="BI439">
        <f>Table11[[#This Row],[Column31]]</f>
        <v>41989</v>
      </c>
      <c r="BJ439">
        <f>Table11[[#This Row],[Column312]]</f>
        <v>41989</v>
      </c>
      <c r="BK439">
        <f>Table11[[#This Row],[Column313]]</f>
        <v>41989</v>
      </c>
      <c r="BL439">
        <f>Table11[[#This Row],[Column314]]</f>
        <v>41989</v>
      </c>
      <c r="BM439">
        <f>Table11[[#This Row],[Column315]]</f>
        <v>41989</v>
      </c>
      <c r="BN439">
        <f>Table11[[#This Row],[Column31]]</f>
        <v>41989</v>
      </c>
      <c r="BO439">
        <f>Table11[[#This Row],[Column312]]</f>
        <v>41989</v>
      </c>
    </row>
    <row r="440" spans="1:67" ht="28.8" customHeight="1">
      <c r="A440" s="2" t="s">
        <v>205</v>
      </c>
      <c r="B440" s="3" t="s">
        <v>206</v>
      </c>
      <c r="C440" s="3" t="s">
        <v>189</v>
      </c>
      <c r="D440" s="50" t="s">
        <v>1366</v>
      </c>
      <c r="E440" s="16">
        <v>0</v>
      </c>
      <c r="F440">
        <v>3.6480000000000001</v>
      </c>
      <c r="G440">
        <v>15.638999999999999</v>
      </c>
      <c r="H440">
        <v>13.329000000000001</v>
      </c>
      <c r="I440">
        <v>27.504999999999999</v>
      </c>
      <c r="J440">
        <v>20.484000000000002</v>
      </c>
      <c r="K440">
        <v>2.1389999999999998</v>
      </c>
      <c r="L440">
        <v>17.257000000000001</v>
      </c>
      <c r="M440" s="7">
        <f>Table11[[#This Row],[Progressives]]*0.67+Table11[[#This Row],[Muslim]]*0.64+Table11[[#This Row],[Left]]*0.35+Table11[[#This Row],[Average]]*0.52+Table11[[#This Row],[Reforms]]*0.2</f>
        <v>34.492800000000003</v>
      </c>
      <c r="N440" s="58">
        <f>Table11[[#This Row],[Average]]*0.34+Table11[[#This Row],[Liberal]]*0.45+Table11[[#This Row],[Blues]]+Table11[[#This Row],[Reforms]]*0.6</f>
        <v>31.0627</v>
      </c>
      <c r="O440" s="9">
        <f>Table11[[#This Row],[Liberal]]*0.55+Table11[[#This Row],[Progressives]]*0.07+Table11[[#This Row],[Average]]*0.14</f>
        <v>16.049930000000003</v>
      </c>
      <c r="P440" s="11">
        <f>Table11[[#This Row],[Muslim]]*0.06+Table11[[#This Row],[Left]]*0.44+Table11[[#This Row],[Progressives]]*0.26</f>
        <v>10.565580000000001</v>
      </c>
      <c r="Q440" s="59"/>
      <c r="R440" s="57">
        <f>Table11[[#This Row],[Muslim]]*0.3+Table11[[#This Row],[Left]]*0.21+Table11[[#This Row],[Reforms]]*0.2</f>
        <v>7.8299900000000004</v>
      </c>
      <c r="T440" s="7">
        <v>49.6</v>
      </c>
      <c r="U440" s="8">
        <v>14</v>
      </c>
      <c r="V440" s="10">
        <v>10</v>
      </c>
      <c r="W440" s="9">
        <v>8.6</v>
      </c>
      <c r="X440" s="11">
        <v>17.3</v>
      </c>
      <c r="Y440" s="13">
        <v>0.5</v>
      </c>
      <c r="Z440" s="12">
        <v>0</v>
      </c>
      <c r="AA440" s="14">
        <v>0</v>
      </c>
      <c r="AB440">
        <f t="shared" ca="1" si="6"/>
        <v>1.6077325160026468E-2</v>
      </c>
      <c r="AC440">
        <v>48464</v>
      </c>
      <c r="AD440" s="17">
        <v>31.058730000000001</v>
      </c>
      <c r="AE440" s="18">
        <v>8.8756799999999991</v>
      </c>
      <c r="AF440" s="19">
        <v>22.872319999999998</v>
      </c>
      <c r="AG440" s="20">
        <v>8.3162699999999994</v>
      </c>
      <c r="AH440" s="21">
        <v>28.731400000000001</v>
      </c>
      <c r="AI440" s="22">
        <v>0.14560000000000001</v>
      </c>
      <c r="AJ440" s="23">
        <v>0</v>
      </c>
      <c r="AK440" s="24">
        <v>0</v>
      </c>
      <c r="AL440" s="2" t="s">
        <v>205</v>
      </c>
      <c r="AM440" s="17">
        <f>Table11[[#This Row],[Column3]]-Table11[[#This Row],[Labour]]</f>
        <v>-18.541270000000001</v>
      </c>
      <c r="AN440" s="18">
        <f>Table11[[#This Row],[Column4]]-Table11[[#This Row],[Conservative]]</f>
        <v>-5.1243200000000009</v>
      </c>
      <c r="AO440" s="19">
        <f>Table11[[#This Row],[Column5]]-Table11[[#This Row],[Reform]]</f>
        <v>12.872319999999998</v>
      </c>
      <c r="AP440" s="20">
        <f>Table11[[#This Row],[Column6]]-Table11[[#This Row],[LibDem]]</f>
        <v>-0.28373000000000026</v>
      </c>
      <c r="AQ440" s="21">
        <f>Table11[[#This Row],[Column7]]-Table11[[#This Row],[Green]]</f>
        <v>11.4314</v>
      </c>
      <c r="AR440" s="22">
        <f>Table11[[#This Row],[Column8]]-Table11[[#This Row],[Oth]]</f>
        <v>-0.35439999999999999</v>
      </c>
      <c r="AS440" s="23">
        <f>Table11[[#This Row],[Column9]]-Table11[[#This Row],[SNP]]</f>
        <v>0</v>
      </c>
      <c r="AT440" s="24">
        <f>Table11[[#This Row],[Column10]]-Table11[[#This Row],[PD]]</f>
        <v>0</v>
      </c>
      <c r="AU440" s="24">
        <f>MAX(Table11[[#This Row],[Column3]:[Column10]])-LARGE(Table11[[#This Row],[Column3]:[Column10]],2)</f>
        <v>2.3273299999999999</v>
      </c>
      <c r="AV440">
        <f>Table11[[#This Row],[Column3]]*Table11[[#This Row],[Column2]]</f>
        <v>1505230.2907199999</v>
      </c>
      <c r="AW440" s="25">
        <f>TRUNC(Table11[[#This Row],[Column3]]*Table11[[#This Row],[Column28]]/100)</f>
        <v>15052</v>
      </c>
      <c r="AX440" s="26">
        <f>TRUNC(Table11[[#This Row],[Column4]]*Table11[[#This Row],[Column29]]/100)</f>
        <v>4301</v>
      </c>
      <c r="AY440" s="27">
        <f>TRUNC(Table11[[#This Row],[Column5]]*Table11[[#This Row],[Column30]]/100)</f>
        <v>11084</v>
      </c>
      <c r="AZ440" s="28">
        <f>TRUNC(Table11[[#This Row],[Column6]]*Table11[[#This Row],[Column31]]/100)</f>
        <v>4030</v>
      </c>
      <c r="BA440" s="29">
        <f>TRUNC(Table11[[#This Row],[Column7]]*Table11[[#This Row],[Column312]]/100)</f>
        <v>13924</v>
      </c>
      <c r="BB440" s="30">
        <f>TRUNC(Table11[[#This Row],[Column8]]*Table11[[#This Row],[Column313]]/100)</f>
        <v>70</v>
      </c>
      <c r="BC440" s="31">
        <f>TRUNC(Table11[[#This Row],[Column9]]*Table11[[#This Row],[Column314]]/100)</f>
        <v>0</v>
      </c>
      <c r="BD440" s="32">
        <f>TRUNC(Table11[[#This Row],[Column10]]*Table11[[#This Row],[Column30]]/100)</f>
        <v>0</v>
      </c>
      <c r="BE440">
        <f>Table11[[#This Row],[Column2]]</f>
        <v>48464</v>
      </c>
      <c r="BF440">
        <f>Table11[[#This Row],[Column28]]</f>
        <v>48464</v>
      </c>
      <c r="BG440">
        <f>Table11[[#This Row],[Column29]]</f>
        <v>48464</v>
      </c>
      <c r="BH440">
        <f>Table11[[#This Row],[Column30]]</f>
        <v>48464</v>
      </c>
      <c r="BI440">
        <f>Table11[[#This Row],[Column31]]</f>
        <v>48464</v>
      </c>
      <c r="BJ440">
        <f>Table11[[#This Row],[Column312]]</f>
        <v>48464</v>
      </c>
      <c r="BK440">
        <f>Table11[[#This Row],[Column313]]</f>
        <v>48464</v>
      </c>
      <c r="BL440">
        <f>Table11[[#This Row],[Column314]]</f>
        <v>48464</v>
      </c>
      <c r="BM440">
        <f>Table11[[#This Row],[Column315]]</f>
        <v>48464</v>
      </c>
      <c r="BN440">
        <f>Table11[[#This Row],[Column31]]</f>
        <v>48464</v>
      </c>
      <c r="BO440">
        <f>Table11[[#This Row],[Column312]]</f>
        <v>48464</v>
      </c>
    </row>
    <row r="441" spans="1:67" ht="28.8" customHeight="1">
      <c r="A441" s="4" t="s">
        <v>516</v>
      </c>
      <c r="B441" s="5" t="s">
        <v>206</v>
      </c>
      <c r="C441" s="5" t="s">
        <v>189</v>
      </c>
      <c r="D441" s="56" t="s">
        <v>1367</v>
      </c>
      <c r="E441">
        <v>0</v>
      </c>
      <c r="F441">
        <v>2.5609999999999999</v>
      </c>
      <c r="G441">
        <v>11.259</v>
      </c>
      <c r="H441">
        <v>11.734</v>
      </c>
      <c r="I441">
        <v>28.36</v>
      </c>
      <c r="J441">
        <v>21.239000000000001</v>
      </c>
      <c r="K441">
        <v>0.61899999999999999</v>
      </c>
      <c r="L441">
        <v>24.228999999999999</v>
      </c>
      <c r="M441" s="7">
        <f>Table11[[#This Row],[Progressives]]*0.67+Table11[[#This Row],[Muslim]]*0.64+Table11[[#This Row],[Left]]*0.35+Table11[[#This Row],[Average]]*0.52+Table11[[#This Row],[Reforms]]*0.2</f>
        <v>33.034469999999999</v>
      </c>
      <c r="N441" s="58">
        <f>Table11[[#This Row],[Average]]*0.34+Table11[[#This Row],[Liberal]]*0.45+Table11[[#This Row],[Blues]]+Table11[[#This Row],[Reforms]]*0.6</f>
        <v>34.356349999999999</v>
      </c>
      <c r="O441" s="9">
        <f>Table11[[#This Row],[Liberal]]*0.55+Table11[[#This Row],[Progressives]]*0.07+Table11[[#This Row],[Average]]*0.14</f>
        <v>16.473230000000001</v>
      </c>
      <c r="P441" s="11">
        <f>Table11[[#This Row],[Muslim]]*0.06+Table11[[#This Row],[Left]]*0.44+Table11[[#This Row],[Progressives]]*0.26</f>
        <v>8.1584600000000016</v>
      </c>
      <c r="Q441" s="59"/>
      <c r="R441" s="57">
        <f>Table11[[#This Row],[Muslim]]*0.3+Table11[[#This Row],[Left]]*0.21+Table11[[#This Row],[Reforms]]*0.2</f>
        <v>7.9784900000000007</v>
      </c>
      <c r="T441" s="7">
        <v>42.7</v>
      </c>
      <c r="U441" s="8">
        <v>11.4</v>
      </c>
      <c r="V441" s="10">
        <v>14.3</v>
      </c>
      <c r="W441" s="9">
        <v>6.3</v>
      </c>
      <c r="X441" s="11">
        <v>25</v>
      </c>
      <c r="Y441" s="13">
        <v>0.4</v>
      </c>
      <c r="Z441" s="12">
        <v>0</v>
      </c>
      <c r="AA441" s="14">
        <v>0</v>
      </c>
      <c r="AB441">
        <f t="shared" ca="1" si="6"/>
        <v>0.51977528495386072</v>
      </c>
      <c r="AC441">
        <v>43403</v>
      </c>
      <c r="AD441" s="17">
        <v>26.259119999999999</v>
      </c>
      <c r="AE441" s="18">
        <v>9.4828799999999998</v>
      </c>
      <c r="AF441" s="19">
        <v>28.333119999999901</v>
      </c>
      <c r="AG441" s="20">
        <v>6.1948799999999897</v>
      </c>
      <c r="AH441" s="21">
        <v>29.620799999999999</v>
      </c>
      <c r="AI441" s="22">
        <v>0.10919999999999901</v>
      </c>
      <c r="AJ441" s="23">
        <v>0</v>
      </c>
      <c r="AK441" s="24">
        <v>0</v>
      </c>
      <c r="AL441" s="4" t="s">
        <v>516</v>
      </c>
      <c r="AM441" s="17">
        <f>Table11[[#This Row],[Column3]]-Table11[[#This Row],[Labour]]</f>
        <v>-16.440880000000003</v>
      </c>
      <c r="AN441" s="18">
        <f>Table11[[#This Row],[Column4]]-Table11[[#This Row],[Conservative]]</f>
        <v>-1.9171200000000006</v>
      </c>
      <c r="AO441" s="19">
        <f>Table11[[#This Row],[Column5]]-Table11[[#This Row],[Reform]]</f>
        <v>14.033119999999901</v>
      </c>
      <c r="AP441" s="20">
        <f>Table11[[#This Row],[Column6]]-Table11[[#This Row],[LibDem]]</f>
        <v>-0.10512000000001009</v>
      </c>
      <c r="AQ441" s="21">
        <f>Table11[[#This Row],[Column7]]-Table11[[#This Row],[Green]]</f>
        <v>4.6207999999999991</v>
      </c>
      <c r="AR441" s="22">
        <f>Table11[[#This Row],[Column8]]-Table11[[#This Row],[Oth]]</f>
        <v>-0.290800000000001</v>
      </c>
      <c r="AS441" s="23">
        <f>Table11[[#This Row],[Column9]]-Table11[[#This Row],[SNP]]</f>
        <v>0</v>
      </c>
      <c r="AT441" s="24">
        <f>Table11[[#This Row],[Column10]]-Table11[[#This Row],[PD]]</f>
        <v>0</v>
      </c>
      <c r="AU441" s="24">
        <f>MAX(Table11[[#This Row],[Column3]:[Column10]])-LARGE(Table11[[#This Row],[Column3]:[Column10]],2)</f>
        <v>1.2876800000000976</v>
      </c>
      <c r="AV441">
        <f>Table11[[#This Row],[Column3]]*Table11[[#This Row],[Column2]]</f>
        <v>1139724.5853599999</v>
      </c>
      <c r="AW441" s="25">
        <f>TRUNC(Table11[[#This Row],[Column3]]*Table11[[#This Row],[Column28]]/100)</f>
        <v>11397</v>
      </c>
      <c r="AX441" s="26">
        <f>TRUNC(Table11[[#This Row],[Column4]]*Table11[[#This Row],[Column29]]/100)</f>
        <v>4115</v>
      </c>
      <c r="AY441" s="27">
        <f>TRUNC(Table11[[#This Row],[Column5]]*Table11[[#This Row],[Column30]]/100)</f>
        <v>12297</v>
      </c>
      <c r="AZ441" s="28">
        <f>TRUNC(Table11[[#This Row],[Column6]]*Table11[[#This Row],[Column31]]/100)</f>
        <v>2688</v>
      </c>
      <c r="BA441" s="29">
        <f>TRUNC(Table11[[#This Row],[Column7]]*Table11[[#This Row],[Column312]]/100)</f>
        <v>12856</v>
      </c>
      <c r="BB441" s="30">
        <f>TRUNC(Table11[[#This Row],[Column8]]*Table11[[#This Row],[Column313]]/100)</f>
        <v>47</v>
      </c>
      <c r="BC441" s="31">
        <f>TRUNC(Table11[[#This Row],[Column9]]*Table11[[#This Row],[Column314]]/100)</f>
        <v>0</v>
      </c>
      <c r="BD441" s="32">
        <f>TRUNC(Table11[[#This Row],[Column10]]*Table11[[#This Row],[Column30]]/100)</f>
        <v>0</v>
      </c>
      <c r="BE441">
        <f>Table11[[#This Row],[Column2]]</f>
        <v>43403</v>
      </c>
      <c r="BF441">
        <f>Table11[[#This Row],[Column28]]</f>
        <v>43403</v>
      </c>
      <c r="BG441">
        <f>Table11[[#This Row],[Column29]]</f>
        <v>43403</v>
      </c>
      <c r="BH441">
        <f>Table11[[#This Row],[Column30]]</f>
        <v>43403</v>
      </c>
      <c r="BI441">
        <f>Table11[[#This Row],[Column31]]</f>
        <v>43403</v>
      </c>
      <c r="BJ441">
        <f>Table11[[#This Row],[Column312]]</f>
        <v>43403</v>
      </c>
      <c r="BK441">
        <f>Table11[[#This Row],[Column313]]</f>
        <v>43403</v>
      </c>
      <c r="BL441">
        <f>Table11[[#This Row],[Column314]]</f>
        <v>43403</v>
      </c>
      <c r="BM441">
        <f>Table11[[#This Row],[Column315]]</f>
        <v>43403</v>
      </c>
      <c r="BN441">
        <f>Table11[[#This Row],[Column31]]</f>
        <v>43403</v>
      </c>
      <c r="BO441">
        <f>Table11[[#This Row],[Column312]]</f>
        <v>43403</v>
      </c>
    </row>
    <row r="442" spans="1:67" ht="28.8" customHeight="1">
      <c r="A442" s="2" t="s">
        <v>530</v>
      </c>
      <c r="B442" s="3" t="s">
        <v>421</v>
      </c>
      <c r="C442" s="3" t="s">
        <v>189</v>
      </c>
      <c r="D442" s="50" t="s">
        <v>1368</v>
      </c>
      <c r="E442" s="16">
        <v>0</v>
      </c>
      <c r="F442">
        <v>0.23200000000000001</v>
      </c>
      <c r="G442">
        <v>9.0570000000000004</v>
      </c>
      <c r="H442">
        <v>7.1120000000000001</v>
      </c>
      <c r="I442">
        <v>27.835000000000001</v>
      </c>
      <c r="J442">
        <v>18.684999999999999</v>
      </c>
      <c r="K442">
        <v>8.9789999999999992</v>
      </c>
      <c r="L442">
        <v>28.099</v>
      </c>
      <c r="M442" s="7">
        <f>Table11[[#This Row],[Progressives]]*0.67+Table11[[#This Row],[Muslim]]*0.64+Table11[[#This Row],[Left]]*0.35+Table11[[#This Row],[Average]]*0.52+Table11[[#This Row],[Reforms]]*0.2</f>
        <v>28.177470000000003</v>
      </c>
      <c r="N442" s="58">
        <f>Table11[[#This Row],[Average]]*0.34+Table11[[#This Row],[Liberal]]*0.45+Table11[[#This Row],[Blues]]+Table11[[#This Row],[Reforms]]*0.6</f>
        <v>43.710549999999998</v>
      </c>
      <c r="O442" s="9">
        <f>Table11[[#This Row],[Liberal]]*0.55+Table11[[#This Row],[Progressives]]*0.07+Table11[[#This Row],[Average]]*0.14</f>
        <v>14.67149</v>
      </c>
      <c r="P442" s="11">
        <f>Table11[[#This Row],[Muslim]]*0.06+Table11[[#This Row],[Left]]*0.44+Table11[[#This Row],[Progressives]]*0.26</f>
        <v>5.8481200000000007</v>
      </c>
      <c r="Q442" s="59"/>
      <c r="R442" s="57">
        <f>Table11[[#This Row],[Muslim]]*0.3+Table11[[#This Row],[Left]]*0.21+Table11[[#This Row],[Reforms]]*0.2</f>
        <v>7.5913700000000004</v>
      </c>
      <c r="T442" s="7">
        <v>40.5</v>
      </c>
      <c r="U442" s="8">
        <v>24.2</v>
      </c>
      <c r="V442" s="10">
        <v>18.7</v>
      </c>
      <c r="W442" s="9">
        <v>8.6</v>
      </c>
      <c r="X442" s="11">
        <v>5.9</v>
      </c>
      <c r="Y442" s="13">
        <v>2</v>
      </c>
      <c r="Z442" s="12">
        <v>0</v>
      </c>
      <c r="AA442" s="14">
        <v>0</v>
      </c>
      <c r="AB442">
        <f t="shared" ca="1" si="6"/>
        <v>0.20926168608306561</v>
      </c>
      <c r="AC442">
        <v>47785</v>
      </c>
      <c r="AD442" s="17">
        <v>26.740669999999898</v>
      </c>
      <c r="AE442" s="18">
        <v>15.71504</v>
      </c>
      <c r="AF442" s="19">
        <v>34.75996</v>
      </c>
      <c r="AG442" s="20">
        <v>7.8027299999999897</v>
      </c>
      <c r="AH442" s="21">
        <v>14.696999999999999</v>
      </c>
      <c r="AI442" s="22">
        <v>0.18459999999999999</v>
      </c>
      <c r="AJ442" s="23">
        <v>0</v>
      </c>
      <c r="AK442" s="24">
        <v>0</v>
      </c>
      <c r="AL442" s="2" t="s">
        <v>530</v>
      </c>
      <c r="AM442" s="17">
        <f>Table11[[#This Row],[Column3]]-Table11[[#This Row],[Labour]]</f>
        <v>-13.759330000000102</v>
      </c>
      <c r="AN442" s="18">
        <f>Table11[[#This Row],[Column4]]-Table11[[#This Row],[Conservative]]</f>
        <v>-8.4849599999999992</v>
      </c>
      <c r="AO442" s="19">
        <f>Table11[[#This Row],[Column5]]-Table11[[#This Row],[Reform]]</f>
        <v>16.05996</v>
      </c>
      <c r="AP442" s="20">
        <f>Table11[[#This Row],[Column6]]-Table11[[#This Row],[LibDem]]</f>
        <v>-0.79727000000000992</v>
      </c>
      <c r="AQ442" s="21">
        <f>Table11[[#This Row],[Column7]]-Table11[[#This Row],[Green]]</f>
        <v>8.7969999999999988</v>
      </c>
      <c r="AR442" s="22">
        <f>Table11[[#This Row],[Column8]]-Table11[[#This Row],[Oth]]</f>
        <v>-1.8153999999999999</v>
      </c>
      <c r="AS442" s="23">
        <f>Table11[[#This Row],[Column9]]-Table11[[#This Row],[SNP]]</f>
        <v>0</v>
      </c>
      <c r="AT442" s="24">
        <f>Table11[[#This Row],[Column10]]-Table11[[#This Row],[PD]]</f>
        <v>0</v>
      </c>
      <c r="AU442" s="24">
        <f>MAX(Table11[[#This Row],[Column3]:[Column10]])-LARGE(Table11[[#This Row],[Column3]:[Column10]],2)</f>
        <v>8.0192900000001011</v>
      </c>
      <c r="AV442">
        <f>Table11[[#This Row],[Column3]]*Table11[[#This Row],[Column2]]</f>
        <v>1277802.9159499952</v>
      </c>
      <c r="AW442" s="25">
        <f>TRUNC(Table11[[#This Row],[Column3]]*Table11[[#This Row],[Column28]]/100)</f>
        <v>12778</v>
      </c>
      <c r="AX442" s="26">
        <f>TRUNC(Table11[[#This Row],[Column4]]*Table11[[#This Row],[Column29]]/100)</f>
        <v>7509</v>
      </c>
      <c r="AY442" s="27">
        <f>TRUNC(Table11[[#This Row],[Column5]]*Table11[[#This Row],[Column30]]/100)</f>
        <v>16610</v>
      </c>
      <c r="AZ442" s="28">
        <f>TRUNC(Table11[[#This Row],[Column6]]*Table11[[#This Row],[Column31]]/100)</f>
        <v>3728</v>
      </c>
      <c r="BA442" s="29">
        <f>TRUNC(Table11[[#This Row],[Column7]]*Table11[[#This Row],[Column312]]/100)</f>
        <v>7022</v>
      </c>
      <c r="BB442" s="30">
        <f>TRUNC(Table11[[#This Row],[Column8]]*Table11[[#This Row],[Column313]]/100)</f>
        <v>88</v>
      </c>
      <c r="BC442" s="31">
        <f>TRUNC(Table11[[#This Row],[Column9]]*Table11[[#This Row],[Column314]]/100)</f>
        <v>0</v>
      </c>
      <c r="BD442" s="32">
        <f>TRUNC(Table11[[#This Row],[Column10]]*Table11[[#This Row],[Column30]]/100)</f>
        <v>0</v>
      </c>
      <c r="BE442">
        <f>Table11[[#This Row],[Column2]]</f>
        <v>47785</v>
      </c>
      <c r="BF442">
        <f>Table11[[#This Row],[Column28]]</f>
        <v>47785</v>
      </c>
      <c r="BG442">
        <f>Table11[[#This Row],[Column29]]</f>
        <v>47785</v>
      </c>
      <c r="BH442">
        <f>Table11[[#This Row],[Column30]]</f>
        <v>47785</v>
      </c>
      <c r="BI442">
        <f>Table11[[#This Row],[Column31]]</f>
        <v>47785</v>
      </c>
      <c r="BJ442">
        <f>Table11[[#This Row],[Column312]]</f>
        <v>47785</v>
      </c>
      <c r="BK442">
        <f>Table11[[#This Row],[Column313]]</f>
        <v>47785</v>
      </c>
      <c r="BL442">
        <f>Table11[[#This Row],[Column314]]</f>
        <v>47785</v>
      </c>
      <c r="BM442">
        <f>Table11[[#This Row],[Column315]]</f>
        <v>47785</v>
      </c>
      <c r="BN442">
        <f>Table11[[#This Row],[Column31]]</f>
        <v>47785</v>
      </c>
      <c r="BO442">
        <f>Table11[[#This Row],[Column312]]</f>
        <v>47785</v>
      </c>
    </row>
    <row r="443" spans="1:67" ht="28.8" customHeight="1">
      <c r="A443" s="4" t="s">
        <v>329</v>
      </c>
      <c r="B443" s="5" t="s">
        <v>330</v>
      </c>
      <c r="C443" s="5" t="s">
        <v>189</v>
      </c>
      <c r="D443" s="56" t="s">
        <v>1369</v>
      </c>
      <c r="E443" s="16">
        <v>0</v>
      </c>
      <c r="F443">
        <v>0.219</v>
      </c>
      <c r="G443">
        <v>6.7690000000000001</v>
      </c>
      <c r="H443">
        <v>7.423</v>
      </c>
      <c r="I443">
        <v>16.637</v>
      </c>
      <c r="J443">
        <v>25.608000000000001</v>
      </c>
      <c r="K443">
        <v>20.556999999999999</v>
      </c>
      <c r="L443">
        <v>22.788</v>
      </c>
      <c r="M443" s="7">
        <f>Table11[[#This Row],[Progressives]]*0.67+Table11[[#This Row],[Muslim]]*0.64+Table11[[#This Row],[Left]]*0.35+Table11[[#This Row],[Average]]*0.52+Table11[[#This Row],[Reforms]]*0.2</f>
        <v>20.691560000000003</v>
      </c>
      <c r="N443" s="58">
        <f>Table11[[#This Row],[Average]]*0.34+Table11[[#This Row],[Liberal]]*0.45+Table11[[#This Row],[Blues]]+Table11[[#This Row],[Reforms]]*0.6</f>
        <v>51.409979999999997</v>
      </c>
      <c r="O443" s="9">
        <f>Table11[[#This Row],[Liberal]]*0.55+Table11[[#This Row],[Progressives]]*0.07+Table11[[#This Row],[Average]]*0.14</f>
        <v>16.933190000000003</v>
      </c>
      <c r="P443" s="11">
        <f>Table11[[#This Row],[Muslim]]*0.06+Table11[[#This Row],[Left]]*0.44+Table11[[#This Row],[Progressives]]*0.26</f>
        <v>4.9214799999999999</v>
      </c>
      <c r="Q443" s="59"/>
      <c r="R443" s="57">
        <f>Table11[[#This Row],[Muslim]]*0.3+Table11[[#This Row],[Left]]*0.21+Table11[[#This Row],[Reforms]]*0.2</f>
        <v>6.0447899999999999</v>
      </c>
      <c r="T443" s="7">
        <v>31.4</v>
      </c>
      <c r="U443" s="8">
        <v>31.5</v>
      </c>
      <c r="V443" s="10">
        <v>14.6</v>
      </c>
      <c r="W443" s="9">
        <v>15.4</v>
      </c>
      <c r="X443" s="11">
        <v>6.2</v>
      </c>
      <c r="Y443" s="13">
        <v>0.9</v>
      </c>
      <c r="Z443" s="12">
        <v>0</v>
      </c>
      <c r="AA443" s="14">
        <v>0</v>
      </c>
      <c r="AB443">
        <f t="shared" ca="1" si="6"/>
        <v>0.39589895883714565</v>
      </c>
      <c r="AC443">
        <v>53432</v>
      </c>
      <c r="AD443" s="17">
        <v>11.87712</v>
      </c>
      <c r="AE443" s="18">
        <v>32.343419999999902</v>
      </c>
      <c r="AF443" s="19">
        <v>30.626000000000001</v>
      </c>
      <c r="AG443" s="20">
        <v>11.59596</v>
      </c>
      <c r="AH443" s="21">
        <v>13.486000000000001</v>
      </c>
      <c r="AI443" s="22">
        <v>7.1499999999999994E-2</v>
      </c>
      <c r="AJ443" s="23">
        <v>0</v>
      </c>
      <c r="AK443" s="24">
        <v>0</v>
      </c>
      <c r="AL443" s="4" t="s">
        <v>329</v>
      </c>
      <c r="AM443" s="17">
        <f>Table11[[#This Row],[Column3]]-Table11[[#This Row],[Labour]]</f>
        <v>-19.522880000000001</v>
      </c>
      <c r="AN443" s="18">
        <f>Table11[[#This Row],[Column4]]-Table11[[#This Row],[Conservative]]</f>
        <v>0.84341999999990236</v>
      </c>
      <c r="AO443" s="19">
        <f>Table11[[#This Row],[Column5]]-Table11[[#This Row],[Reform]]</f>
        <v>16.026000000000003</v>
      </c>
      <c r="AP443" s="20">
        <f>Table11[[#This Row],[Column6]]-Table11[[#This Row],[LibDem]]</f>
        <v>-3.8040400000000005</v>
      </c>
      <c r="AQ443" s="21">
        <f>Table11[[#This Row],[Column7]]-Table11[[#This Row],[Green]]</f>
        <v>7.2860000000000005</v>
      </c>
      <c r="AR443" s="22">
        <f>Table11[[#This Row],[Column8]]-Table11[[#This Row],[Oth]]</f>
        <v>-0.82850000000000001</v>
      </c>
      <c r="AS443" s="23">
        <f>Table11[[#This Row],[Column9]]-Table11[[#This Row],[SNP]]</f>
        <v>0</v>
      </c>
      <c r="AT443" s="24">
        <f>Table11[[#This Row],[Column10]]-Table11[[#This Row],[PD]]</f>
        <v>0</v>
      </c>
      <c r="AU443" s="24">
        <f>MAX(Table11[[#This Row],[Column3]:[Column10]])-LARGE(Table11[[#This Row],[Column3]:[Column10]],2)</f>
        <v>1.7174199999999011</v>
      </c>
      <c r="AV443">
        <f>Table11[[#This Row],[Column3]]*Table11[[#This Row],[Column2]]</f>
        <v>634618.27584000002</v>
      </c>
      <c r="AW443" s="25">
        <f>TRUNC(Table11[[#This Row],[Column3]]*Table11[[#This Row],[Column28]]/100)</f>
        <v>6346</v>
      </c>
      <c r="AX443" s="26">
        <f>TRUNC(Table11[[#This Row],[Column4]]*Table11[[#This Row],[Column29]]/100)</f>
        <v>17281</v>
      </c>
      <c r="AY443" s="27">
        <f>TRUNC(Table11[[#This Row],[Column5]]*Table11[[#This Row],[Column30]]/100)</f>
        <v>16364</v>
      </c>
      <c r="AZ443" s="28">
        <f>TRUNC(Table11[[#This Row],[Column6]]*Table11[[#This Row],[Column31]]/100)</f>
        <v>6195</v>
      </c>
      <c r="BA443" s="29">
        <f>TRUNC(Table11[[#This Row],[Column7]]*Table11[[#This Row],[Column312]]/100)</f>
        <v>7205</v>
      </c>
      <c r="BB443" s="30">
        <f>TRUNC(Table11[[#This Row],[Column8]]*Table11[[#This Row],[Column313]]/100)</f>
        <v>38</v>
      </c>
      <c r="BC443" s="31">
        <f>TRUNC(Table11[[#This Row],[Column9]]*Table11[[#This Row],[Column314]]/100)</f>
        <v>0</v>
      </c>
      <c r="BD443" s="32">
        <f>TRUNC(Table11[[#This Row],[Column10]]*Table11[[#This Row],[Column30]]/100)</f>
        <v>0</v>
      </c>
      <c r="BE443">
        <f>Table11[[#This Row],[Column2]]</f>
        <v>53432</v>
      </c>
      <c r="BF443">
        <f>Table11[[#This Row],[Column28]]</f>
        <v>53432</v>
      </c>
      <c r="BG443">
        <f>Table11[[#This Row],[Column29]]</f>
        <v>53432</v>
      </c>
      <c r="BH443">
        <f>Table11[[#This Row],[Column30]]</f>
        <v>53432</v>
      </c>
      <c r="BI443">
        <f>Table11[[#This Row],[Column31]]</f>
        <v>53432</v>
      </c>
      <c r="BJ443">
        <f>Table11[[#This Row],[Column312]]</f>
        <v>53432</v>
      </c>
      <c r="BK443">
        <f>Table11[[#This Row],[Column313]]</f>
        <v>53432</v>
      </c>
      <c r="BL443">
        <f>Table11[[#This Row],[Column314]]</f>
        <v>53432</v>
      </c>
      <c r="BM443">
        <f>Table11[[#This Row],[Column315]]</f>
        <v>53432</v>
      </c>
      <c r="BN443">
        <f>Table11[[#This Row],[Column31]]</f>
        <v>53432</v>
      </c>
      <c r="BO443">
        <f>Table11[[#This Row],[Column312]]</f>
        <v>53432</v>
      </c>
    </row>
    <row r="444" spans="1:67" ht="28.8" customHeight="1">
      <c r="A444" s="4" t="s">
        <v>210</v>
      </c>
      <c r="B444" s="5" t="s">
        <v>211</v>
      </c>
      <c r="C444" s="5" t="s">
        <v>189</v>
      </c>
      <c r="D444" s="56" t="s">
        <v>1370</v>
      </c>
      <c r="E444" s="16">
        <v>0</v>
      </c>
      <c r="F444">
        <v>1.431</v>
      </c>
      <c r="G444">
        <v>10.813000000000001</v>
      </c>
      <c r="H444">
        <v>13.334</v>
      </c>
      <c r="I444">
        <v>30.547000000000001</v>
      </c>
      <c r="J444">
        <v>24.427</v>
      </c>
      <c r="K444">
        <v>2.125</v>
      </c>
      <c r="L444">
        <v>17.324000000000002</v>
      </c>
      <c r="M444" s="7">
        <f>Table11[[#This Row],[Progressives]]*0.67+Table11[[#This Row],[Muslim]]*0.64+Table11[[#This Row],[Left]]*0.35+Table11[[#This Row],[Average]]*0.52+Table11[[#This Row],[Reforms]]*0.2</f>
        <v>32.983410000000006</v>
      </c>
      <c r="N444" s="58">
        <f>Table11[[#This Row],[Average]]*0.34+Table11[[#This Row],[Liberal]]*0.45+Table11[[#This Row],[Blues]]+Table11[[#This Row],[Reforms]]*0.6</f>
        <v>33.897530000000003</v>
      </c>
      <c r="O444" s="9">
        <f>Table11[[#This Row],[Liberal]]*0.55+Table11[[#This Row],[Progressives]]*0.07+Table11[[#This Row],[Average]]*0.14</f>
        <v>18.64481</v>
      </c>
      <c r="P444" s="11">
        <f>Table11[[#This Row],[Muslim]]*0.06+Table11[[#This Row],[Left]]*0.44+Table11[[#This Row],[Progressives]]*0.26</f>
        <v>8.3104200000000006</v>
      </c>
      <c r="Q444" s="59"/>
      <c r="R444" s="57">
        <f>Table11[[#This Row],[Muslim]]*0.3+Table11[[#This Row],[Left]]*0.21+Table11[[#This Row],[Reforms]]*0.2</f>
        <v>6.1648300000000003</v>
      </c>
      <c r="T444" s="7">
        <v>5.4</v>
      </c>
      <c r="U444" s="8">
        <v>36.1</v>
      </c>
      <c r="V444" s="10">
        <v>0</v>
      </c>
      <c r="W444" s="9">
        <v>50.6</v>
      </c>
      <c r="X444" s="11">
        <v>6.4</v>
      </c>
      <c r="Y444" s="13">
        <v>1.6</v>
      </c>
      <c r="Z444" s="12">
        <v>0</v>
      </c>
      <c r="AA444" s="14">
        <v>0</v>
      </c>
      <c r="AB444">
        <f t="shared" ca="1" si="6"/>
        <v>0.5749272810104149</v>
      </c>
      <c r="AC444">
        <v>49542</v>
      </c>
      <c r="AD444" s="17">
        <v>2.31168</v>
      </c>
      <c r="AE444" s="18">
        <v>22.595279999999999</v>
      </c>
      <c r="AF444" s="19">
        <v>18.34272</v>
      </c>
      <c r="AG444" s="20">
        <v>44.762239999999998</v>
      </c>
      <c r="AH444" s="21">
        <v>11.782679999999999</v>
      </c>
      <c r="AI444" s="22">
        <v>0.2054</v>
      </c>
      <c r="AJ444" s="23">
        <v>0</v>
      </c>
      <c r="AK444" s="24">
        <v>0</v>
      </c>
      <c r="AL444" s="4" t="s">
        <v>210</v>
      </c>
      <c r="AM444" s="17">
        <f>Table11[[#This Row],[Column3]]-Table11[[#This Row],[Labour]]</f>
        <v>-3.0883200000000004</v>
      </c>
      <c r="AN444" s="18">
        <f>Table11[[#This Row],[Column4]]-Table11[[#This Row],[Conservative]]</f>
        <v>-13.504720000000002</v>
      </c>
      <c r="AO444" s="19">
        <f>Table11[[#This Row],[Column5]]-Table11[[#This Row],[Reform]]</f>
        <v>18.34272</v>
      </c>
      <c r="AP444" s="20">
        <f>Table11[[#This Row],[Column6]]-Table11[[#This Row],[LibDem]]</f>
        <v>-5.8377600000000029</v>
      </c>
      <c r="AQ444" s="21">
        <f>Table11[[#This Row],[Column7]]-Table11[[#This Row],[Green]]</f>
        <v>5.3826799999999988</v>
      </c>
      <c r="AR444" s="22">
        <f>Table11[[#This Row],[Column8]]-Table11[[#This Row],[Oth]]</f>
        <v>-1.3946000000000001</v>
      </c>
      <c r="AS444" s="23">
        <f>Table11[[#This Row],[Column9]]-Table11[[#This Row],[SNP]]</f>
        <v>0</v>
      </c>
      <c r="AT444" s="24">
        <f>Table11[[#This Row],[Column10]]-Table11[[#This Row],[PD]]</f>
        <v>0</v>
      </c>
      <c r="AU444" s="24">
        <f>MAX(Table11[[#This Row],[Column3]:[Column10]])-LARGE(Table11[[#This Row],[Column3]:[Column10]],2)</f>
        <v>22.16696</v>
      </c>
      <c r="AV444">
        <f>Table11[[#This Row],[Column3]]*Table11[[#This Row],[Column2]]</f>
        <v>114525.25056</v>
      </c>
      <c r="AW444" s="25">
        <f>TRUNC(Table11[[#This Row],[Column3]]*Table11[[#This Row],[Column28]]/100)</f>
        <v>1145</v>
      </c>
      <c r="AX444" s="26">
        <f>TRUNC(Table11[[#This Row],[Column4]]*Table11[[#This Row],[Column29]]/100)</f>
        <v>11194</v>
      </c>
      <c r="AY444" s="27">
        <f>TRUNC(Table11[[#This Row],[Column5]]*Table11[[#This Row],[Column30]]/100)</f>
        <v>9087</v>
      </c>
      <c r="AZ444" s="28">
        <f>TRUNC(Table11[[#This Row],[Column6]]*Table11[[#This Row],[Column31]]/100)</f>
        <v>22176</v>
      </c>
      <c r="BA444" s="29">
        <f>TRUNC(Table11[[#This Row],[Column7]]*Table11[[#This Row],[Column312]]/100)</f>
        <v>5837</v>
      </c>
      <c r="BB444" s="30">
        <f>TRUNC(Table11[[#This Row],[Column8]]*Table11[[#This Row],[Column313]]/100)</f>
        <v>101</v>
      </c>
      <c r="BC444" s="31">
        <f>TRUNC(Table11[[#This Row],[Column9]]*Table11[[#This Row],[Column314]]/100)</f>
        <v>0</v>
      </c>
      <c r="BD444" s="32">
        <f>TRUNC(Table11[[#This Row],[Column10]]*Table11[[#This Row],[Column30]]/100)</f>
        <v>0</v>
      </c>
      <c r="BE444">
        <f>Table11[[#This Row],[Column2]]</f>
        <v>49542</v>
      </c>
      <c r="BF444">
        <f>Table11[[#This Row],[Column28]]</f>
        <v>49542</v>
      </c>
      <c r="BG444">
        <f>Table11[[#This Row],[Column29]]</f>
        <v>49542</v>
      </c>
      <c r="BH444">
        <f>Table11[[#This Row],[Column30]]</f>
        <v>49542</v>
      </c>
      <c r="BI444">
        <f>Table11[[#This Row],[Column31]]</f>
        <v>49542</v>
      </c>
      <c r="BJ444">
        <f>Table11[[#This Row],[Column312]]</f>
        <v>49542</v>
      </c>
      <c r="BK444">
        <f>Table11[[#This Row],[Column313]]</f>
        <v>49542</v>
      </c>
      <c r="BL444">
        <f>Table11[[#This Row],[Column314]]</f>
        <v>49542</v>
      </c>
      <c r="BM444">
        <f>Table11[[#This Row],[Column315]]</f>
        <v>49542</v>
      </c>
      <c r="BN444">
        <f>Table11[[#This Row],[Column31]]</f>
        <v>49542</v>
      </c>
      <c r="BO444">
        <f>Table11[[#This Row],[Column312]]</f>
        <v>49542</v>
      </c>
    </row>
    <row r="445" spans="1:67" ht="28.8">
      <c r="A445" s="4" t="s">
        <v>216</v>
      </c>
      <c r="B445" s="5" t="s">
        <v>217</v>
      </c>
      <c r="C445" s="5" t="s">
        <v>189</v>
      </c>
      <c r="D445" s="56" t="s">
        <v>1371</v>
      </c>
      <c r="E445">
        <v>0</v>
      </c>
      <c r="F445">
        <v>0.69099999999999995</v>
      </c>
      <c r="G445">
        <v>9.1709999999999994</v>
      </c>
      <c r="H445">
        <v>8.8710000000000004</v>
      </c>
      <c r="I445">
        <v>27.805</v>
      </c>
      <c r="J445">
        <v>25.902000000000001</v>
      </c>
      <c r="K445">
        <v>5.0629999999999997</v>
      </c>
      <c r="L445">
        <v>22.495999999999999</v>
      </c>
      <c r="M445" s="7">
        <f>Table11[[#This Row],[Progressives]]*0.67+Table11[[#This Row],[Muslim]]*0.64+Table11[[#This Row],[Left]]*0.35+Table11[[#This Row],[Average]]*0.52+Table11[[#This Row],[Reforms]]*0.2</f>
        <v>28.553460000000001</v>
      </c>
      <c r="N445" s="58">
        <f>Table11[[#This Row],[Average]]*0.34+Table11[[#This Row],[Liberal]]*0.45+Table11[[#This Row],[Blues]]+Table11[[#This Row],[Reforms]]*0.6</f>
        <v>39.670199999999994</v>
      </c>
      <c r="O445" s="9">
        <f>Table11[[#This Row],[Liberal]]*0.55+Table11[[#This Row],[Progressives]]*0.07+Table11[[#This Row],[Average]]*0.14</f>
        <v>18.759770000000003</v>
      </c>
      <c r="P445" s="11">
        <f>Table11[[#This Row],[Muslim]]*0.06+Table11[[#This Row],[Left]]*0.44+Table11[[#This Row],[Progressives]]*0.26</f>
        <v>6.3831600000000002</v>
      </c>
      <c r="Q445" s="59"/>
      <c r="R445" s="57">
        <f>Table11[[#This Row],[Muslim]]*0.3+Table11[[#This Row],[Left]]*0.21+Table11[[#This Row],[Reforms]]*0.2</f>
        <v>6.6324100000000001</v>
      </c>
      <c r="T445" s="7">
        <v>7.9</v>
      </c>
      <c r="U445" s="8">
        <v>29.1</v>
      </c>
      <c r="V445" s="10">
        <v>12.4</v>
      </c>
      <c r="W445" s="9">
        <v>45.5</v>
      </c>
      <c r="X445" s="11">
        <v>3.9</v>
      </c>
      <c r="Y445" s="13">
        <v>1.1000000000000001</v>
      </c>
      <c r="Z445" s="12">
        <v>0</v>
      </c>
      <c r="AA445" s="14">
        <v>0</v>
      </c>
      <c r="AB445">
        <f t="shared" ca="1" si="6"/>
        <v>0.68179561642721276</v>
      </c>
      <c r="AC445">
        <v>49512</v>
      </c>
      <c r="AD445" s="17">
        <v>3.2480000000000002</v>
      </c>
      <c r="AE445" s="18">
        <v>25.57329</v>
      </c>
      <c r="AF445" s="19">
        <v>20.323709999999998</v>
      </c>
      <c r="AG445" s="20">
        <v>41.781239999999897</v>
      </c>
      <c r="AH445" s="21">
        <v>8.83596</v>
      </c>
      <c r="AI445" s="22">
        <v>0.13780000000000001</v>
      </c>
      <c r="AJ445" s="23">
        <v>0</v>
      </c>
      <c r="AK445" s="24">
        <v>0</v>
      </c>
      <c r="AL445" s="4" t="s">
        <v>216</v>
      </c>
      <c r="AM445" s="17">
        <f>Table11[[#This Row],[Column3]]-Table11[[#This Row],[Labour]]</f>
        <v>-4.6520000000000001</v>
      </c>
      <c r="AN445" s="18">
        <f>Table11[[#This Row],[Column4]]-Table11[[#This Row],[Conservative]]</f>
        <v>-3.5267100000000013</v>
      </c>
      <c r="AO445" s="19">
        <f>Table11[[#This Row],[Column5]]-Table11[[#This Row],[Reform]]</f>
        <v>7.923709999999998</v>
      </c>
      <c r="AP445" s="20">
        <f>Table11[[#This Row],[Column6]]-Table11[[#This Row],[LibDem]]</f>
        <v>-3.7187600000001027</v>
      </c>
      <c r="AQ445" s="21">
        <f>Table11[[#This Row],[Column7]]-Table11[[#This Row],[Green]]</f>
        <v>4.9359599999999997</v>
      </c>
      <c r="AR445" s="22">
        <f>Table11[[#This Row],[Column8]]-Table11[[#This Row],[Oth]]</f>
        <v>-0.96220000000000006</v>
      </c>
      <c r="AS445" s="23">
        <f>Table11[[#This Row],[Column9]]-Table11[[#This Row],[SNP]]</f>
        <v>0</v>
      </c>
      <c r="AT445" s="24">
        <f>Table11[[#This Row],[Column10]]-Table11[[#This Row],[PD]]</f>
        <v>0</v>
      </c>
      <c r="AU445" s="24">
        <f>MAX(Table11[[#This Row],[Column3]:[Column10]])-LARGE(Table11[[#This Row],[Column3]:[Column10]],2)</f>
        <v>16.207949999999897</v>
      </c>
      <c r="AV445">
        <f>Table11[[#This Row],[Column3]]*Table11[[#This Row],[Column2]]</f>
        <v>160814.97600000002</v>
      </c>
      <c r="AW445" s="25">
        <f>TRUNC(Table11[[#This Row],[Column3]]*Table11[[#This Row],[Column28]]/100)</f>
        <v>1608</v>
      </c>
      <c r="AX445" s="26">
        <f>TRUNC(Table11[[#This Row],[Column4]]*Table11[[#This Row],[Column29]]/100)</f>
        <v>12661</v>
      </c>
      <c r="AY445" s="27">
        <f>TRUNC(Table11[[#This Row],[Column5]]*Table11[[#This Row],[Column30]]/100)</f>
        <v>10062</v>
      </c>
      <c r="AZ445" s="28">
        <f>TRUNC(Table11[[#This Row],[Column6]]*Table11[[#This Row],[Column31]]/100)</f>
        <v>20686</v>
      </c>
      <c r="BA445" s="29">
        <f>TRUNC(Table11[[#This Row],[Column7]]*Table11[[#This Row],[Column312]]/100)</f>
        <v>4374</v>
      </c>
      <c r="BB445" s="30">
        <f>TRUNC(Table11[[#This Row],[Column8]]*Table11[[#This Row],[Column313]]/100)</f>
        <v>68</v>
      </c>
      <c r="BC445" s="31">
        <f>TRUNC(Table11[[#This Row],[Column9]]*Table11[[#This Row],[Column314]]/100)</f>
        <v>0</v>
      </c>
      <c r="BD445" s="32">
        <f>TRUNC(Table11[[#This Row],[Column10]]*Table11[[#This Row],[Column30]]/100)</f>
        <v>0</v>
      </c>
      <c r="BE445">
        <f>Table11[[#This Row],[Column2]]</f>
        <v>49512</v>
      </c>
      <c r="BF445">
        <f>Table11[[#This Row],[Column28]]</f>
        <v>49512</v>
      </c>
      <c r="BG445">
        <f>Table11[[#This Row],[Column29]]</f>
        <v>49512</v>
      </c>
      <c r="BH445">
        <f>Table11[[#This Row],[Column30]]</f>
        <v>49512</v>
      </c>
      <c r="BI445">
        <f>Table11[[#This Row],[Column31]]</f>
        <v>49512</v>
      </c>
      <c r="BJ445">
        <f>Table11[[#This Row],[Column312]]</f>
        <v>49512</v>
      </c>
      <c r="BK445">
        <f>Table11[[#This Row],[Column313]]</f>
        <v>49512</v>
      </c>
      <c r="BL445">
        <f>Table11[[#This Row],[Column314]]</f>
        <v>49512</v>
      </c>
      <c r="BM445">
        <f>Table11[[#This Row],[Column315]]</f>
        <v>49512</v>
      </c>
      <c r="BN445">
        <f>Table11[[#This Row],[Column31]]</f>
        <v>49512</v>
      </c>
      <c r="BO445">
        <f>Table11[[#This Row],[Column312]]</f>
        <v>49512</v>
      </c>
    </row>
    <row r="446" spans="1:67" ht="28.8" customHeight="1">
      <c r="A446" s="2" t="s">
        <v>548</v>
      </c>
      <c r="B446" s="3" t="s">
        <v>323</v>
      </c>
      <c r="C446" s="3" t="s">
        <v>189</v>
      </c>
      <c r="D446" s="50" t="s">
        <v>1372</v>
      </c>
      <c r="E446">
        <v>0</v>
      </c>
      <c r="F446">
        <v>0.41099999999999998</v>
      </c>
      <c r="G446">
        <v>6.3929999999999998</v>
      </c>
      <c r="H446">
        <v>5.4619999999999997</v>
      </c>
      <c r="I446">
        <v>34.098999999999997</v>
      </c>
      <c r="J446">
        <v>28.414000000000001</v>
      </c>
      <c r="K446">
        <v>2.774</v>
      </c>
      <c r="L446">
        <v>22.446999999999999</v>
      </c>
      <c r="M446" s="7">
        <f>Table11[[#This Row],[Progressives]]*0.67+Table11[[#This Row],[Muslim]]*0.64+Table11[[#This Row],[Left]]*0.35+Table11[[#This Row],[Average]]*0.52+Table11[[#This Row],[Reforms]]*0.2</f>
        <v>28.38101</v>
      </c>
      <c r="N446" s="58">
        <f>Table11[[#This Row],[Average]]*0.34+Table11[[#This Row],[Liberal]]*0.45+Table11[[#This Row],[Blues]]+Table11[[#This Row],[Reforms]]*0.6</f>
        <v>40.622160000000001</v>
      </c>
      <c r="O446" s="9">
        <f>Table11[[#This Row],[Liberal]]*0.55+Table11[[#This Row],[Progressives]]*0.07+Table11[[#This Row],[Average]]*0.14</f>
        <v>20.783900000000003</v>
      </c>
      <c r="P446" s="11">
        <f>Table11[[#This Row],[Muslim]]*0.06+Table11[[#This Row],[Left]]*0.44+Table11[[#This Row],[Progressives]]*0.26</f>
        <v>4.2576999999999998</v>
      </c>
      <c r="Q446" s="59"/>
      <c r="R446" s="57">
        <f>Table11[[#This Row],[Muslim]]*0.3+Table11[[#This Row],[Left]]*0.21+Table11[[#This Row],[Reforms]]*0.2</f>
        <v>5.9552300000000002</v>
      </c>
      <c r="T446" s="7">
        <v>16.399999999999999</v>
      </c>
      <c r="U446" s="8">
        <v>35.799999999999997</v>
      </c>
      <c r="V446" s="10">
        <v>18.899999999999999</v>
      </c>
      <c r="W446" s="9">
        <v>20</v>
      </c>
      <c r="X446" s="11">
        <v>4</v>
      </c>
      <c r="Y446" s="13">
        <v>4.8</v>
      </c>
      <c r="Z446" s="12">
        <v>0</v>
      </c>
      <c r="AA446" s="14">
        <v>0</v>
      </c>
      <c r="AB446">
        <f t="shared" ca="1" si="6"/>
        <v>5.3840851871129303E-2</v>
      </c>
      <c r="AC446">
        <v>47335</v>
      </c>
      <c r="AD446" s="17">
        <v>6.8556799999999898</v>
      </c>
      <c r="AE446" s="18">
        <v>35.896470000000001</v>
      </c>
      <c r="AF446" s="19">
        <v>33.698</v>
      </c>
      <c r="AG446" s="20">
        <v>14.00085</v>
      </c>
      <c r="AH446" s="21">
        <v>9.1110000000000007</v>
      </c>
      <c r="AI446" s="22">
        <v>0.33800000000000002</v>
      </c>
      <c r="AJ446" s="23">
        <v>0</v>
      </c>
      <c r="AK446" s="24">
        <v>0</v>
      </c>
      <c r="AL446" s="2" t="s">
        <v>548</v>
      </c>
      <c r="AM446" s="17">
        <f>Table11[[#This Row],[Column3]]-Table11[[#This Row],[Labour]]</f>
        <v>-9.5443200000000097</v>
      </c>
      <c r="AN446" s="18">
        <f>Table11[[#This Row],[Column4]]-Table11[[#This Row],[Conservative]]</f>
        <v>9.6470000000003608E-2</v>
      </c>
      <c r="AO446" s="19">
        <f>Table11[[#This Row],[Column5]]-Table11[[#This Row],[Reform]]</f>
        <v>14.798000000000002</v>
      </c>
      <c r="AP446" s="20">
        <f>Table11[[#This Row],[Column6]]-Table11[[#This Row],[LibDem]]</f>
        <v>-5.9991500000000002</v>
      </c>
      <c r="AQ446" s="21">
        <f>Table11[[#This Row],[Column7]]-Table11[[#This Row],[Green]]</f>
        <v>5.1110000000000007</v>
      </c>
      <c r="AR446" s="22">
        <f>Table11[[#This Row],[Column8]]-Table11[[#This Row],[Oth]]</f>
        <v>-4.4619999999999997</v>
      </c>
      <c r="AS446" s="23">
        <f>Table11[[#This Row],[Column9]]-Table11[[#This Row],[SNP]]</f>
        <v>0</v>
      </c>
      <c r="AT446" s="24">
        <f>Table11[[#This Row],[Column10]]-Table11[[#This Row],[PD]]</f>
        <v>0</v>
      </c>
      <c r="AU446" s="24">
        <f>MAX(Table11[[#This Row],[Column3]:[Column10]])-LARGE(Table11[[#This Row],[Column3]:[Column10]],2)</f>
        <v>2.1984700000000004</v>
      </c>
      <c r="AV446">
        <f>Table11[[#This Row],[Column3]]*Table11[[#This Row],[Column2]]</f>
        <v>324513.61279999954</v>
      </c>
      <c r="AW446" s="25">
        <f>TRUNC(Table11[[#This Row],[Column3]]*Table11[[#This Row],[Column28]]/100)</f>
        <v>3245</v>
      </c>
      <c r="AX446" s="26">
        <f>TRUNC(Table11[[#This Row],[Column4]]*Table11[[#This Row],[Column29]]/100)</f>
        <v>16991</v>
      </c>
      <c r="AY446" s="27">
        <f>TRUNC(Table11[[#This Row],[Column5]]*Table11[[#This Row],[Column30]]/100)</f>
        <v>15950</v>
      </c>
      <c r="AZ446" s="28">
        <f>TRUNC(Table11[[#This Row],[Column6]]*Table11[[#This Row],[Column31]]/100)</f>
        <v>6627</v>
      </c>
      <c r="BA446" s="29">
        <f>TRUNC(Table11[[#This Row],[Column7]]*Table11[[#This Row],[Column312]]/100)</f>
        <v>4312</v>
      </c>
      <c r="BB446" s="30">
        <f>TRUNC(Table11[[#This Row],[Column8]]*Table11[[#This Row],[Column313]]/100)</f>
        <v>159</v>
      </c>
      <c r="BC446" s="31">
        <f>TRUNC(Table11[[#This Row],[Column9]]*Table11[[#This Row],[Column314]]/100)</f>
        <v>0</v>
      </c>
      <c r="BD446" s="32">
        <f>TRUNC(Table11[[#This Row],[Column10]]*Table11[[#This Row],[Column30]]/100)</f>
        <v>0</v>
      </c>
      <c r="BE446">
        <f>Table11[[#This Row],[Column2]]</f>
        <v>47335</v>
      </c>
      <c r="BF446">
        <f>Table11[[#This Row],[Column28]]</f>
        <v>47335</v>
      </c>
      <c r="BG446">
        <f>Table11[[#This Row],[Column29]]</f>
        <v>47335</v>
      </c>
      <c r="BH446">
        <f>Table11[[#This Row],[Column30]]</f>
        <v>47335</v>
      </c>
      <c r="BI446">
        <f>Table11[[#This Row],[Column31]]</f>
        <v>47335</v>
      </c>
      <c r="BJ446">
        <f>Table11[[#This Row],[Column312]]</f>
        <v>47335</v>
      </c>
      <c r="BK446">
        <f>Table11[[#This Row],[Column313]]</f>
        <v>47335</v>
      </c>
      <c r="BL446">
        <f>Table11[[#This Row],[Column314]]</f>
        <v>47335</v>
      </c>
      <c r="BM446">
        <f>Table11[[#This Row],[Column315]]</f>
        <v>47335</v>
      </c>
      <c r="BN446">
        <f>Table11[[#This Row],[Column31]]</f>
        <v>47335</v>
      </c>
      <c r="BO446">
        <f>Table11[[#This Row],[Column312]]</f>
        <v>47335</v>
      </c>
    </row>
    <row r="447" spans="1:67" ht="28.8" customHeight="1">
      <c r="A447" s="2" t="s">
        <v>230</v>
      </c>
      <c r="B447" s="3" t="s">
        <v>217</v>
      </c>
      <c r="C447" s="3" t="s">
        <v>189</v>
      </c>
      <c r="D447" s="50" t="s">
        <v>1373</v>
      </c>
      <c r="E447" s="16">
        <v>0</v>
      </c>
      <c r="F447">
        <v>0.60499999999999998</v>
      </c>
      <c r="G447">
        <v>9.3049999999999997</v>
      </c>
      <c r="H447">
        <v>13.532</v>
      </c>
      <c r="I447">
        <v>20.478999999999999</v>
      </c>
      <c r="J447">
        <v>20.838000000000001</v>
      </c>
      <c r="K447">
        <v>14.739000000000001</v>
      </c>
      <c r="L447">
        <v>20.501999999999999</v>
      </c>
      <c r="M447" s="7">
        <f>Table11[[#This Row],[Progressives]]*0.67+Table11[[#This Row],[Muslim]]*0.64+Table11[[#This Row],[Left]]*0.35+Table11[[#This Row],[Average]]*0.52+Table11[[#This Row],[Reforms]]*0.2</f>
        <v>27.459870000000002</v>
      </c>
      <c r="N447" s="58">
        <f>Table11[[#This Row],[Average]]*0.34+Table11[[#This Row],[Liberal]]*0.45+Table11[[#This Row],[Blues]]+Table11[[#This Row],[Reforms]]*0.6</f>
        <v>43.380160000000004</v>
      </c>
      <c r="O447" s="9">
        <f>Table11[[#This Row],[Liberal]]*0.55+Table11[[#This Row],[Progressives]]*0.07+Table11[[#This Row],[Average]]*0.14</f>
        <v>15.275200000000003</v>
      </c>
      <c r="P447" s="11">
        <f>Table11[[#This Row],[Muslim]]*0.06+Table11[[#This Row],[Left]]*0.44+Table11[[#This Row],[Progressives]]*0.26</f>
        <v>7.6488199999999997</v>
      </c>
      <c r="Q447" s="59"/>
      <c r="R447" s="57">
        <f>Table11[[#This Row],[Muslim]]*0.3+Table11[[#This Row],[Left]]*0.21+Table11[[#This Row],[Reforms]]*0.2</f>
        <v>6.235949999999999</v>
      </c>
      <c r="T447" s="7">
        <v>25.7</v>
      </c>
      <c r="U447" s="8">
        <v>35.700000000000003</v>
      </c>
      <c r="V447" s="10">
        <v>16.7</v>
      </c>
      <c r="W447" s="9">
        <v>17.399999999999999</v>
      </c>
      <c r="X447" s="11">
        <v>3.9</v>
      </c>
      <c r="Y447" s="13">
        <v>0.6</v>
      </c>
      <c r="Z447" s="12">
        <v>0</v>
      </c>
      <c r="AA447" s="14">
        <v>0</v>
      </c>
      <c r="AB447">
        <f t="shared" ca="1" si="6"/>
        <v>0.45565151496908662</v>
      </c>
      <c r="AC447">
        <v>47193</v>
      </c>
      <c r="AD447" s="17">
        <v>9.9596799999999899</v>
      </c>
      <c r="AE447" s="18">
        <v>39.618339999999897</v>
      </c>
      <c r="AF447" s="19">
        <v>25.27</v>
      </c>
      <c r="AG447" s="20">
        <v>13.89798</v>
      </c>
      <c r="AH447" s="21">
        <v>11.176</v>
      </c>
      <c r="AI447" s="22">
        <v>7.7999999999999903E-2</v>
      </c>
      <c r="AJ447" s="23">
        <v>0</v>
      </c>
      <c r="AK447" s="24">
        <v>0</v>
      </c>
      <c r="AL447" s="2" t="s">
        <v>230</v>
      </c>
      <c r="AM447" s="17">
        <f>Table11[[#This Row],[Column3]]-Table11[[#This Row],[Labour]]</f>
        <v>-15.740320000000009</v>
      </c>
      <c r="AN447" s="18">
        <f>Table11[[#This Row],[Column4]]-Table11[[#This Row],[Conservative]]</f>
        <v>3.918339999999894</v>
      </c>
      <c r="AO447" s="19">
        <f>Table11[[#This Row],[Column5]]-Table11[[#This Row],[Reform]]</f>
        <v>8.57</v>
      </c>
      <c r="AP447" s="20">
        <f>Table11[[#This Row],[Column6]]-Table11[[#This Row],[LibDem]]</f>
        <v>-3.5020199999999981</v>
      </c>
      <c r="AQ447" s="21">
        <f>Table11[[#This Row],[Column7]]-Table11[[#This Row],[Green]]</f>
        <v>7.2759999999999998</v>
      </c>
      <c r="AR447" s="22">
        <f>Table11[[#This Row],[Column8]]-Table11[[#This Row],[Oth]]</f>
        <v>-0.52200000000000002</v>
      </c>
      <c r="AS447" s="23">
        <f>Table11[[#This Row],[Column9]]-Table11[[#This Row],[SNP]]</f>
        <v>0</v>
      </c>
      <c r="AT447" s="24">
        <f>Table11[[#This Row],[Column10]]-Table11[[#This Row],[PD]]</f>
        <v>0</v>
      </c>
      <c r="AU447" s="24">
        <f>MAX(Table11[[#This Row],[Column3]:[Column10]])-LARGE(Table11[[#This Row],[Column3]:[Column10]],2)</f>
        <v>14.348339999999897</v>
      </c>
      <c r="AV447">
        <f>Table11[[#This Row],[Column3]]*Table11[[#This Row],[Column2]]</f>
        <v>470027.17823999951</v>
      </c>
      <c r="AW447" s="25">
        <f>TRUNC(Table11[[#This Row],[Column3]]*Table11[[#This Row],[Column28]]/100)</f>
        <v>4700</v>
      </c>
      <c r="AX447" s="26">
        <f>TRUNC(Table11[[#This Row],[Column4]]*Table11[[#This Row],[Column29]]/100)</f>
        <v>18697</v>
      </c>
      <c r="AY447" s="27">
        <f>TRUNC(Table11[[#This Row],[Column5]]*Table11[[#This Row],[Column30]]/100)</f>
        <v>11925</v>
      </c>
      <c r="AZ447" s="28">
        <f>TRUNC(Table11[[#This Row],[Column6]]*Table11[[#This Row],[Column31]]/100)</f>
        <v>6558</v>
      </c>
      <c r="BA447" s="29">
        <f>TRUNC(Table11[[#This Row],[Column7]]*Table11[[#This Row],[Column312]]/100)</f>
        <v>5274</v>
      </c>
      <c r="BB447" s="30">
        <f>TRUNC(Table11[[#This Row],[Column8]]*Table11[[#This Row],[Column313]]/100)</f>
        <v>36</v>
      </c>
      <c r="BC447" s="31">
        <f>TRUNC(Table11[[#This Row],[Column9]]*Table11[[#This Row],[Column314]]/100)</f>
        <v>0</v>
      </c>
      <c r="BD447" s="32">
        <f>TRUNC(Table11[[#This Row],[Column10]]*Table11[[#This Row],[Column30]]/100)</f>
        <v>0</v>
      </c>
      <c r="BE447">
        <f>Table11[[#This Row],[Column2]]</f>
        <v>47193</v>
      </c>
      <c r="BF447">
        <f>Table11[[#This Row],[Column28]]</f>
        <v>47193</v>
      </c>
      <c r="BG447">
        <f>Table11[[#This Row],[Column29]]</f>
        <v>47193</v>
      </c>
      <c r="BH447">
        <f>Table11[[#This Row],[Column30]]</f>
        <v>47193</v>
      </c>
      <c r="BI447">
        <f>Table11[[#This Row],[Column31]]</f>
        <v>47193</v>
      </c>
      <c r="BJ447">
        <f>Table11[[#This Row],[Column312]]</f>
        <v>47193</v>
      </c>
      <c r="BK447">
        <f>Table11[[#This Row],[Column313]]</f>
        <v>47193</v>
      </c>
      <c r="BL447">
        <f>Table11[[#This Row],[Column314]]</f>
        <v>47193</v>
      </c>
      <c r="BM447">
        <f>Table11[[#This Row],[Column315]]</f>
        <v>47193</v>
      </c>
      <c r="BN447">
        <f>Table11[[#This Row],[Column31]]</f>
        <v>47193</v>
      </c>
      <c r="BO447">
        <f>Table11[[#This Row],[Column312]]</f>
        <v>47193</v>
      </c>
    </row>
    <row r="448" spans="1:67" ht="28.8" customHeight="1">
      <c r="A448" s="2" t="s">
        <v>346</v>
      </c>
      <c r="B448" s="3" t="s">
        <v>330</v>
      </c>
      <c r="C448" s="3" t="s">
        <v>189</v>
      </c>
      <c r="D448" s="50" t="s">
        <v>1374</v>
      </c>
      <c r="E448">
        <v>0</v>
      </c>
      <c r="F448">
        <v>2.2679999999999998</v>
      </c>
      <c r="G448">
        <v>28.004000000000001</v>
      </c>
      <c r="H448">
        <v>11.632999999999999</v>
      </c>
      <c r="I448">
        <v>25.658000000000001</v>
      </c>
      <c r="J448">
        <v>13.321</v>
      </c>
      <c r="K448">
        <v>1.256</v>
      </c>
      <c r="L448">
        <v>17.86</v>
      </c>
      <c r="M448" s="7">
        <f>Table11[[#This Row],[Progressives]]*0.67+Table11[[#This Row],[Muslim]]*0.64+Table11[[#This Row],[Left]]*0.35+Table11[[#This Row],[Average]]*0.52+Table11[[#This Row],[Reforms]]*0.2</f>
        <v>35.961190000000002</v>
      </c>
      <c r="N448" s="58">
        <f>Table11[[#This Row],[Average]]*0.34+Table11[[#This Row],[Liberal]]*0.45+Table11[[#This Row],[Blues]]+Table11[[#This Row],[Reforms]]*0.6</f>
        <v>26.690170000000002</v>
      </c>
      <c r="O448" s="9">
        <f>Table11[[#This Row],[Liberal]]*0.55+Table11[[#This Row],[Progressives]]*0.07+Table11[[#This Row],[Average]]*0.14</f>
        <v>11.732980000000001</v>
      </c>
      <c r="P448" s="11">
        <f>Table11[[#This Row],[Muslim]]*0.06+Table11[[#This Row],[Left]]*0.44+Table11[[#This Row],[Progressives]]*0.26</f>
        <v>15.482420000000001</v>
      </c>
      <c r="Q448" s="59"/>
      <c r="R448" s="57">
        <f>Table11[[#This Row],[Muslim]]*0.3+Table11[[#This Row],[Left]]*0.21+Table11[[#This Row],[Reforms]]*0.2</f>
        <v>10.133240000000001</v>
      </c>
      <c r="T448" s="7">
        <v>45.3</v>
      </c>
      <c r="U448" s="8">
        <v>15.6</v>
      </c>
      <c r="V448" s="10">
        <v>12.2</v>
      </c>
      <c r="W448" s="9">
        <v>10.5</v>
      </c>
      <c r="X448" s="11">
        <v>14.7</v>
      </c>
      <c r="Y448" s="13">
        <v>1.6</v>
      </c>
      <c r="Z448" s="12">
        <v>0</v>
      </c>
      <c r="AA448" s="14">
        <v>0</v>
      </c>
      <c r="AB448">
        <f t="shared" ca="1" si="6"/>
        <v>0.31716284877691614</v>
      </c>
      <c r="AC448">
        <v>40195</v>
      </c>
      <c r="AD448" s="17">
        <v>28.282710000000002</v>
      </c>
      <c r="AE448" s="18">
        <v>11.2376</v>
      </c>
      <c r="AF448" s="19">
        <v>24.032399999999999</v>
      </c>
      <c r="AG448" s="20">
        <v>8.5122900000000001</v>
      </c>
      <c r="AH448" s="21">
        <v>27.626999999999999</v>
      </c>
      <c r="AI448" s="22">
        <v>0.20799999999999899</v>
      </c>
      <c r="AJ448" s="23">
        <v>0</v>
      </c>
      <c r="AK448" s="24">
        <v>0</v>
      </c>
      <c r="AL448" s="2" t="s">
        <v>346</v>
      </c>
      <c r="AM448" s="17">
        <f>Table11[[#This Row],[Column3]]-Table11[[#This Row],[Labour]]</f>
        <v>-17.017289999999996</v>
      </c>
      <c r="AN448" s="18">
        <f>Table11[[#This Row],[Column4]]-Table11[[#This Row],[Conservative]]</f>
        <v>-4.3623999999999992</v>
      </c>
      <c r="AO448" s="19">
        <f>Table11[[#This Row],[Column5]]-Table11[[#This Row],[Reform]]</f>
        <v>11.8324</v>
      </c>
      <c r="AP448" s="20">
        <f>Table11[[#This Row],[Column6]]-Table11[[#This Row],[LibDem]]</f>
        <v>-1.9877099999999999</v>
      </c>
      <c r="AQ448" s="21">
        <f>Table11[[#This Row],[Column7]]-Table11[[#This Row],[Green]]</f>
        <v>12.927</v>
      </c>
      <c r="AR448" s="22">
        <f>Table11[[#This Row],[Column8]]-Table11[[#This Row],[Oth]]</f>
        <v>-1.392000000000001</v>
      </c>
      <c r="AS448" s="23">
        <f>Table11[[#This Row],[Column9]]-Table11[[#This Row],[SNP]]</f>
        <v>0</v>
      </c>
      <c r="AT448" s="24">
        <f>Table11[[#This Row],[Column10]]-Table11[[#This Row],[PD]]</f>
        <v>0</v>
      </c>
      <c r="AU448" s="24">
        <f>MAX(Table11[[#This Row],[Column3]:[Column10]])-LARGE(Table11[[#This Row],[Column3]:[Column10]],2)</f>
        <v>0.65571000000000268</v>
      </c>
      <c r="AV448">
        <f>Table11[[#This Row],[Column3]]*Table11[[#This Row],[Column2]]</f>
        <v>1136823.5284500001</v>
      </c>
      <c r="AW448" s="25">
        <f>TRUNC(Table11[[#This Row],[Column3]]*Table11[[#This Row],[Column28]]/100)</f>
        <v>11368</v>
      </c>
      <c r="AX448" s="26">
        <f>TRUNC(Table11[[#This Row],[Column4]]*Table11[[#This Row],[Column29]]/100)</f>
        <v>4516</v>
      </c>
      <c r="AY448" s="27">
        <f>TRUNC(Table11[[#This Row],[Column5]]*Table11[[#This Row],[Column30]]/100)</f>
        <v>9659</v>
      </c>
      <c r="AZ448" s="28">
        <f>TRUNC(Table11[[#This Row],[Column6]]*Table11[[#This Row],[Column31]]/100)</f>
        <v>3421</v>
      </c>
      <c r="BA448" s="29">
        <f>TRUNC(Table11[[#This Row],[Column7]]*Table11[[#This Row],[Column312]]/100)</f>
        <v>11104</v>
      </c>
      <c r="BB448" s="30">
        <f>TRUNC(Table11[[#This Row],[Column8]]*Table11[[#This Row],[Column313]]/100)</f>
        <v>83</v>
      </c>
      <c r="BC448" s="31">
        <f>TRUNC(Table11[[#This Row],[Column9]]*Table11[[#This Row],[Column314]]/100)</f>
        <v>0</v>
      </c>
      <c r="BD448" s="32">
        <f>TRUNC(Table11[[#This Row],[Column10]]*Table11[[#This Row],[Column30]]/100)</f>
        <v>0</v>
      </c>
      <c r="BE448">
        <f>Table11[[#This Row],[Column2]]</f>
        <v>40195</v>
      </c>
      <c r="BF448">
        <f>Table11[[#This Row],[Column28]]</f>
        <v>40195</v>
      </c>
      <c r="BG448">
        <f>Table11[[#This Row],[Column29]]</f>
        <v>40195</v>
      </c>
      <c r="BH448">
        <f>Table11[[#This Row],[Column30]]</f>
        <v>40195</v>
      </c>
      <c r="BI448">
        <f>Table11[[#This Row],[Column31]]</f>
        <v>40195</v>
      </c>
      <c r="BJ448">
        <f>Table11[[#This Row],[Column312]]</f>
        <v>40195</v>
      </c>
      <c r="BK448">
        <f>Table11[[#This Row],[Column313]]</f>
        <v>40195</v>
      </c>
      <c r="BL448">
        <f>Table11[[#This Row],[Column314]]</f>
        <v>40195</v>
      </c>
      <c r="BM448">
        <f>Table11[[#This Row],[Column315]]</f>
        <v>40195</v>
      </c>
      <c r="BN448">
        <f>Table11[[#This Row],[Column31]]</f>
        <v>40195</v>
      </c>
      <c r="BO448">
        <f>Table11[[#This Row],[Column312]]</f>
        <v>40195</v>
      </c>
    </row>
    <row r="449" spans="1:67" ht="28.8">
      <c r="A449" s="4" t="s">
        <v>347</v>
      </c>
      <c r="B449" s="5" t="s">
        <v>330</v>
      </c>
      <c r="C449" s="5" t="s">
        <v>189</v>
      </c>
      <c r="D449" s="56" t="s">
        <v>1375</v>
      </c>
      <c r="E449" s="16">
        <v>0</v>
      </c>
      <c r="F449">
        <v>0.72199999999999998</v>
      </c>
      <c r="G449">
        <v>8.3190000000000008</v>
      </c>
      <c r="H449">
        <v>7.7190000000000003</v>
      </c>
      <c r="I449">
        <v>31.431999999999999</v>
      </c>
      <c r="J449">
        <v>23.792000000000002</v>
      </c>
      <c r="K449">
        <v>5.8230000000000004</v>
      </c>
      <c r="L449">
        <v>22.193000000000001</v>
      </c>
      <c r="M449" s="7">
        <f>Table11[[#This Row],[Progressives]]*0.67+Table11[[#This Row],[Muslim]]*0.64+Table11[[#This Row],[Left]]*0.35+Table11[[#This Row],[Average]]*0.52+Table11[[#This Row],[Reforms]]*0.2</f>
        <v>29.328699999999998</v>
      </c>
      <c r="N449" s="58">
        <f>Table11[[#This Row],[Average]]*0.34+Table11[[#This Row],[Liberal]]*0.45+Table11[[#This Row],[Blues]]+Table11[[#This Row],[Reforms]]*0.6</f>
        <v>40.532080000000001</v>
      </c>
      <c r="O449" s="9">
        <f>Table11[[#This Row],[Liberal]]*0.55+Table11[[#This Row],[Progressives]]*0.07+Table11[[#This Row],[Average]]*0.14</f>
        <v>18.026410000000002</v>
      </c>
      <c r="P449" s="11">
        <f>Table11[[#This Row],[Muslim]]*0.06+Table11[[#This Row],[Left]]*0.44+Table11[[#This Row],[Progressives]]*0.26</f>
        <v>5.7106200000000005</v>
      </c>
      <c r="Q449" s="59"/>
      <c r="R449" s="57">
        <f>Table11[[#This Row],[Muslim]]*0.3+Table11[[#This Row],[Left]]*0.21+Table11[[#This Row],[Reforms]]*0.2</f>
        <v>6.40219</v>
      </c>
      <c r="T449" s="7">
        <v>28.5</v>
      </c>
      <c r="U449" s="8">
        <v>28.7</v>
      </c>
      <c r="V449" s="10">
        <v>13.8</v>
      </c>
      <c r="W449" s="9">
        <v>22.2</v>
      </c>
      <c r="X449" s="11">
        <v>4.5</v>
      </c>
      <c r="Y449" s="13">
        <v>2.2999999999999998</v>
      </c>
      <c r="Z449" s="12">
        <v>0</v>
      </c>
      <c r="AA449" s="14">
        <v>0</v>
      </c>
      <c r="AB449">
        <f t="shared" ca="1" si="6"/>
        <v>0.82556082329968139</v>
      </c>
      <c r="AC449">
        <v>51316</v>
      </c>
      <c r="AD449" s="17">
        <v>10.803839999999999</v>
      </c>
      <c r="AE449" s="18">
        <v>22.11</v>
      </c>
      <c r="AF449" s="19">
        <v>26.353000000000002</v>
      </c>
      <c r="AG449" s="20">
        <v>29.980999999999899</v>
      </c>
      <c r="AH449" s="21">
        <v>10.47396</v>
      </c>
      <c r="AI449" s="22">
        <v>0.2782</v>
      </c>
      <c r="AJ449" s="23">
        <v>0</v>
      </c>
      <c r="AK449" s="24">
        <v>0</v>
      </c>
      <c r="AL449" s="4" t="s">
        <v>347</v>
      </c>
      <c r="AM449" s="17">
        <f>Table11[[#This Row],[Column3]]-Table11[[#This Row],[Labour]]</f>
        <v>-17.696159999999999</v>
      </c>
      <c r="AN449" s="18">
        <f>Table11[[#This Row],[Column4]]-Table11[[#This Row],[Conservative]]</f>
        <v>-6.59</v>
      </c>
      <c r="AO449" s="19">
        <f>Table11[[#This Row],[Column5]]-Table11[[#This Row],[Reform]]</f>
        <v>12.553000000000001</v>
      </c>
      <c r="AP449" s="20">
        <f>Table11[[#This Row],[Column6]]-Table11[[#This Row],[LibDem]]</f>
        <v>7.7809999999998993</v>
      </c>
      <c r="AQ449" s="21">
        <f>Table11[[#This Row],[Column7]]-Table11[[#This Row],[Green]]</f>
        <v>5.9739599999999999</v>
      </c>
      <c r="AR449" s="22">
        <f>Table11[[#This Row],[Column8]]-Table11[[#This Row],[Oth]]</f>
        <v>-2.0217999999999998</v>
      </c>
      <c r="AS449" s="23">
        <f>Table11[[#This Row],[Column9]]-Table11[[#This Row],[SNP]]</f>
        <v>0</v>
      </c>
      <c r="AT449" s="24">
        <f>Table11[[#This Row],[Column10]]-Table11[[#This Row],[PD]]</f>
        <v>0</v>
      </c>
      <c r="AU449" s="24">
        <f>MAX(Table11[[#This Row],[Column3]:[Column10]])-LARGE(Table11[[#This Row],[Column3]:[Column10]],2)</f>
        <v>3.6279999999998971</v>
      </c>
      <c r="AV449">
        <f>Table11[[#This Row],[Column3]]*Table11[[#This Row],[Column2]]</f>
        <v>554409.85343999998</v>
      </c>
      <c r="AW449" s="25">
        <f>TRUNC(Table11[[#This Row],[Column3]]*Table11[[#This Row],[Column28]]/100)</f>
        <v>5544</v>
      </c>
      <c r="AX449" s="26">
        <f>TRUNC(Table11[[#This Row],[Column4]]*Table11[[#This Row],[Column29]]/100)</f>
        <v>11345</v>
      </c>
      <c r="AY449" s="27">
        <f>TRUNC(Table11[[#This Row],[Column5]]*Table11[[#This Row],[Column30]]/100)</f>
        <v>13523</v>
      </c>
      <c r="AZ449" s="28">
        <f>TRUNC(Table11[[#This Row],[Column6]]*Table11[[#This Row],[Column31]]/100)</f>
        <v>15385</v>
      </c>
      <c r="BA449" s="29">
        <f>TRUNC(Table11[[#This Row],[Column7]]*Table11[[#This Row],[Column312]]/100)</f>
        <v>5374</v>
      </c>
      <c r="BB449" s="30">
        <f>TRUNC(Table11[[#This Row],[Column8]]*Table11[[#This Row],[Column313]]/100)</f>
        <v>142</v>
      </c>
      <c r="BC449" s="31">
        <f>TRUNC(Table11[[#This Row],[Column9]]*Table11[[#This Row],[Column314]]/100)</f>
        <v>0</v>
      </c>
      <c r="BD449" s="32">
        <f>TRUNC(Table11[[#This Row],[Column10]]*Table11[[#This Row],[Column30]]/100)</f>
        <v>0</v>
      </c>
      <c r="BE449">
        <f>Table11[[#This Row],[Column2]]</f>
        <v>51316</v>
      </c>
      <c r="BF449">
        <f>Table11[[#This Row],[Column28]]</f>
        <v>51316</v>
      </c>
      <c r="BG449">
        <f>Table11[[#This Row],[Column29]]</f>
        <v>51316</v>
      </c>
      <c r="BH449">
        <f>Table11[[#This Row],[Column30]]</f>
        <v>51316</v>
      </c>
      <c r="BI449">
        <f>Table11[[#This Row],[Column31]]</f>
        <v>51316</v>
      </c>
      <c r="BJ449">
        <f>Table11[[#This Row],[Column312]]</f>
        <v>51316</v>
      </c>
      <c r="BK449">
        <f>Table11[[#This Row],[Column313]]</f>
        <v>51316</v>
      </c>
      <c r="BL449">
        <f>Table11[[#This Row],[Column314]]</f>
        <v>51316</v>
      </c>
      <c r="BM449">
        <f>Table11[[#This Row],[Column315]]</f>
        <v>51316</v>
      </c>
      <c r="BN449">
        <f>Table11[[#This Row],[Column31]]</f>
        <v>51316</v>
      </c>
      <c r="BO449">
        <f>Table11[[#This Row],[Column312]]</f>
        <v>51316</v>
      </c>
    </row>
    <row r="450" spans="1:67" ht="28.8" customHeight="1">
      <c r="A450" s="2" t="s">
        <v>350</v>
      </c>
      <c r="B450" s="3" t="s">
        <v>211</v>
      </c>
      <c r="C450" s="3" t="s">
        <v>189</v>
      </c>
      <c r="D450" s="50" t="s">
        <v>1376</v>
      </c>
      <c r="E450">
        <v>0</v>
      </c>
      <c r="F450">
        <v>2.798</v>
      </c>
      <c r="G450">
        <v>15.162000000000001</v>
      </c>
      <c r="H450">
        <v>12.746</v>
      </c>
      <c r="I450">
        <v>26.190999999999999</v>
      </c>
      <c r="J450">
        <v>23.581</v>
      </c>
      <c r="K450">
        <v>2.835</v>
      </c>
      <c r="L450">
        <v>16.687000000000001</v>
      </c>
      <c r="M450" s="7">
        <f>Table11[[#This Row],[Progressives]]*0.67+Table11[[#This Row],[Muslim]]*0.64+Table11[[#This Row],[Left]]*0.35+Table11[[#This Row],[Average]]*0.52+Table11[[#This Row],[Reforms]]*0.2</f>
        <v>32.593960000000003</v>
      </c>
      <c r="N450" s="58">
        <f>Table11[[#This Row],[Average]]*0.34+Table11[[#This Row],[Liberal]]*0.45+Table11[[#This Row],[Blues]]+Table11[[#This Row],[Reforms]]*0.6</f>
        <v>32.363590000000002</v>
      </c>
      <c r="O450" s="9">
        <f>Table11[[#This Row],[Liberal]]*0.55+Table11[[#This Row],[Progressives]]*0.07+Table11[[#This Row],[Average]]*0.14</f>
        <v>17.528510000000001</v>
      </c>
      <c r="P450" s="11">
        <f>Table11[[#This Row],[Muslim]]*0.06+Table11[[#This Row],[Left]]*0.44+Table11[[#This Row],[Progressives]]*0.26</f>
        <v>10.153120000000001</v>
      </c>
      <c r="Q450" s="59"/>
      <c r="R450" s="57">
        <f>Table11[[#This Row],[Muslim]]*0.3+Table11[[#This Row],[Left]]*0.21+Table11[[#This Row],[Reforms]]*0.2</f>
        <v>7.3608200000000004</v>
      </c>
      <c r="T450" s="7">
        <v>45.5</v>
      </c>
      <c r="U450" s="8">
        <v>25.6</v>
      </c>
      <c r="V450" s="10">
        <v>13.5</v>
      </c>
      <c r="W450" s="9">
        <v>7.1</v>
      </c>
      <c r="X450" s="11">
        <v>8.1999999999999993</v>
      </c>
      <c r="Y450" s="13">
        <v>0</v>
      </c>
      <c r="Z450" s="12">
        <v>0</v>
      </c>
      <c r="AA450" s="14">
        <v>0</v>
      </c>
      <c r="AB450">
        <f t="shared" ref="AB450:AB513" ca="1" si="7">RAND()</f>
        <v>1.4927837582547121E-2</v>
      </c>
      <c r="AC450">
        <v>50367</v>
      </c>
      <c r="AD450" s="17">
        <v>26.77</v>
      </c>
      <c r="AE450" s="18">
        <v>23.82338</v>
      </c>
      <c r="AF450" s="19">
        <v>23.643999999999998</v>
      </c>
      <c r="AG450" s="20">
        <v>7.5346199999999897</v>
      </c>
      <c r="AH450" s="21">
        <v>18.128</v>
      </c>
      <c r="AI450" s="22">
        <v>0</v>
      </c>
      <c r="AJ450" s="23">
        <v>0</v>
      </c>
      <c r="AK450" s="24">
        <v>0</v>
      </c>
      <c r="AL450" s="2" t="s">
        <v>350</v>
      </c>
      <c r="AM450" s="17">
        <f>Table11[[#This Row],[Column3]]-Table11[[#This Row],[Labour]]</f>
        <v>-18.73</v>
      </c>
      <c r="AN450" s="18">
        <f>Table11[[#This Row],[Column4]]-Table11[[#This Row],[Conservative]]</f>
        <v>-1.7766200000000012</v>
      </c>
      <c r="AO450" s="19">
        <f>Table11[[#This Row],[Column5]]-Table11[[#This Row],[Reform]]</f>
        <v>10.143999999999998</v>
      </c>
      <c r="AP450" s="20">
        <f>Table11[[#This Row],[Column6]]-Table11[[#This Row],[LibDem]]</f>
        <v>0.43461999999999001</v>
      </c>
      <c r="AQ450" s="21">
        <f>Table11[[#This Row],[Column7]]-Table11[[#This Row],[Green]]</f>
        <v>9.9280000000000008</v>
      </c>
      <c r="AR450" s="22">
        <f>Table11[[#This Row],[Column8]]-Table11[[#This Row],[Oth]]</f>
        <v>0</v>
      </c>
      <c r="AS450" s="23">
        <f>Table11[[#This Row],[Column9]]-Table11[[#This Row],[SNP]]</f>
        <v>0</v>
      </c>
      <c r="AT450" s="24">
        <f>Table11[[#This Row],[Column10]]-Table11[[#This Row],[PD]]</f>
        <v>0</v>
      </c>
      <c r="AU450" s="24">
        <f>MAX(Table11[[#This Row],[Column3]:[Column10]])-LARGE(Table11[[#This Row],[Column3]:[Column10]],2)</f>
        <v>2.9466199999999994</v>
      </c>
      <c r="AV450">
        <f>Table11[[#This Row],[Column3]]*Table11[[#This Row],[Column2]]</f>
        <v>1348324.59</v>
      </c>
      <c r="AW450" s="25">
        <f>TRUNC(Table11[[#This Row],[Column3]]*Table11[[#This Row],[Column28]]/100)</f>
        <v>13483</v>
      </c>
      <c r="AX450" s="26">
        <f>TRUNC(Table11[[#This Row],[Column4]]*Table11[[#This Row],[Column29]]/100)</f>
        <v>11999</v>
      </c>
      <c r="AY450" s="27">
        <f>TRUNC(Table11[[#This Row],[Column5]]*Table11[[#This Row],[Column30]]/100)</f>
        <v>11908</v>
      </c>
      <c r="AZ450" s="28">
        <f>TRUNC(Table11[[#This Row],[Column6]]*Table11[[#This Row],[Column31]]/100)</f>
        <v>3794</v>
      </c>
      <c r="BA450" s="29">
        <f>TRUNC(Table11[[#This Row],[Column7]]*Table11[[#This Row],[Column312]]/100)</f>
        <v>9130</v>
      </c>
      <c r="BB450" s="30">
        <f>TRUNC(Table11[[#This Row],[Column8]]*Table11[[#This Row],[Column313]]/100)</f>
        <v>0</v>
      </c>
      <c r="BC450" s="31">
        <f>TRUNC(Table11[[#This Row],[Column9]]*Table11[[#This Row],[Column314]]/100)</f>
        <v>0</v>
      </c>
      <c r="BD450" s="32">
        <f>TRUNC(Table11[[#This Row],[Column10]]*Table11[[#This Row],[Column30]]/100)</f>
        <v>0</v>
      </c>
      <c r="BE450">
        <f>Table11[[#This Row],[Column2]]</f>
        <v>50367</v>
      </c>
      <c r="BF450">
        <f>Table11[[#This Row],[Column28]]</f>
        <v>50367</v>
      </c>
      <c r="BG450">
        <f>Table11[[#This Row],[Column29]]</f>
        <v>50367</v>
      </c>
      <c r="BH450">
        <f>Table11[[#This Row],[Column30]]</f>
        <v>50367</v>
      </c>
      <c r="BI450">
        <f>Table11[[#This Row],[Column31]]</f>
        <v>50367</v>
      </c>
      <c r="BJ450">
        <f>Table11[[#This Row],[Column312]]</f>
        <v>50367</v>
      </c>
      <c r="BK450">
        <f>Table11[[#This Row],[Column313]]</f>
        <v>50367</v>
      </c>
      <c r="BL450">
        <f>Table11[[#This Row],[Column314]]</f>
        <v>50367</v>
      </c>
      <c r="BM450">
        <f>Table11[[#This Row],[Column315]]</f>
        <v>50367</v>
      </c>
      <c r="BN450">
        <f>Table11[[#This Row],[Column31]]</f>
        <v>50367</v>
      </c>
      <c r="BO450">
        <f>Table11[[#This Row],[Column312]]</f>
        <v>50367</v>
      </c>
    </row>
    <row r="451" spans="1:67" ht="28.8" customHeight="1">
      <c r="A451" s="2" t="s">
        <v>600</v>
      </c>
      <c r="B451" s="3" t="s">
        <v>211</v>
      </c>
      <c r="C451" s="3" t="s">
        <v>189</v>
      </c>
      <c r="D451" s="50" t="s">
        <v>1377</v>
      </c>
      <c r="E451">
        <v>0</v>
      </c>
      <c r="F451">
        <v>0.27600000000000002</v>
      </c>
      <c r="G451">
        <v>8</v>
      </c>
      <c r="H451">
        <v>5.4080000000000004</v>
      </c>
      <c r="I451">
        <v>23.268999999999998</v>
      </c>
      <c r="J451">
        <v>23.204999999999998</v>
      </c>
      <c r="K451">
        <v>13.538</v>
      </c>
      <c r="L451">
        <v>26.303000000000001</v>
      </c>
      <c r="M451" s="7">
        <f>Table11[[#This Row],[Progressives]]*0.67+Table11[[#This Row],[Muslim]]*0.64+Table11[[#This Row],[Left]]*0.35+Table11[[#This Row],[Average]]*0.52+Table11[[#This Row],[Reforms]]*0.2</f>
        <v>23.96048</v>
      </c>
      <c r="N451" s="58">
        <f>Table11[[#This Row],[Average]]*0.34+Table11[[#This Row],[Liberal]]*0.45+Table11[[#This Row],[Blues]]+Table11[[#This Row],[Reforms]]*0.6</f>
        <v>47.67351</v>
      </c>
      <c r="O451" s="9">
        <f>Table11[[#This Row],[Liberal]]*0.55+Table11[[#This Row],[Progressives]]*0.07+Table11[[#This Row],[Average]]*0.14</f>
        <v>16.398970000000002</v>
      </c>
      <c r="P451" s="11">
        <f>Table11[[#This Row],[Muslim]]*0.06+Table11[[#This Row],[Left]]*0.44+Table11[[#This Row],[Progressives]]*0.26</f>
        <v>4.9426400000000008</v>
      </c>
      <c r="Q451" s="59"/>
      <c r="R451" s="57">
        <f>Table11[[#This Row],[Muslim]]*0.3+Table11[[#This Row],[Left]]*0.21+Table11[[#This Row],[Reforms]]*0.2</f>
        <v>7.0234000000000005</v>
      </c>
      <c r="T451" s="7">
        <v>34</v>
      </c>
      <c r="U451" s="8">
        <v>33.5</v>
      </c>
      <c r="V451" s="10">
        <v>17</v>
      </c>
      <c r="W451" s="9">
        <v>5.4</v>
      </c>
      <c r="X451" s="11">
        <v>9.8000000000000007</v>
      </c>
      <c r="Y451" s="13">
        <v>0.2</v>
      </c>
      <c r="Z451" s="12">
        <v>0</v>
      </c>
      <c r="AA451" s="14">
        <v>0</v>
      </c>
      <c r="AB451">
        <f t="shared" ca="1" si="7"/>
        <v>0.96108040484430135</v>
      </c>
      <c r="AC451">
        <v>48091</v>
      </c>
      <c r="AD451" s="17">
        <v>20.023399999999999</v>
      </c>
      <c r="AE451" s="18">
        <v>24.066220000000001</v>
      </c>
      <c r="AF451" s="19">
        <v>33.408000000000001</v>
      </c>
      <c r="AG451" s="20">
        <v>5.6197799999999898</v>
      </c>
      <c r="AH451" s="21">
        <v>16.754000000000001</v>
      </c>
      <c r="AI451" s="22">
        <v>2.86E-2</v>
      </c>
      <c r="AJ451" s="23">
        <v>0</v>
      </c>
      <c r="AK451" s="24">
        <v>0</v>
      </c>
      <c r="AL451" s="2" t="s">
        <v>600</v>
      </c>
      <c r="AM451" s="17">
        <f>Table11[[#This Row],[Column3]]-Table11[[#This Row],[Labour]]</f>
        <v>-13.976600000000001</v>
      </c>
      <c r="AN451" s="18">
        <f>Table11[[#This Row],[Column4]]-Table11[[#This Row],[Conservative]]</f>
        <v>-9.4337799999999987</v>
      </c>
      <c r="AO451" s="19">
        <f>Table11[[#This Row],[Column5]]-Table11[[#This Row],[Reform]]</f>
        <v>16.408000000000001</v>
      </c>
      <c r="AP451" s="20">
        <f>Table11[[#This Row],[Column6]]-Table11[[#This Row],[LibDem]]</f>
        <v>0.21977999999998943</v>
      </c>
      <c r="AQ451" s="21">
        <f>Table11[[#This Row],[Column7]]-Table11[[#This Row],[Green]]</f>
        <v>6.9540000000000006</v>
      </c>
      <c r="AR451" s="22">
        <f>Table11[[#This Row],[Column8]]-Table11[[#This Row],[Oth]]</f>
        <v>-0.1714</v>
      </c>
      <c r="AS451" s="23">
        <f>Table11[[#This Row],[Column9]]-Table11[[#This Row],[SNP]]</f>
        <v>0</v>
      </c>
      <c r="AT451" s="24">
        <f>Table11[[#This Row],[Column10]]-Table11[[#This Row],[PD]]</f>
        <v>0</v>
      </c>
      <c r="AU451" s="24">
        <f>MAX(Table11[[#This Row],[Column3]:[Column10]])-LARGE(Table11[[#This Row],[Column3]:[Column10]],2)</f>
        <v>9.34178</v>
      </c>
      <c r="AV451">
        <f>Table11[[#This Row],[Column3]]*Table11[[#This Row],[Column2]]</f>
        <v>962945.32939999993</v>
      </c>
      <c r="AW451" s="25">
        <f>TRUNC(Table11[[#This Row],[Column3]]*Table11[[#This Row],[Column28]]/100)</f>
        <v>9629</v>
      </c>
      <c r="AX451" s="26">
        <f>TRUNC(Table11[[#This Row],[Column4]]*Table11[[#This Row],[Column29]]/100)</f>
        <v>11573</v>
      </c>
      <c r="AY451" s="27">
        <f>TRUNC(Table11[[#This Row],[Column5]]*Table11[[#This Row],[Column30]]/100)</f>
        <v>16066</v>
      </c>
      <c r="AZ451" s="28">
        <f>TRUNC(Table11[[#This Row],[Column6]]*Table11[[#This Row],[Column31]]/100)</f>
        <v>2702</v>
      </c>
      <c r="BA451" s="29">
        <f>TRUNC(Table11[[#This Row],[Column7]]*Table11[[#This Row],[Column312]]/100)</f>
        <v>8057</v>
      </c>
      <c r="BB451" s="30">
        <f>TRUNC(Table11[[#This Row],[Column8]]*Table11[[#This Row],[Column313]]/100)</f>
        <v>13</v>
      </c>
      <c r="BC451" s="31">
        <f>TRUNC(Table11[[#This Row],[Column9]]*Table11[[#This Row],[Column314]]/100)</f>
        <v>0</v>
      </c>
      <c r="BD451" s="32">
        <f>TRUNC(Table11[[#This Row],[Column10]]*Table11[[#This Row],[Column30]]/100)</f>
        <v>0</v>
      </c>
      <c r="BE451">
        <f>Table11[[#This Row],[Column2]]</f>
        <v>48091</v>
      </c>
      <c r="BF451">
        <f>Table11[[#This Row],[Column28]]</f>
        <v>48091</v>
      </c>
      <c r="BG451">
        <f>Table11[[#This Row],[Column29]]</f>
        <v>48091</v>
      </c>
      <c r="BH451">
        <f>Table11[[#This Row],[Column30]]</f>
        <v>48091</v>
      </c>
      <c r="BI451">
        <f>Table11[[#This Row],[Column31]]</f>
        <v>48091</v>
      </c>
      <c r="BJ451">
        <f>Table11[[#This Row],[Column312]]</f>
        <v>48091</v>
      </c>
      <c r="BK451">
        <f>Table11[[#This Row],[Column313]]</f>
        <v>48091</v>
      </c>
      <c r="BL451">
        <f>Table11[[#This Row],[Column314]]</f>
        <v>48091</v>
      </c>
      <c r="BM451">
        <f>Table11[[#This Row],[Column315]]</f>
        <v>48091</v>
      </c>
      <c r="BN451">
        <f>Table11[[#This Row],[Column31]]</f>
        <v>48091</v>
      </c>
      <c r="BO451">
        <f>Table11[[#This Row],[Column312]]</f>
        <v>48091</v>
      </c>
    </row>
    <row r="452" spans="1:67" ht="28.8" customHeight="1">
      <c r="A452" s="2" t="s">
        <v>352</v>
      </c>
      <c r="B452" s="3" t="s">
        <v>188</v>
      </c>
      <c r="C452" s="3" t="s">
        <v>189</v>
      </c>
      <c r="D452" s="50" t="s">
        <v>1378</v>
      </c>
      <c r="E452" s="16">
        <v>0</v>
      </c>
      <c r="F452">
        <v>0.28999999999999998</v>
      </c>
      <c r="G452">
        <v>8.4949999999999992</v>
      </c>
      <c r="H452">
        <v>6.6680000000000001</v>
      </c>
      <c r="I452">
        <v>25.038</v>
      </c>
      <c r="J452">
        <v>24.841999999999999</v>
      </c>
      <c r="K452">
        <v>9.1579999999999995</v>
      </c>
      <c r="L452">
        <v>25.51</v>
      </c>
      <c r="M452" s="7">
        <f>Table11[[#This Row],[Progressives]]*0.67+Table11[[#This Row],[Muslim]]*0.64+Table11[[#This Row],[Left]]*0.35+Table11[[#This Row],[Average]]*0.52+Table11[[#This Row],[Reforms]]*0.2</f>
        <v>25.748169999999998</v>
      </c>
      <c r="N452" s="58">
        <f>Table11[[#This Row],[Average]]*0.34+Table11[[#This Row],[Liberal]]*0.45+Table11[[#This Row],[Blues]]+Table11[[#This Row],[Reforms]]*0.6</f>
        <v>44.155820000000006</v>
      </c>
      <c r="O452" s="9">
        <f>Table11[[#This Row],[Liberal]]*0.55+Table11[[#This Row],[Progressives]]*0.07+Table11[[#This Row],[Average]]*0.14</f>
        <v>17.635180000000002</v>
      </c>
      <c r="P452" s="11">
        <f>Table11[[#This Row],[Muslim]]*0.06+Table11[[#This Row],[Left]]*0.44+Table11[[#This Row],[Progressives]]*0.26</f>
        <v>5.48888</v>
      </c>
      <c r="Q452" s="59"/>
      <c r="R452" s="57">
        <f>Table11[[#This Row],[Muslim]]*0.3+Table11[[#This Row],[Left]]*0.21+Table11[[#This Row],[Reforms]]*0.2</f>
        <v>6.97295</v>
      </c>
      <c r="T452" s="7">
        <v>13.7</v>
      </c>
      <c r="U452" s="8">
        <v>23.9</v>
      </c>
      <c r="V452" s="10">
        <v>13.8</v>
      </c>
      <c r="W452" s="9">
        <v>35.5</v>
      </c>
      <c r="X452" s="11">
        <v>10.9</v>
      </c>
      <c r="Y452" s="13">
        <v>2.2000000000000002</v>
      </c>
      <c r="Z452" s="12">
        <v>0</v>
      </c>
      <c r="AA452" s="14">
        <v>0</v>
      </c>
      <c r="AB452">
        <f t="shared" ca="1" si="7"/>
        <v>0.76455615476613747</v>
      </c>
      <c r="AC452">
        <v>46716</v>
      </c>
      <c r="AD452" s="17">
        <v>5.5756800000000002</v>
      </c>
      <c r="AE452" s="18">
        <v>15.672799999999899</v>
      </c>
      <c r="AF452" s="19">
        <v>27.891200000000001</v>
      </c>
      <c r="AG452" s="20">
        <v>36.237219999999901</v>
      </c>
      <c r="AH452" s="21">
        <v>14.460599999999999</v>
      </c>
      <c r="AI452" s="22">
        <v>0.16250000000000001</v>
      </c>
      <c r="AJ452" s="23">
        <v>0</v>
      </c>
      <c r="AK452" s="24">
        <v>0</v>
      </c>
      <c r="AL452" s="2" t="s">
        <v>352</v>
      </c>
      <c r="AM452" s="17">
        <f>Table11[[#This Row],[Column3]]-Table11[[#This Row],[Labour]]</f>
        <v>-8.1243199999999991</v>
      </c>
      <c r="AN452" s="18">
        <f>Table11[[#This Row],[Column4]]-Table11[[#This Row],[Conservative]]</f>
        <v>-8.2272000000000993</v>
      </c>
      <c r="AO452" s="19">
        <f>Table11[[#This Row],[Column5]]-Table11[[#This Row],[Reform]]</f>
        <v>14.091200000000001</v>
      </c>
      <c r="AP452" s="20">
        <f>Table11[[#This Row],[Column6]]-Table11[[#This Row],[LibDem]]</f>
        <v>0.73721999999990118</v>
      </c>
      <c r="AQ452" s="21">
        <f>Table11[[#This Row],[Column7]]-Table11[[#This Row],[Green]]</f>
        <v>3.5605999999999991</v>
      </c>
      <c r="AR452" s="22">
        <f>Table11[[#This Row],[Column8]]-Table11[[#This Row],[Oth]]</f>
        <v>-2.0375000000000001</v>
      </c>
      <c r="AS452" s="23">
        <f>Table11[[#This Row],[Column9]]-Table11[[#This Row],[SNP]]</f>
        <v>0</v>
      </c>
      <c r="AT452" s="24">
        <f>Table11[[#This Row],[Column10]]-Table11[[#This Row],[PD]]</f>
        <v>0</v>
      </c>
      <c r="AU452" s="24">
        <f>MAX(Table11[[#This Row],[Column3]:[Column10]])-LARGE(Table11[[#This Row],[Column3]:[Column10]],2)</f>
        <v>8.3460199999998999</v>
      </c>
      <c r="AV452">
        <f>Table11[[#This Row],[Column3]]*Table11[[#This Row],[Column2]]</f>
        <v>260473.46688000002</v>
      </c>
      <c r="AW452" s="25">
        <f>TRUNC(Table11[[#This Row],[Column3]]*Table11[[#This Row],[Column28]]/100)</f>
        <v>2604</v>
      </c>
      <c r="AX452" s="26">
        <f>TRUNC(Table11[[#This Row],[Column4]]*Table11[[#This Row],[Column29]]/100)</f>
        <v>7321</v>
      </c>
      <c r="AY452" s="27">
        <f>TRUNC(Table11[[#This Row],[Column5]]*Table11[[#This Row],[Column30]]/100)</f>
        <v>13029</v>
      </c>
      <c r="AZ452" s="28">
        <f>TRUNC(Table11[[#This Row],[Column6]]*Table11[[#This Row],[Column31]]/100)</f>
        <v>16928</v>
      </c>
      <c r="BA452" s="29">
        <f>TRUNC(Table11[[#This Row],[Column7]]*Table11[[#This Row],[Column312]]/100)</f>
        <v>6755</v>
      </c>
      <c r="BB452" s="30">
        <f>TRUNC(Table11[[#This Row],[Column8]]*Table11[[#This Row],[Column313]]/100)</f>
        <v>75</v>
      </c>
      <c r="BC452" s="31">
        <f>TRUNC(Table11[[#This Row],[Column9]]*Table11[[#This Row],[Column314]]/100)</f>
        <v>0</v>
      </c>
      <c r="BD452" s="32">
        <f>TRUNC(Table11[[#This Row],[Column10]]*Table11[[#This Row],[Column30]]/100)</f>
        <v>0</v>
      </c>
      <c r="BE452">
        <f>Table11[[#This Row],[Column2]]</f>
        <v>46716</v>
      </c>
      <c r="BF452">
        <f>Table11[[#This Row],[Column28]]</f>
        <v>46716</v>
      </c>
      <c r="BG452">
        <f>Table11[[#This Row],[Column29]]</f>
        <v>46716</v>
      </c>
      <c r="BH452">
        <f>Table11[[#This Row],[Column30]]</f>
        <v>46716</v>
      </c>
      <c r="BI452">
        <f>Table11[[#This Row],[Column31]]</f>
        <v>46716</v>
      </c>
      <c r="BJ452">
        <f>Table11[[#This Row],[Column312]]</f>
        <v>46716</v>
      </c>
      <c r="BK452">
        <f>Table11[[#This Row],[Column313]]</f>
        <v>46716</v>
      </c>
      <c r="BL452">
        <f>Table11[[#This Row],[Column314]]</f>
        <v>46716</v>
      </c>
      <c r="BM452">
        <f>Table11[[#This Row],[Column315]]</f>
        <v>46716</v>
      </c>
      <c r="BN452">
        <f>Table11[[#This Row],[Column31]]</f>
        <v>46716</v>
      </c>
      <c r="BO452">
        <f>Table11[[#This Row],[Column312]]</f>
        <v>46716</v>
      </c>
    </row>
    <row r="453" spans="1:67" ht="28.8" customHeight="1">
      <c r="A453" s="4" t="s">
        <v>356</v>
      </c>
      <c r="B453" s="5" t="s">
        <v>188</v>
      </c>
      <c r="C453" s="5" t="s">
        <v>189</v>
      </c>
      <c r="D453" s="56" t="s">
        <v>1379</v>
      </c>
      <c r="E453" s="16">
        <v>0</v>
      </c>
      <c r="F453">
        <v>0.33300000000000002</v>
      </c>
      <c r="G453">
        <v>7.5940000000000003</v>
      </c>
      <c r="H453">
        <v>7.1349999999999998</v>
      </c>
      <c r="I453">
        <v>18.666</v>
      </c>
      <c r="J453">
        <v>24.023</v>
      </c>
      <c r="K453">
        <v>17.994</v>
      </c>
      <c r="L453">
        <v>24.254000000000001</v>
      </c>
      <c r="M453" s="7">
        <f>Table11[[#This Row],[Progressives]]*0.67+Table11[[#This Row],[Muslim]]*0.64+Table11[[#This Row],[Left]]*0.35+Table11[[#This Row],[Average]]*0.52+Table11[[#This Row],[Reforms]]*0.2</f>
        <v>22.208590000000001</v>
      </c>
      <c r="N453" s="58">
        <f>Table11[[#This Row],[Average]]*0.34+Table11[[#This Row],[Liberal]]*0.45+Table11[[#This Row],[Blues]]+Table11[[#This Row],[Reforms]]*0.6</f>
        <v>49.703189999999999</v>
      </c>
      <c r="O453" s="9">
        <f>Table11[[#This Row],[Liberal]]*0.55+Table11[[#This Row],[Progressives]]*0.07+Table11[[#This Row],[Average]]*0.14</f>
        <v>16.325340000000001</v>
      </c>
      <c r="P453" s="11">
        <f>Table11[[#This Row],[Muslim]]*0.06+Table11[[#This Row],[Left]]*0.44+Table11[[#This Row],[Progressives]]*0.26</f>
        <v>5.2164400000000004</v>
      </c>
      <c r="Q453" s="59"/>
      <c r="R453" s="57">
        <f>Table11[[#This Row],[Muslim]]*0.3+Table11[[#This Row],[Left]]*0.21+Table11[[#This Row],[Reforms]]*0.2</f>
        <v>6.545440000000001</v>
      </c>
      <c r="T453" s="7">
        <v>6.5</v>
      </c>
      <c r="U453" s="8">
        <v>28.9</v>
      </c>
      <c r="V453" s="10">
        <v>16.100000000000001</v>
      </c>
      <c r="W453" s="9">
        <v>42.7</v>
      </c>
      <c r="X453" s="11">
        <v>5.7</v>
      </c>
      <c r="Y453" s="13">
        <v>0</v>
      </c>
      <c r="Z453" s="12">
        <v>0</v>
      </c>
      <c r="AA453" s="14">
        <v>0</v>
      </c>
      <c r="AB453">
        <f t="shared" ca="1" si="7"/>
        <v>0.56082871338372831</v>
      </c>
      <c r="AC453">
        <v>47642</v>
      </c>
      <c r="AD453" s="17">
        <v>2.7865600000000001</v>
      </c>
      <c r="AE453" s="18">
        <v>23.71</v>
      </c>
      <c r="AF453" s="19">
        <v>25.047999999999998</v>
      </c>
      <c r="AG453" s="20">
        <v>38.55012</v>
      </c>
      <c r="AH453" s="21">
        <v>9.80532</v>
      </c>
      <c r="AI453" s="22">
        <v>0</v>
      </c>
      <c r="AJ453" s="23">
        <v>0</v>
      </c>
      <c r="AK453" s="24">
        <v>0</v>
      </c>
      <c r="AL453" s="4" t="s">
        <v>356</v>
      </c>
      <c r="AM453" s="17">
        <f>Table11[[#This Row],[Column3]]-Table11[[#This Row],[Labour]]</f>
        <v>-3.7134399999999999</v>
      </c>
      <c r="AN453" s="18">
        <f>Table11[[#This Row],[Column4]]-Table11[[#This Row],[Conservative]]</f>
        <v>-5.1899999999999977</v>
      </c>
      <c r="AO453" s="19">
        <f>Table11[[#This Row],[Column5]]-Table11[[#This Row],[Reform]]</f>
        <v>8.9479999999999968</v>
      </c>
      <c r="AP453" s="20">
        <f>Table11[[#This Row],[Column6]]-Table11[[#This Row],[LibDem]]</f>
        <v>-4.1498800000000031</v>
      </c>
      <c r="AQ453" s="21">
        <f>Table11[[#This Row],[Column7]]-Table11[[#This Row],[Green]]</f>
        <v>4.1053199999999999</v>
      </c>
      <c r="AR453" s="22">
        <f>Table11[[#This Row],[Column8]]-Table11[[#This Row],[Oth]]</f>
        <v>0</v>
      </c>
      <c r="AS453" s="23">
        <f>Table11[[#This Row],[Column9]]-Table11[[#This Row],[SNP]]</f>
        <v>0</v>
      </c>
      <c r="AT453" s="24">
        <f>Table11[[#This Row],[Column10]]-Table11[[#This Row],[PD]]</f>
        <v>0</v>
      </c>
      <c r="AU453" s="24">
        <f>MAX(Table11[[#This Row],[Column3]:[Column10]])-LARGE(Table11[[#This Row],[Column3]:[Column10]],2)</f>
        <v>13.502120000000001</v>
      </c>
      <c r="AV453">
        <f>Table11[[#This Row],[Column3]]*Table11[[#This Row],[Column2]]</f>
        <v>132757.29152</v>
      </c>
      <c r="AW453" s="25">
        <f>TRUNC(Table11[[#This Row],[Column3]]*Table11[[#This Row],[Column28]]/100)</f>
        <v>1327</v>
      </c>
      <c r="AX453" s="26">
        <f>TRUNC(Table11[[#This Row],[Column4]]*Table11[[#This Row],[Column29]]/100)</f>
        <v>11295</v>
      </c>
      <c r="AY453" s="27">
        <f>TRUNC(Table11[[#This Row],[Column5]]*Table11[[#This Row],[Column30]]/100)</f>
        <v>11933</v>
      </c>
      <c r="AZ453" s="28">
        <f>TRUNC(Table11[[#This Row],[Column6]]*Table11[[#This Row],[Column31]]/100)</f>
        <v>18366</v>
      </c>
      <c r="BA453" s="29">
        <f>TRUNC(Table11[[#This Row],[Column7]]*Table11[[#This Row],[Column312]]/100)</f>
        <v>4671</v>
      </c>
      <c r="BB453" s="30">
        <f>TRUNC(Table11[[#This Row],[Column8]]*Table11[[#This Row],[Column313]]/100)</f>
        <v>0</v>
      </c>
      <c r="BC453" s="31">
        <f>TRUNC(Table11[[#This Row],[Column9]]*Table11[[#This Row],[Column314]]/100)</f>
        <v>0</v>
      </c>
      <c r="BD453" s="32">
        <f>TRUNC(Table11[[#This Row],[Column10]]*Table11[[#This Row],[Column30]]/100)</f>
        <v>0</v>
      </c>
      <c r="BE453">
        <f>Table11[[#This Row],[Column2]]</f>
        <v>47642</v>
      </c>
      <c r="BF453">
        <f>Table11[[#This Row],[Column28]]</f>
        <v>47642</v>
      </c>
      <c r="BG453">
        <f>Table11[[#This Row],[Column29]]</f>
        <v>47642</v>
      </c>
      <c r="BH453">
        <f>Table11[[#This Row],[Column30]]</f>
        <v>47642</v>
      </c>
      <c r="BI453">
        <f>Table11[[#This Row],[Column31]]</f>
        <v>47642</v>
      </c>
      <c r="BJ453">
        <f>Table11[[#This Row],[Column312]]</f>
        <v>47642</v>
      </c>
      <c r="BK453">
        <f>Table11[[#This Row],[Column313]]</f>
        <v>47642</v>
      </c>
      <c r="BL453">
        <f>Table11[[#This Row],[Column314]]</f>
        <v>47642</v>
      </c>
      <c r="BM453">
        <f>Table11[[#This Row],[Column315]]</f>
        <v>47642</v>
      </c>
      <c r="BN453">
        <f>Table11[[#This Row],[Column31]]</f>
        <v>47642</v>
      </c>
      <c r="BO453">
        <f>Table11[[#This Row],[Column312]]</f>
        <v>47642</v>
      </c>
    </row>
    <row r="454" spans="1:67" ht="28.8" customHeight="1">
      <c r="A454" s="2" t="s">
        <v>611</v>
      </c>
      <c r="B454" s="3" t="s">
        <v>211</v>
      </c>
      <c r="C454" s="3" t="s">
        <v>189</v>
      </c>
      <c r="D454" s="50" t="s">
        <v>1380</v>
      </c>
      <c r="E454" s="16">
        <v>0</v>
      </c>
      <c r="F454">
        <v>5.101</v>
      </c>
      <c r="G454">
        <v>11.39</v>
      </c>
      <c r="H454">
        <v>12.368</v>
      </c>
      <c r="I454">
        <v>31.161999999999999</v>
      </c>
      <c r="J454">
        <v>14.98</v>
      </c>
      <c r="K454">
        <v>0.96499999999999997</v>
      </c>
      <c r="L454">
        <v>24.035</v>
      </c>
      <c r="M454" s="7">
        <f>Table11[[#This Row],[Progressives]]*0.67+Table11[[#This Row],[Muslim]]*0.64+Table11[[#This Row],[Left]]*0.35+Table11[[#This Row],[Average]]*0.52+Table11[[#This Row],[Reforms]]*0.2</f>
        <v>36.548940000000002</v>
      </c>
      <c r="N454" s="58">
        <f>Table11[[#This Row],[Average]]*0.34+Table11[[#This Row],[Liberal]]*0.45+Table11[[#This Row],[Blues]]+Table11[[#This Row],[Reforms]]*0.6</f>
        <v>32.722080000000005</v>
      </c>
      <c r="O454" s="9">
        <f>Table11[[#This Row],[Liberal]]*0.55+Table11[[#This Row],[Progressives]]*0.07+Table11[[#This Row],[Average]]*0.14</f>
        <v>13.46744</v>
      </c>
      <c r="P454" s="11">
        <f>Table11[[#This Row],[Muslim]]*0.06+Table11[[#This Row],[Left]]*0.44+Table11[[#This Row],[Progressives]]*0.26</f>
        <v>8.5333400000000008</v>
      </c>
      <c r="Q454" s="59"/>
      <c r="R454" s="57">
        <f>Table11[[#This Row],[Muslim]]*0.3+Table11[[#This Row],[Left]]*0.21+Table11[[#This Row],[Reforms]]*0.2</f>
        <v>8.7292000000000005</v>
      </c>
      <c r="T454" s="7">
        <v>36.1</v>
      </c>
      <c r="U454" s="8">
        <v>28.5</v>
      </c>
      <c r="V454" s="10">
        <v>16</v>
      </c>
      <c r="W454" s="9">
        <v>10.4</v>
      </c>
      <c r="X454" s="11">
        <v>5</v>
      </c>
      <c r="Y454" s="13">
        <v>4</v>
      </c>
      <c r="Z454" s="12">
        <v>0</v>
      </c>
      <c r="AA454" s="14">
        <v>0</v>
      </c>
      <c r="AB454">
        <f t="shared" ca="1" si="7"/>
        <v>0.53347561242980068</v>
      </c>
      <c r="AC454">
        <v>45692</v>
      </c>
      <c r="AD454" s="17">
        <v>24.899000000000001</v>
      </c>
      <c r="AE454" s="18">
        <v>22.730539999999898</v>
      </c>
      <c r="AF454" s="19">
        <v>28.594999999999999</v>
      </c>
      <c r="AG454" s="20">
        <v>9.6114599999999992</v>
      </c>
      <c r="AH454" s="21">
        <v>13.644</v>
      </c>
      <c r="AI454" s="22">
        <v>0.52</v>
      </c>
      <c r="AJ454" s="23">
        <v>0</v>
      </c>
      <c r="AK454" s="24">
        <v>0</v>
      </c>
      <c r="AL454" s="2" t="s">
        <v>611</v>
      </c>
      <c r="AM454" s="17">
        <f>Table11[[#This Row],[Column3]]-Table11[[#This Row],[Labour]]</f>
        <v>-11.201000000000001</v>
      </c>
      <c r="AN454" s="18">
        <f>Table11[[#This Row],[Column4]]-Table11[[#This Row],[Conservative]]</f>
        <v>-5.7694600000001017</v>
      </c>
      <c r="AO454" s="19">
        <f>Table11[[#This Row],[Column5]]-Table11[[#This Row],[Reform]]</f>
        <v>12.594999999999999</v>
      </c>
      <c r="AP454" s="20">
        <f>Table11[[#This Row],[Column6]]-Table11[[#This Row],[LibDem]]</f>
        <v>-0.78854000000000113</v>
      </c>
      <c r="AQ454" s="21">
        <f>Table11[[#This Row],[Column7]]-Table11[[#This Row],[Green]]</f>
        <v>8.6440000000000001</v>
      </c>
      <c r="AR454" s="22">
        <f>Table11[[#This Row],[Column8]]-Table11[[#This Row],[Oth]]</f>
        <v>-3.48</v>
      </c>
      <c r="AS454" s="23">
        <f>Table11[[#This Row],[Column9]]-Table11[[#This Row],[SNP]]</f>
        <v>0</v>
      </c>
      <c r="AT454" s="24">
        <f>Table11[[#This Row],[Column10]]-Table11[[#This Row],[PD]]</f>
        <v>0</v>
      </c>
      <c r="AU454" s="24">
        <f>MAX(Table11[[#This Row],[Column3]:[Column10]])-LARGE(Table11[[#This Row],[Column3]:[Column10]],2)</f>
        <v>3.695999999999998</v>
      </c>
      <c r="AV454">
        <f>Table11[[#This Row],[Column3]]*Table11[[#This Row],[Column2]]</f>
        <v>1137685.108</v>
      </c>
      <c r="AW454" s="25">
        <f>TRUNC(Table11[[#This Row],[Column3]]*Table11[[#This Row],[Column28]]/100)</f>
        <v>11376</v>
      </c>
      <c r="AX454" s="26">
        <f>TRUNC(Table11[[#This Row],[Column4]]*Table11[[#This Row],[Column29]]/100)</f>
        <v>10386</v>
      </c>
      <c r="AY454" s="27">
        <f>TRUNC(Table11[[#This Row],[Column5]]*Table11[[#This Row],[Column30]]/100)</f>
        <v>13065</v>
      </c>
      <c r="AZ454" s="28">
        <f>TRUNC(Table11[[#This Row],[Column6]]*Table11[[#This Row],[Column31]]/100)</f>
        <v>4391</v>
      </c>
      <c r="BA454" s="29">
        <f>TRUNC(Table11[[#This Row],[Column7]]*Table11[[#This Row],[Column312]]/100)</f>
        <v>6234</v>
      </c>
      <c r="BB454" s="30">
        <f>TRUNC(Table11[[#This Row],[Column8]]*Table11[[#This Row],[Column313]]/100)</f>
        <v>237</v>
      </c>
      <c r="BC454" s="31">
        <f>TRUNC(Table11[[#This Row],[Column9]]*Table11[[#This Row],[Column314]]/100)</f>
        <v>0</v>
      </c>
      <c r="BD454" s="32">
        <f>TRUNC(Table11[[#This Row],[Column10]]*Table11[[#This Row],[Column30]]/100)</f>
        <v>0</v>
      </c>
      <c r="BE454">
        <f>Table11[[#This Row],[Column2]]</f>
        <v>45692</v>
      </c>
      <c r="BF454">
        <f>Table11[[#This Row],[Column28]]</f>
        <v>45692</v>
      </c>
      <c r="BG454">
        <f>Table11[[#This Row],[Column29]]</f>
        <v>45692</v>
      </c>
      <c r="BH454">
        <f>Table11[[#This Row],[Column30]]</f>
        <v>45692</v>
      </c>
      <c r="BI454">
        <f>Table11[[#This Row],[Column31]]</f>
        <v>45692</v>
      </c>
      <c r="BJ454">
        <f>Table11[[#This Row],[Column312]]</f>
        <v>45692</v>
      </c>
      <c r="BK454">
        <f>Table11[[#This Row],[Column313]]</f>
        <v>45692</v>
      </c>
      <c r="BL454">
        <f>Table11[[#This Row],[Column314]]</f>
        <v>45692</v>
      </c>
      <c r="BM454">
        <f>Table11[[#This Row],[Column315]]</f>
        <v>45692</v>
      </c>
      <c r="BN454">
        <f>Table11[[#This Row],[Column31]]</f>
        <v>45692</v>
      </c>
      <c r="BO454">
        <f>Table11[[#This Row],[Column312]]</f>
        <v>45692</v>
      </c>
    </row>
    <row r="455" spans="1:67" ht="28.8" customHeight="1">
      <c r="A455" s="4" t="s">
        <v>363</v>
      </c>
      <c r="B455" s="5" t="s">
        <v>330</v>
      </c>
      <c r="C455" s="5" t="s">
        <v>189</v>
      </c>
      <c r="D455" s="56" t="s">
        <v>1381</v>
      </c>
      <c r="E455">
        <v>0</v>
      </c>
      <c r="F455">
        <v>0.35899999999999999</v>
      </c>
      <c r="G455">
        <v>6.0919999999999996</v>
      </c>
      <c r="H455">
        <v>6.556</v>
      </c>
      <c r="I455">
        <v>23.396000000000001</v>
      </c>
      <c r="J455">
        <v>24.649000000000001</v>
      </c>
      <c r="K455">
        <v>15.154</v>
      </c>
      <c r="L455">
        <v>23.794</v>
      </c>
      <c r="M455" s="7">
        <f>Table11[[#This Row],[Progressives]]*0.67+Table11[[#This Row],[Muslim]]*0.64+Table11[[#This Row],[Left]]*0.35+Table11[[#This Row],[Average]]*0.52+Table11[[#This Row],[Reforms]]*0.2</f>
        <v>23.679200000000002</v>
      </c>
      <c r="N455" s="58">
        <f>Table11[[#This Row],[Average]]*0.34+Table11[[#This Row],[Liberal]]*0.45+Table11[[#This Row],[Blues]]+Table11[[#This Row],[Reforms]]*0.6</f>
        <v>48.477090000000004</v>
      </c>
      <c r="O455" s="9">
        <f>Table11[[#This Row],[Liberal]]*0.55+Table11[[#This Row],[Progressives]]*0.07+Table11[[#This Row],[Average]]*0.14</f>
        <v>17.291310000000003</v>
      </c>
      <c r="P455" s="11">
        <f>Table11[[#This Row],[Muslim]]*0.06+Table11[[#This Row],[Left]]*0.44+Table11[[#This Row],[Progressives]]*0.26</f>
        <v>4.4065799999999999</v>
      </c>
      <c r="Q455" s="59"/>
      <c r="R455" s="57">
        <f>Table11[[#This Row],[Muslim]]*0.3+Table11[[#This Row],[Left]]*0.21+Table11[[#This Row],[Reforms]]*0.2</f>
        <v>6.1458199999999996</v>
      </c>
      <c r="T455" s="7">
        <v>5.8</v>
      </c>
      <c r="U455" s="8">
        <v>32.200000000000003</v>
      </c>
      <c r="V455" s="10">
        <v>12.4</v>
      </c>
      <c r="W455" s="9">
        <v>45.4</v>
      </c>
      <c r="X455" s="11">
        <v>2.8</v>
      </c>
      <c r="Y455" s="13">
        <v>1.4</v>
      </c>
      <c r="Z455" s="12">
        <v>0</v>
      </c>
      <c r="AA455" s="14">
        <v>0</v>
      </c>
      <c r="AB455">
        <f t="shared" ca="1" si="7"/>
        <v>0.87320217725330218</v>
      </c>
      <c r="AC455">
        <v>50655</v>
      </c>
      <c r="AD455" s="17">
        <v>2.48</v>
      </c>
      <c r="AE455" s="18">
        <v>23.832000000000001</v>
      </c>
      <c r="AF455" s="19">
        <v>25.183</v>
      </c>
      <c r="AG455" s="20">
        <v>40.911239999999999</v>
      </c>
      <c r="AH455" s="21">
        <v>7.42476</v>
      </c>
      <c r="AI455" s="22">
        <v>0.16900000000000001</v>
      </c>
      <c r="AJ455" s="23">
        <v>0</v>
      </c>
      <c r="AK455" s="24">
        <v>0</v>
      </c>
      <c r="AL455" s="4" t="s">
        <v>363</v>
      </c>
      <c r="AM455" s="17">
        <f>Table11[[#This Row],[Column3]]-Table11[[#This Row],[Labour]]</f>
        <v>-3.32</v>
      </c>
      <c r="AN455" s="18">
        <f>Table11[[#This Row],[Column4]]-Table11[[#This Row],[Conservative]]</f>
        <v>-8.3680000000000021</v>
      </c>
      <c r="AO455" s="19">
        <f>Table11[[#This Row],[Column5]]-Table11[[#This Row],[Reform]]</f>
        <v>12.782999999999999</v>
      </c>
      <c r="AP455" s="20">
        <f>Table11[[#This Row],[Column6]]-Table11[[#This Row],[LibDem]]</f>
        <v>-4.4887599999999992</v>
      </c>
      <c r="AQ455" s="21">
        <f>Table11[[#This Row],[Column7]]-Table11[[#This Row],[Green]]</f>
        <v>4.6247600000000002</v>
      </c>
      <c r="AR455" s="22">
        <f>Table11[[#This Row],[Column8]]-Table11[[#This Row],[Oth]]</f>
        <v>-1.2309999999999999</v>
      </c>
      <c r="AS455" s="23">
        <f>Table11[[#This Row],[Column9]]-Table11[[#This Row],[SNP]]</f>
        <v>0</v>
      </c>
      <c r="AT455" s="24">
        <f>Table11[[#This Row],[Column10]]-Table11[[#This Row],[PD]]</f>
        <v>0</v>
      </c>
      <c r="AU455" s="24">
        <f>MAX(Table11[[#This Row],[Column3]:[Column10]])-LARGE(Table11[[#This Row],[Column3]:[Column10]],2)</f>
        <v>15.72824</v>
      </c>
      <c r="AV455">
        <f>Table11[[#This Row],[Column3]]*Table11[[#This Row],[Column2]]</f>
        <v>125624.4</v>
      </c>
      <c r="AW455" s="25">
        <f>TRUNC(Table11[[#This Row],[Column3]]*Table11[[#This Row],[Column28]]/100)</f>
        <v>1256</v>
      </c>
      <c r="AX455" s="26">
        <f>TRUNC(Table11[[#This Row],[Column4]]*Table11[[#This Row],[Column29]]/100)</f>
        <v>12072</v>
      </c>
      <c r="AY455" s="27">
        <f>TRUNC(Table11[[#This Row],[Column5]]*Table11[[#This Row],[Column30]]/100)</f>
        <v>12756</v>
      </c>
      <c r="AZ455" s="28">
        <f>TRUNC(Table11[[#This Row],[Column6]]*Table11[[#This Row],[Column31]]/100)</f>
        <v>20723</v>
      </c>
      <c r="BA455" s="29">
        <f>TRUNC(Table11[[#This Row],[Column7]]*Table11[[#This Row],[Column312]]/100)</f>
        <v>3761</v>
      </c>
      <c r="BB455" s="30">
        <f>TRUNC(Table11[[#This Row],[Column8]]*Table11[[#This Row],[Column313]]/100)</f>
        <v>85</v>
      </c>
      <c r="BC455" s="31">
        <f>TRUNC(Table11[[#This Row],[Column9]]*Table11[[#This Row],[Column314]]/100)</f>
        <v>0</v>
      </c>
      <c r="BD455" s="32">
        <f>TRUNC(Table11[[#This Row],[Column10]]*Table11[[#This Row],[Column30]]/100)</f>
        <v>0</v>
      </c>
      <c r="BE455">
        <f>Table11[[#This Row],[Column2]]</f>
        <v>50655</v>
      </c>
      <c r="BF455">
        <f>Table11[[#This Row],[Column28]]</f>
        <v>50655</v>
      </c>
      <c r="BG455">
        <f>Table11[[#This Row],[Column29]]</f>
        <v>50655</v>
      </c>
      <c r="BH455">
        <f>Table11[[#This Row],[Column30]]</f>
        <v>50655</v>
      </c>
      <c r="BI455">
        <f>Table11[[#This Row],[Column31]]</f>
        <v>50655</v>
      </c>
      <c r="BJ455">
        <f>Table11[[#This Row],[Column312]]</f>
        <v>50655</v>
      </c>
      <c r="BK455">
        <f>Table11[[#This Row],[Column313]]</f>
        <v>50655</v>
      </c>
      <c r="BL455">
        <f>Table11[[#This Row],[Column314]]</f>
        <v>50655</v>
      </c>
      <c r="BM455">
        <f>Table11[[#This Row],[Column315]]</f>
        <v>50655</v>
      </c>
      <c r="BN455">
        <f>Table11[[#This Row],[Column31]]</f>
        <v>50655</v>
      </c>
      <c r="BO455">
        <f>Table11[[#This Row],[Column312]]</f>
        <v>50655</v>
      </c>
    </row>
    <row r="456" spans="1:67" ht="28.8" customHeight="1">
      <c r="A456" s="4" t="s">
        <v>373</v>
      </c>
      <c r="B456" s="5" t="s">
        <v>217</v>
      </c>
      <c r="C456" s="5" t="s">
        <v>189</v>
      </c>
      <c r="D456" s="56" t="s">
        <v>1382</v>
      </c>
      <c r="E456" s="16">
        <v>0</v>
      </c>
      <c r="F456">
        <v>0.501</v>
      </c>
      <c r="G456">
        <v>6.9359999999999999</v>
      </c>
      <c r="H456">
        <v>6.6820000000000004</v>
      </c>
      <c r="I456">
        <v>25.15</v>
      </c>
      <c r="J456">
        <v>27.657</v>
      </c>
      <c r="K456">
        <v>10.000999999999999</v>
      </c>
      <c r="L456">
        <v>23.071999999999999</v>
      </c>
      <c r="M456" s="7">
        <f>Table11[[#This Row],[Progressives]]*0.67+Table11[[#This Row],[Muslim]]*0.64+Table11[[#This Row],[Left]]*0.35+Table11[[#This Row],[Average]]*0.52+Table11[[#This Row],[Reforms]]*0.2</f>
        <v>24.917580000000001</v>
      </c>
      <c r="N456" s="58">
        <f>Table11[[#This Row],[Average]]*0.34+Table11[[#This Row],[Liberal]]*0.45+Table11[[#This Row],[Blues]]+Table11[[#This Row],[Reforms]]*0.6</f>
        <v>44.840850000000003</v>
      </c>
      <c r="O456" s="9">
        <f>Table11[[#This Row],[Liberal]]*0.55+Table11[[#This Row],[Progressives]]*0.07+Table11[[#This Row],[Average]]*0.14</f>
        <v>19.200090000000003</v>
      </c>
      <c r="P456" s="11">
        <f>Table11[[#This Row],[Muslim]]*0.06+Table11[[#This Row],[Left]]*0.44+Table11[[#This Row],[Progressives]]*0.26</f>
        <v>4.8192200000000005</v>
      </c>
      <c r="Q456" s="59"/>
      <c r="R456" s="57">
        <f>Table11[[#This Row],[Muslim]]*0.3+Table11[[#This Row],[Left]]*0.21+Table11[[#This Row],[Reforms]]*0.2</f>
        <v>6.2212599999999991</v>
      </c>
      <c r="T456" s="7">
        <v>9</v>
      </c>
      <c r="U456" s="8">
        <v>34.4</v>
      </c>
      <c r="V456" s="10">
        <v>13.1</v>
      </c>
      <c r="W456" s="9">
        <v>39.1</v>
      </c>
      <c r="X456" s="11">
        <v>4.4000000000000004</v>
      </c>
      <c r="Y456" s="13">
        <v>0</v>
      </c>
      <c r="Z456" s="12">
        <v>0</v>
      </c>
      <c r="AA456" s="14">
        <v>0</v>
      </c>
      <c r="AB456">
        <f t="shared" ca="1" si="7"/>
        <v>0.63448660364454945</v>
      </c>
      <c r="AC456">
        <v>51203</v>
      </c>
      <c r="AD456" s="17">
        <v>3.76127999999999</v>
      </c>
      <c r="AE456" s="18">
        <v>27.425999999999998</v>
      </c>
      <c r="AF456" s="19">
        <v>24.045000000000002</v>
      </c>
      <c r="AG456" s="20">
        <v>36.292960000000001</v>
      </c>
      <c r="AH456" s="21">
        <v>8.4747599999999998</v>
      </c>
      <c r="AI456" s="22">
        <v>0</v>
      </c>
      <c r="AJ456" s="23">
        <v>0</v>
      </c>
      <c r="AK456" s="24">
        <v>0</v>
      </c>
      <c r="AL456" s="4" t="s">
        <v>373</v>
      </c>
      <c r="AM456" s="17">
        <f>Table11[[#This Row],[Column3]]-Table11[[#This Row],[Labour]]</f>
        <v>-5.2387200000000096</v>
      </c>
      <c r="AN456" s="18">
        <f>Table11[[#This Row],[Column4]]-Table11[[#This Row],[Conservative]]</f>
        <v>-6.9740000000000002</v>
      </c>
      <c r="AO456" s="19">
        <f>Table11[[#This Row],[Column5]]-Table11[[#This Row],[Reform]]</f>
        <v>10.945000000000002</v>
      </c>
      <c r="AP456" s="20">
        <f>Table11[[#This Row],[Column6]]-Table11[[#This Row],[LibDem]]</f>
        <v>-2.8070400000000006</v>
      </c>
      <c r="AQ456" s="21">
        <f>Table11[[#This Row],[Column7]]-Table11[[#This Row],[Green]]</f>
        <v>4.0747599999999995</v>
      </c>
      <c r="AR456" s="22">
        <f>Table11[[#This Row],[Column8]]-Table11[[#This Row],[Oth]]</f>
        <v>0</v>
      </c>
      <c r="AS456" s="23">
        <f>Table11[[#This Row],[Column9]]-Table11[[#This Row],[SNP]]</f>
        <v>0</v>
      </c>
      <c r="AT456" s="24">
        <f>Table11[[#This Row],[Column10]]-Table11[[#This Row],[PD]]</f>
        <v>0</v>
      </c>
      <c r="AU456" s="24">
        <f>MAX(Table11[[#This Row],[Column3]:[Column10]])-LARGE(Table11[[#This Row],[Column3]:[Column10]],2)</f>
        <v>8.8669600000000024</v>
      </c>
      <c r="AV456">
        <f>Table11[[#This Row],[Column3]]*Table11[[#This Row],[Column2]]</f>
        <v>192588.81983999949</v>
      </c>
      <c r="AW456" s="25">
        <f>TRUNC(Table11[[#This Row],[Column3]]*Table11[[#This Row],[Column28]]/100)</f>
        <v>1925</v>
      </c>
      <c r="AX456" s="26">
        <f>TRUNC(Table11[[#This Row],[Column4]]*Table11[[#This Row],[Column29]]/100)</f>
        <v>14042</v>
      </c>
      <c r="AY456" s="27">
        <f>TRUNC(Table11[[#This Row],[Column5]]*Table11[[#This Row],[Column30]]/100)</f>
        <v>12311</v>
      </c>
      <c r="AZ456" s="28">
        <f>TRUNC(Table11[[#This Row],[Column6]]*Table11[[#This Row],[Column31]]/100)</f>
        <v>18583</v>
      </c>
      <c r="BA456" s="29">
        <f>TRUNC(Table11[[#This Row],[Column7]]*Table11[[#This Row],[Column312]]/100)</f>
        <v>4339</v>
      </c>
      <c r="BB456" s="30">
        <f>TRUNC(Table11[[#This Row],[Column8]]*Table11[[#This Row],[Column313]]/100)</f>
        <v>0</v>
      </c>
      <c r="BC456" s="31">
        <f>TRUNC(Table11[[#This Row],[Column9]]*Table11[[#This Row],[Column314]]/100)</f>
        <v>0</v>
      </c>
      <c r="BD456" s="32">
        <f>TRUNC(Table11[[#This Row],[Column10]]*Table11[[#This Row],[Column30]]/100)</f>
        <v>0</v>
      </c>
      <c r="BE456">
        <f>Table11[[#This Row],[Column2]]</f>
        <v>51203</v>
      </c>
      <c r="BF456">
        <f>Table11[[#This Row],[Column28]]</f>
        <v>51203</v>
      </c>
      <c r="BG456">
        <f>Table11[[#This Row],[Column29]]</f>
        <v>51203</v>
      </c>
      <c r="BH456">
        <f>Table11[[#This Row],[Column30]]</f>
        <v>51203</v>
      </c>
      <c r="BI456">
        <f>Table11[[#This Row],[Column31]]</f>
        <v>51203</v>
      </c>
      <c r="BJ456">
        <f>Table11[[#This Row],[Column312]]</f>
        <v>51203</v>
      </c>
      <c r="BK456">
        <f>Table11[[#This Row],[Column313]]</f>
        <v>51203</v>
      </c>
      <c r="BL456">
        <f>Table11[[#This Row],[Column314]]</f>
        <v>51203</v>
      </c>
      <c r="BM456">
        <f>Table11[[#This Row],[Column315]]</f>
        <v>51203</v>
      </c>
      <c r="BN456">
        <f>Table11[[#This Row],[Column31]]</f>
        <v>51203</v>
      </c>
      <c r="BO456">
        <f>Table11[[#This Row],[Column312]]</f>
        <v>51203</v>
      </c>
    </row>
    <row r="457" spans="1:67" ht="28.8">
      <c r="A457" s="4" t="s">
        <v>689</v>
      </c>
      <c r="B457" s="5" t="s">
        <v>323</v>
      </c>
      <c r="C457" s="5" t="s">
        <v>189</v>
      </c>
      <c r="D457" s="56" t="s">
        <v>1383</v>
      </c>
      <c r="E457">
        <v>0</v>
      </c>
      <c r="F457">
        <v>0.45400000000000001</v>
      </c>
      <c r="G457">
        <v>7.4379999999999997</v>
      </c>
      <c r="H457">
        <v>6.0549999999999997</v>
      </c>
      <c r="I457">
        <v>28.988</v>
      </c>
      <c r="J457">
        <v>28.221</v>
      </c>
      <c r="K457">
        <v>6.2069999999999999</v>
      </c>
      <c r="L457">
        <v>22.637</v>
      </c>
      <c r="M457" s="7">
        <f>Table11[[#This Row],[Progressives]]*0.67+Table11[[#This Row],[Muslim]]*0.64+Table11[[#This Row],[Left]]*0.35+Table11[[#This Row],[Average]]*0.52+Table11[[#This Row],[Reforms]]*0.2</f>
        <v>26.551870000000001</v>
      </c>
      <c r="N457" s="58">
        <f>Table11[[#This Row],[Average]]*0.34+Table11[[#This Row],[Liberal]]*0.45+Table11[[#This Row],[Blues]]+Table11[[#This Row],[Reforms]]*0.6</f>
        <v>42.344570000000004</v>
      </c>
      <c r="O457" s="9">
        <f>Table11[[#This Row],[Liberal]]*0.55+Table11[[#This Row],[Progressives]]*0.07+Table11[[#This Row],[Average]]*0.14</f>
        <v>20.003720000000001</v>
      </c>
      <c r="P457" s="11">
        <f>Table11[[#This Row],[Muslim]]*0.06+Table11[[#This Row],[Left]]*0.44+Table11[[#This Row],[Progressives]]*0.26</f>
        <v>4.8742599999999996</v>
      </c>
      <c r="Q457" s="59"/>
      <c r="R457" s="57">
        <f>Table11[[#This Row],[Muslim]]*0.3+Table11[[#This Row],[Left]]*0.21+Table11[[#This Row],[Reforms]]*0.2</f>
        <v>6.2255799999999999</v>
      </c>
      <c r="T457" s="7">
        <v>9.1999999999999993</v>
      </c>
      <c r="U457" s="8">
        <v>40.6</v>
      </c>
      <c r="V457" s="10">
        <v>0</v>
      </c>
      <c r="W457" s="9">
        <v>43.3</v>
      </c>
      <c r="X457" s="11">
        <v>4.8</v>
      </c>
      <c r="Y457" s="13">
        <v>2.1</v>
      </c>
      <c r="Z457" s="12">
        <v>0</v>
      </c>
      <c r="AA457" s="14">
        <v>0</v>
      </c>
      <c r="AB457">
        <f t="shared" ca="1" si="7"/>
        <v>0.11014177606872722</v>
      </c>
      <c r="AC457">
        <v>49514</v>
      </c>
      <c r="AD457" s="17">
        <v>6.9382399999999897</v>
      </c>
      <c r="AE457" s="18">
        <v>5.9435199999999897</v>
      </c>
      <c r="AF457" s="19">
        <v>13.19373</v>
      </c>
      <c r="AG457" s="20">
        <v>45.395510000000002</v>
      </c>
      <c r="AH457" s="21">
        <v>5.9690399999999997</v>
      </c>
      <c r="AI457" s="22">
        <v>0</v>
      </c>
      <c r="AJ457" s="23">
        <v>22.559959999999901</v>
      </c>
      <c r="AK457" s="24">
        <v>0</v>
      </c>
      <c r="AL457" s="4" t="s">
        <v>689</v>
      </c>
      <c r="AM457" s="17">
        <f>Table11[[#This Row],[Column3]]-Table11[[#This Row],[Labour]]</f>
        <v>-2.2617600000000095</v>
      </c>
      <c r="AN457" s="18">
        <f>Table11[[#This Row],[Column4]]-Table11[[#This Row],[Conservative]]</f>
        <v>-34.656480000000009</v>
      </c>
      <c r="AO457" s="19">
        <f>Table11[[#This Row],[Column5]]-Table11[[#This Row],[Reform]]</f>
        <v>13.19373</v>
      </c>
      <c r="AP457" s="20">
        <f>Table11[[#This Row],[Column6]]-Table11[[#This Row],[LibDem]]</f>
        <v>2.0955100000000044</v>
      </c>
      <c r="AQ457" s="21">
        <f>Table11[[#This Row],[Column7]]-Table11[[#This Row],[Green]]</f>
        <v>1.1690399999999999</v>
      </c>
      <c r="AR457" s="22">
        <f>Table11[[#This Row],[Column8]]-Table11[[#This Row],[Oth]]</f>
        <v>-2.1</v>
      </c>
      <c r="AS457" s="23">
        <f>Table11[[#This Row],[Column9]]-Table11[[#This Row],[SNP]]</f>
        <v>22.559959999999901</v>
      </c>
      <c r="AT457" s="24">
        <f>Table11[[#This Row],[Column10]]-Table11[[#This Row],[PD]]</f>
        <v>0</v>
      </c>
      <c r="AU457" s="24">
        <f>MAX(Table11[[#This Row],[Column3]:[Column10]])-LARGE(Table11[[#This Row],[Column3]:[Column10]],2)</f>
        <v>22.835550000000101</v>
      </c>
      <c r="AV457">
        <f>Table11[[#This Row],[Column3]]*Table11[[#This Row],[Column2]]</f>
        <v>343540.0153599995</v>
      </c>
      <c r="AW457" s="25">
        <f>TRUNC(Table11[[#This Row],[Column3]]*Table11[[#This Row],[Column28]]/100)</f>
        <v>3435</v>
      </c>
      <c r="AX457" s="26">
        <f>TRUNC(Table11[[#This Row],[Column4]]*Table11[[#This Row],[Column29]]/100)</f>
        <v>2942</v>
      </c>
      <c r="AY457" s="27">
        <f>TRUNC(Table11[[#This Row],[Column5]]*Table11[[#This Row],[Column30]]/100)</f>
        <v>6532</v>
      </c>
      <c r="AZ457" s="28">
        <f>TRUNC(Table11[[#This Row],[Column6]]*Table11[[#This Row],[Column31]]/100)</f>
        <v>22477</v>
      </c>
      <c r="BA457" s="29">
        <f>TRUNC(Table11[[#This Row],[Column7]]*Table11[[#This Row],[Column312]]/100)</f>
        <v>2955</v>
      </c>
      <c r="BB457" s="30">
        <f>TRUNC(Table11[[#This Row],[Column8]]*Table11[[#This Row],[Column313]]/100)</f>
        <v>0</v>
      </c>
      <c r="BC457" s="31">
        <f>TRUNC(Table11[[#This Row],[Column9]]*Table11[[#This Row],[Column314]]/100)</f>
        <v>11170</v>
      </c>
      <c r="BD457" s="32">
        <f>TRUNC(Table11[[#This Row],[Column10]]*Table11[[#This Row],[Column30]]/100)</f>
        <v>0</v>
      </c>
      <c r="BE457">
        <f>Table11[[#This Row],[Column2]]</f>
        <v>49514</v>
      </c>
      <c r="BF457">
        <f>Table11[[#This Row],[Column28]]</f>
        <v>49514</v>
      </c>
      <c r="BG457">
        <f>Table11[[#This Row],[Column29]]</f>
        <v>49514</v>
      </c>
      <c r="BH457">
        <f>Table11[[#This Row],[Column30]]</f>
        <v>49514</v>
      </c>
      <c r="BI457">
        <f>Table11[[#This Row],[Column31]]</f>
        <v>49514</v>
      </c>
      <c r="BJ457">
        <f>Table11[[#This Row],[Column312]]</f>
        <v>49514</v>
      </c>
      <c r="BK457">
        <f>Table11[[#This Row],[Column313]]</f>
        <v>49514</v>
      </c>
      <c r="BL457">
        <f>Table11[[#This Row],[Column314]]</f>
        <v>49514</v>
      </c>
      <c r="BM457">
        <f>Table11[[#This Row],[Column315]]</f>
        <v>49514</v>
      </c>
      <c r="BN457">
        <f>Table11[[#This Row],[Column31]]</f>
        <v>49514</v>
      </c>
      <c r="BO457">
        <f>Table11[[#This Row],[Column312]]</f>
        <v>49514</v>
      </c>
    </row>
    <row r="458" spans="1:67" ht="28.8">
      <c r="A458" s="2" t="s">
        <v>716</v>
      </c>
      <c r="B458" s="3" t="s">
        <v>330</v>
      </c>
      <c r="C458" s="3" t="s">
        <v>189</v>
      </c>
      <c r="D458" s="50" t="s">
        <v>1384</v>
      </c>
      <c r="E458">
        <v>0</v>
      </c>
      <c r="F458">
        <v>0.32900000000000001</v>
      </c>
      <c r="G458">
        <v>6.7</v>
      </c>
      <c r="H458">
        <v>7.1269999999999998</v>
      </c>
      <c r="I458">
        <v>34.292999999999999</v>
      </c>
      <c r="J458">
        <v>21.527000000000001</v>
      </c>
      <c r="K458">
        <v>3.8809999999999998</v>
      </c>
      <c r="L458">
        <v>26.143999999999998</v>
      </c>
      <c r="M458" s="7">
        <f>Table11[[#This Row],[Progressives]]*0.67+Table11[[#This Row],[Muslim]]*0.64+Table11[[#This Row],[Left]]*0.35+Table11[[#This Row],[Average]]*0.52+Table11[[#This Row],[Reforms]]*0.2</f>
        <v>30.39181</v>
      </c>
      <c r="N458" s="58">
        <f>Table11[[#This Row],[Average]]*0.34+Table11[[#This Row],[Liberal]]*0.45+Table11[[#This Row],[Blues]]+Table11[[#This Row],[Reforms]]*0.6</f>
        <v>40.914169999999999</v>
      </c>
      <c r="O458" s="9">
        <f>Table11[[#This Row],[Liberal]]*0.55+Table11[[#This Row],[Progressives]]*0.07+Table11[[#This Row],[Average]]*0.14</f>
        <v>17.139760000000003</v>
      </c>
      <c r="P458" s="11">
        <f>Table11[[#This Row],[Muslim]]*0.06+Table11[[#This Row],[Left]]*0.44+Table11[[#This Row],[Progressives]]*0.26</f>
        <v>4.8207599999999999</v>
      </c>
      <c r="Q458" s="59"/>
      <c r="R458" s="57">
        <f>Table11[[#This Row],[Muslim]]*0.3+Table11[[#This Row],[Left]]*0.21+Table11[[#This Row],[Reforms]]*0.2</f>
        <v>6.7344999999999997</v>
      </c>
      <c r="T458" s="7">
        <v>14.8</v>
      </c>
      <c r="U458" s="8">
        <v>27</v>
      </c>
      <c r="V458" s="10">
        <v>17.7</v>
      </c>
      <c r="W458" s="9">
        <v>31.7</v>
      </c>
      <c r="X458" s="11">
        <v>4.3</v>
      </c>
      <c r="Y458" s="13">
        <v>4.5</v>
      </c>
      <c r="Z458" s="12">
        <v>0</v>
      </c>
      <c r="AA458" s="14">
        <v>0</v>
      </c>
      <c r="AB458">
        <f t="shared" ca="1" si="7"/>
        <v>0.38593125873139522</v>
      </c>
      <c r="AC458">
        <v>47992</v>
      </c>
      <c r="AD458" s="17">
        <v>6.2016</v>
      </c>
      <c r="AE458" s="18">
        <v>21.686</v>
      </c>
      <c r="AF458" s="19">
        <v>28.106000000000002</v>
      </c>
      <c r="AG458" s="20">
        <v>34.548559999999902</v>
      </c>
      <c r="AH458" s="21">
        <v>9.0938400000000001</v>
      </c>
      <c r="AI458" s="22">
        <v>0.36399999999999899</v>
      </c>
      <c r="AJ458" s="23">
        <v>0</v>
      </c>
      <c r="AK458" s="24">
        <v>0</v>
      </c>
      <c r="AL458" s="2" t="s">
        <v>716</v>
      </c>
      <c r="AM458" s="17">
        <f>Table11[[#This Row],[Column3]]-Table11[[#This Row],[Labour]]</f>
        <v>-8.5984000000000016</v>
      </c>
      <c r="AN458" s="18">
        <f>Table11[[#This Row],[Column4]]-Table11[[#This Row],[Conservative]]</f>
        <v>-5.3140000000000001</v>
      </c>
      <c r="AO458" s="19">
        <f>Table11[[#This Row],[Column5]]-Table11[[#This Row],[Reform]]</f>
        <v>10.406000000000002</v>
      </c>
      <c r="AP458" s="20">
        <f>Table11[[#This Row],[Column6]]-Table11[[#This Row],[LibDem]]</f>
        <v>2.8485599999999032</v>
      </c>
      <c r="AQ458" s="21">
        <f>Table11[[#This Row],[Column7]]-Table11[[#This Row],[Green]]</f>
        <v>4.7938400000000003</v>
      </c>
      <c r="AR458" s="22">
        <f>Table11[[#This Row],[Column8]]-Table11[[#This Row],[Oth]]</f>
        <v>-4.136000000000001</v>
      </c>
      <c r="AS458" s="23">
        <f>Table11[[#This Row],[Column9]]-Table11[[#This Row],[SNP]]</f>
        <v>0</v>
      </c>
      <c r="AT458" s="24">
        <f>Table11[[#This Row],[Column10]]-Table11[[#This Row],[PD]]</f>
        <v>0</v>
      </c>
      <c r="AU458" s="24">
        <f>MAX(Table11[[#This Row],[Column3]:[Column10]])-LARGE(Table11[[#This Row],[Column3]:[Column10]],2)</f>
        <v>6.4425599999999008</v>
      </c>
      <c r="AV458">
        <f>Table11[[#This Row],[Column3]]*Table11[[#This Row],[Column2]]</f>
        <v>297627.18719999999</v>
      </c>
      <c r="AW458" s="25">
        <f>TRUNC(Table11[[#This Row],[Column3]]*Table11[[#This Row],[Column28]]/100)</f>
        <v>2976</v>
      </c>
      <c r="AX458" s="26">
        <f>TRUNC(Table11[[#This Row],[Column4]]*Table11[[#This Row],[Column29]]/100)</f>
        <v>10407</v>
      </c>
      <c r="AY458" s="27">
        <f>TRUNC(Table11[[#This Row],[Column5]]*Table11[[#This Row],[Column30]]/100)</f>
        <v>13488</v>
      </c>
      <c r="AZ458" s="28">
        <f>TRUNC(Table11[[#This Row],[Column6]]*Table11[[#This Row],[Column31]]/100)</f>
        <v>16580</v>
      </c>
      <c r="BA458" s="29">
        <f>TRUNC(Table11[[#This Row],[Column7]]*Table11[[#This Row],[Column312]]/100)</f>
        <v>4364</v>
      </c>
      <c r="BB458" s="30">
        <f>TRUNC(Table11[[#This Row],[Column8]]*Table11[[#This Row],[Column313]]/100)</f>
        <v>174</v>
      </c>
      <c r="BC458" s="31">
        <f>TRUNC(Table11[[#This Row],[Column9]]*Table11[[#This Row],[Column314]]/100)</f>
        <v>0</v>
      </c>
      <c r="BD458" s="32">
        <f>TRUNC(Table11[[#This Row],[Column10]]*Table11[[#This Row],[Column30]]/100)</f>
        <v>0</v>
      </c>
      <c r="BE458">
        <f>Table11[[#This Row],[Column2]]</f>
        <v>47992</v>
      </c>
      <c r="BF458">
        <f>Table11[[#This Row],[Column28]]</f>
        <v>47992</v>
      </c>
      <c r="BG458">
        <f>Table11[[#This Row],[Column29]]</f>
        <v>47992</v>
      </c>
      <c r="BH458">
        <f>Table11[[#This Row],[Column30]]</f>
        <v>47992</v>
      </c>
      <c r="BI458">
        <f>Table11[[#This Row],[Column31]]</f>
        <v>47992</v>
      </c>
      <c r="BJ458">
        <f>Table11[[#This Row],[Column312]]</f>
        <v>47992</v>
      </c>
      <c r="BK458">
        <f>Table11[[#This Row],[Column313]]</f>
        <v>47992</v>
      </c>
      <c r="BL458">
        <f>Table11[[#This Row],[Column314]]</f>
        <v>47992</v>
      </c>
      <c r="BM458">
        <f>Table11[[#This Row],[Column315]]</f>
        <v>47992</v>
      </c>
      <c r="BN458">
        <f>Table11[[#This Row],[Column31]]</f>
        <v>47992</v>
      </c>
      <c r="BO458">
        <f>Table11[[#This Row],[Column312]]</f>
        <v>47992</v>
      </c>
    </row>
    <row r="459" spans="1:67" ht="28.8" customHeight="1">
      <c r="A459" s="2" t="s">
        <v>721</v>
      </c>
      <c r="B459" s="3" t="s">
        <v>421</v>
      </c>
      <c r="C459" s="3" t="s">
        <v>189</v>
      </c>
      <c r="D459" s="50" t="s">
        <v>1385</v>
      </c>
      <c r="E459" s="16">
        <v>0</v>
      </c>
      <c r="F459">
        <v>0.24299999999999999</v>
      </c>
      <c r="G459">
        <v>7.0890000000000004</v>
      </c>
      <c r="H459">
        <v>6.9859999999999998</v>
      </c>
      <c r="I459">
        <v>25.673999999999999</v>
      </c>
      <c r="J459">
        <v>17.914000000000001</v>
      </c>
      <c r="K459">
        <v>14.651</v>
      </c>
      <c r="L459">
        <v>27.442</v>
      </c>
      <c r="M459" s="7">
        <f>Table11[[#This Row],[Progressives]]*0.67+Table11[[#This Row],[Muslim]]*0.64+Table11[[#This Row],[Left]]*0.35+Table11[[#This Row],[Average]]*0.52+Table11[[#This Row],[Reforms]]*0.2</f>
        <v>26.156170000000003</v>
      </c>
      <c r="N459" s="58">
        <f>Table11[[#This Row],[Average]]*0.34+Table11[[#This Row],[Liberal]]*0.45+Table11[[#This Row],[Blues]]+Table11[[#This Row],[Reforms]]*0.6</f>
        <v>47.906660000000002</v>
      </c>
      <c r="O459" s="9">
        <f>Table11[[#This Row],[Liberal]]*0.55+Table11[[#This Row],[Progressives]]*0.07+Table11[[#This Row],[Average]]*0.14</f>
        <v>13.936080000000002</v>
      </c>
      <c r="P459" s="11">
        <f>Table11[[#This Row],[Muslim]]*0.06+Table11[[#This Row],[Left]]*0.44+Table11[[#This Row],[Progressives]]*0.26</f>
        <v>4.9501000000000008</v>
      </c>
      <c r="Q459" s="59"/>
      <c r="R459" s="57">
        <f>Table11[[#This Row],[Muslim]]*0.3+Table11[[#This Row],[Left]]*0.21+Table11[[#This Row],[Reforms]]*0.2</f>
        <v>7.0499900000000002</v>
      </c>
      <c r="T459" s="7">
        <v>5.7</v>
      </c>
      <c r="U459" s="8">
        <v>27.2</v>
      </c>
      <c r="V459" s="10">
        <v>16.2</v>
      </c>
      <c r="W459" s="9">
        <v>47.8</v>
      </c>
      <c r="X459" s="11">
        <v>2.6</v>
      </c>
      <c r="Y459" s="13">
        <v>0.5</v>
      </c>
      <c r="Z459" s="12">
        <v>0</v>
      </c>
      <c r="AA459" s="14">
        <v>0</v>
      </c>
      <c r="AB459">
        <f t="shared" ca="1" si="7"/>
        <v>0.55907434325165961</v>
      </c>
      <c r="AC459">
        <v>52055</v>
      </c>
      <c r="AD459" s="17">
        <v>2.3750399999999998</v>
      </c>
      <c r="AE459" s="18">
        <v>19.6328</v>
      </c>
      <c r="AF459" s="19">
        <v>28.3062</v>
      </c>
      <c r="AG459" s="20">
        <v>42.057299999999998</v>
      </c>
      <c r="AH459" s="21">
        <v>7.5675600000000003</v>
      </c>
      <c r="AI459" s="22">
        <v>6.1099999999999897E-2</v>
      </c>
      <c r="AJ459" s="23">
        <v>0</v>
      </c>
      <c r="AK459" s="24">
        <v>0</v>
      </c>
      <c r="AL459" s="2" t="s">
        <v>721</v>
      </c>
      <c r="AM459" s="17">
        <f>Table11[[#This Row],[Column3]]-Table11[[#This Row],[Labour]]</f>
        <v>-3.3249600000000004</v>
      </c>
      <c r="AN459" s="18">
        <f>Table11[[#This Row],[Column4]]-Table11[[#This Row],[Conservative]]</f>
        <v>-7.5671999999999997</v>
      </c>
      <c r="AO459" s="19">
        <f>Table11[[#This Row],[Column5]]-Table11[[#This Row],[Reform]]</f>
        <v>12.106200000000001</v>
      </c>
      <c r="AP459" s="20">
        <f>Table11[[#This Row],[Column6]]-Table11[[#This Row],[LibDem]]</f>
        <v>-5.7426999999999992</v>
      </c>
      <c r="AQ459" s="21">
        <f>Table11[[#This Row],[Column7]]-Table11[[#This Row],[Green]]</f>
        <v>4.9675600000000006</v>
      </c>
      <c r="AR459" s="22">
        <f>Table11[[#This Row],[Column8]]-Table11[[#This Row],[Oth]]</f>
        <v>-0.43890000000000012</v>
      </c>
      <c r="AS459" s="23">
        <f>Table11[[#This Row],[Column9]]-Table11[[#This Row],[SNP]]</f>
        <v>0</v>
      </c>
      <c r="AT459" s="24">
        <f>Table11[[#This Row],[Column10]]-Table11[[#This Row],[PD]]</f>
        <v>0</v>
      </c>
      <c r="AU459" s="24">
        <f>MAX(Table11[[#This Row],[Column3]:[Column10]])-LARGE(Table11[[#This Row],[Column3]:[Column10]],2)</f>
        <v>13.751099999999997</v>
      </c>
      <c r="AV459">
        <f>Table11[[#This Row],[Column3]]*Table11[[#This Row],[Column2]]</f>
        <v>123632.70719999999</v>
      </c>
      <c r="AW459" s="25">
        <f>TRUNC(Table11[[#This Row],[Column3]]*Table11[[#This Row],[Column28]]/100)</f>
        <v>1236</v>
      </c>
      <c r="AX459" s="26">
        <f>TRUNC(Table11[[#This Row],[Column4]]*Table11[[#This Row],[Column29]]/100)</f>
        <v>10219</v>
      </c>
      <c r="AY459" s="27">
        <f>TRUNC(Table11[[#This Row],[Column5]]*Table11[[#This Row],[Column30]]/100)</f>
        <v>14734</v>
      </c>
      <c r="AZ459" s="28">
        <f>TRUNC(Table11[[#This Row],[Column6]]*Table11[[#This Row],[Column31]]/100)</f>
        <v>21892</v>
      </c>
      <c r="BA459" s="29">
        <f>TRUNC(Table11[[#This Row],[Column7]]*Table11[[#This Row],[Column312]]/100)</f>
        <v>3939</v>
      </c>
      <c r="BB459" s="30">
        <f>TRUNC(Table11[[#This Row],[Column8]]*Table11[[#This Row],[Column313]]/100)</f>
        <v>31</v>
      </c>
      <c r="BC459" s="31">
        <f>TRUNC(Table11[[#This Row],[Column9]]*Table11[[#This Row],[Column314]]/100)</f>
        <v>0</v>
      </c>
      <c r="BD459" s="32">
        <f>TRUNC(Table11[[#This Row],[Column10]]*Table11[[#This Row],[Column30]]/100)</f>
        <v>0</v>
      </c>
      <c r="BE459">
        <f>Table11[[#This Row],[Column2]]</f>
        <v>52055</v>
      </c>
      <c r="BF459">
        <f>Table11[[#This Row],[Column28]]</f>
        <v>52055</v>
      </c>
      <c r="BG459">
        <f>Table11[[#This Row],[Column29]]</f>
        <v>52055</v>
      </c>
      <c r="BH459">
        <f>Table11[[#This Row],[Column30]]</f>
        <v>52055</v>
      </c>
      <c r="BI459">
        <f>Table11[[#This Row],[Column31]]</f>
        <v>52055</v>
      </c>
      <c r="BJ459">
        <f>Table11[[#This Row],[Column312]]</f>
        <v>52055</v>
      </c>
      <c r="BK459">
        <f>Table11[[#This Row],[Column313]]</f>
        <v>52055</v>
      </c>
      <c r="BL459">
        <f>Table11[[#This Row],[Column314]]</f>
        <v>52055</v>
      </c>
      <c r="BM459">
        <f>Table11[[#This Row],[Column315]]</f>
        <v>52055</v>
      </c>
      <c r="BN459">
        <f>Table11[[#This Row],[Column31]]</f>
        <v>52055</v>
      </c>
      <c r="BO459">
        <f>Table11[[#This Row],[Column312]]</f>
        <v>52055</v>
      </c>
    </row>
    <row r="460" spans="1:67" ht="28.8" customHeight="1">
      <c r="A460" s="4" t="s">
        <v>278</v>
      </c>
      <c r="B460" s="5" t="s">
        <v>211</v>
      </c>
      <c r="C460" s="5" t="s">
        <v>189</v>
      </c>
      <c r="D460" s="56" t="s">
        <v>1386</v>
      </c>
      <c r="E460" s="16">
        <v>0</v>
      </c>
      <c r="F460">
        <v>0.34200000000000003</v>
      </c>
      <c r="G460">
        <v>6.9509999999999996</v>
      </c>
      <c r="H460">
        <v>8.4049999999999994</v>
      </c>
      <c r="I460">
        <v>21.73</v>
      </c>
      <c r="J460">
        <v>30.431999999999999</v>
      </c>
      <c r="K460">
        <v>13.122999999999999</v>
      </c>
      <c r="L460">
        <v>19.015000000000001</v>
      </c>
      <c r="M460" s="7">
        <f>Table11[[#This Row],[Progressives]]*0.67+Table11[[#This Row],[Muslim]]*0.64+Table11[[#This Row],[Left]]*0.35+Table11[[#This Row],[Average]]*0.52+Table11[[#This Row],[Reforms]]*0.2</f>
        <v>23.385680000000001</v>
      </c>
      <c r="N460" s="58">
        <f>Table11[[#This Row],[Average]]*0.34+Table11[[#This Row],[Liberal]]*0.45+Table11[[#This Row],[Blues]]+Table11[[#This Row],[Reforms]]*0.6</f>
        <v>45.614599999999996</v>
      </c>
      <c r="O460" s="9">
        <f>Table11[[#This Row],[Liberal]]*0.55+Table11[[#This Row],[Progressives]]*0.07+Table11[[#This Row],[Average]]*0.14</f>
        <v>20.36815</v>
      </c>
      <c r="P460" s="11">
        <f>Table11[[#This Row],[Muslim]]*0.06+Table11[[#This Row],[Left]]*0.44+Table11[[#This Row],[Progressives]]*0.26</f>
        <v>5.2642600000000002</v>
      </c>
      <c r="Q460" s="59"/>
      <c r="R460" s="57">
        <f>Table11[[#This Row],[Muslim]]*0.3+Table11[[#This Row],[Left]]*0.21+Table11[[#This Row],[Reforms]]*0.2</f>
        <v>5.36531</v>
      </c>
      <c r="T460" s="7">
        <v>17.100000000000001</v>
      </c>
      <c r="U460" s="8">
        <v>34.700000000000003</v>
      </c>
      <c r="V460" s="10">
        <v>12.9</v>
      </c>
      <c r="W460" s="9">
        <v>28</v>
      </c>
      <c r="X460" s="11">
        <v>6.4</v>
      </c>
      <c r="Y460" s="13">
        <v>0.9</v>
      </c>
      <c r="Z460" s="12">
        <v>0</v>
      </c>
      <c r="AA460" s="14">
        <v>0</v>
      </c>
      <c r="AB460">
        <f t="shared" ca="1" si="7"/>
        <v>0.14237972146768474</v>
      </c>
      <c r="AC460">
        <v>50229</v>
      </c>
      <c r="AD460" s="17">
        <v>6.8620799999999997</v>
      </c>
      <c r="AE460" s="18">
        <v>26.888000000000002</v>
      </c>
      <c r="AF460" s="19">
        <v>25.492000000000001</v>
      </c>
      <c r="AG460" s="20">
        <v>30.343719999999902</v>
      </c>
      <c r="AH460" s="21">
        <v>10.3362</v>
      </c>
      <c r="AI460" s="22">
        <v>7.7999999999999903E-2</v>
      </c>
      <c r="AJ460" s="23">
        <v>0</v>
      </c>
      <c r="AK460" s="24">
        <v>0</v>
      </c>
      <c r="AL460" s="4" t="s">
        <v>278</v>
      </c>
      <c r="AM460" s="17">
        <f>Table11[[#This Row],[Column3]]-Table11[[#This Row],[Labour]]</f>
        <v>-10.237920000000003</v>
      </c>
      <c r="AN460" s="18">
        <f>Table11[[#This Row],[Column4]]-Table11[[#This Row],[Conservative]]</f>
        <v>-7.8120000000000012</v>
      </c>
      <c r="AO460" s="19">
        <f>Table11[[#This Row],[Column5]]-Table11[[#This Row],[Reform]]</f>
        <v>12.592000000000001</v>
      </c>
      <c r="AP460" s="20">
        <f>Table11[[#This Row],[Column6]]-Table11[[#This Row],[LibDem]]</f>
        <v>2.3437199999999017</v>
      </c>
      <c r="AQ460" s="21">
        <f>Table11[[#This Row],[Column7]]-Table11[[#This Row],[Green]]</f>
        <v>3.9361999999999995</v>
      </c>
      <c r="AR460" s="22">
        <f>Table11[[#This Row],[Column8]]-Table11[[#This Row],[Oth]]</f>
        <v>-0.82200000000000006</v>
      </c>
      <c r="AS460" s="23">
        <f>Table11[[#This Row],[Column9]]-Table11[[#This Row],[SNP]]</f>
        <v>0</v>
      </c>
      <c r="AT460" s="24">
        <f>Table11[[#This Row],[Column10]]-Table11[[#This Row],[PD]]</f>
        <v>0</v>
      </c>
      <c r="AU460" s="24">
        <f>MAX(Table11[[#This Row],[Column3]:[Column10]])-LARGE(Table11[[#This Row],[Column3]:[Column10]],2)</f>
        <v>3.4557199999999</v>
      </c>
      <c r="AV460">
        <f>Table11[[#This Row],[Column3]]*Table11[[#This Row],[Column2]]</f>
        <v>344675.41631999996</v>
      </c>
      <c r="AW460" s="25">
        <f>TRUNC(Table11[[#This Row],[Column3]]*Table11[[#This Row],[Column28]]/100)</f>
        <v>3446</v>
      </c>
      <c r="AX460" s="26">
        <f>TRUNC(Table11[[#This Row],[Column4]]*Table11[[#This Row],[Column29]]/100)</f>
        <v>13505</v>
      </c>
      <c r="AY460" s="27">
        <f>TRUNC(Table11[[#This Row],[Column5]]*Table11[[#This Row],[Column30]]/100)</f>
        <v>12804</v>
      </c>
      <c r="AZ460" s="28">
        <f>TRUNC(Table11[[#This Row],[Column6]]*Table11[[#This Row],[Column31]]/100)</f>
        <v>15241</v>
      </c>
      <c r="BA460" s="29">
        <f>TRUNC(Table11[[#This Row],[Column7]]*Table11[[#This Row],[Column312]]/100)</f>
        <v>5191</v>
      </c>
      <c r="BB460" s="30">
        <f>TRUNC(Table11[[#This Row],[Column8]]*Table11[[#This Row],[Column313]]/100)</f>
        <v>39</v>
      </c>
      <c r="BC460" s="31">
        <f>TRUNC(Table11[[#This Row],[Column9]]*Table11[[#This Row],[Column314]]/100)</f>
        <v>0</v>
      </c>
      <c r="BD460" s="32">
        <f>TRUNC(Table11[[#This Row],[Column10]]*Table11[[#This Row],[Column30]]/100)</f>
        <v>0</v>
      </c>
      <c r="BE460">
        <f>Table11[[#This Row],[Column2]]</f>
        <v>50229</v>
      </c>
      <c r="BF460">
        <f>Table11[[#This Row],[Column28]]</f>
        <v>50229</v>
      </c>
      <c r="BG460">
        <f>Table11[[#This Row],[Column29]]</f>
        <v>50229</v>
      </c>
      <c r="BH460">
        <f>Table11[[#This Row],[Column30]]</f>
        <v>50229</v>
      </c>
      <c r="BI460">
        <f>Table11[[#This Row],[Column31]]</f>
        <v>50229</v>
      </c>
      <c r="BJ460">
        <f>Table11[[#This Row],[Column312]]</f>
        <v>50229</v>
      </c>
      <c r="BK460">
        <f>Table11[[#This Row],[Column313]]</f>
        <v>50229</v>
      </c>
      <c r="BL460">
        <f>Table11[[#This Row],[Column314]]</f>
        <v>50229</v>
      </c>
      <c r="BM460">
        <f>Table11[[#This Row],[Column315]]</f>
        <v>50229</v>
      </c>
      <c r="BN460">
        <f>Table11[[#This Row],[Column31]]</f>
        <v>50229</v>
      </c>
      <c r="BO460">
        <f>Table11[[#This Row],[Column312]]</f>
        <v>50229</v>
      </c>
    </row>
    <row r="461" spans="1:67" ht="28.8" customHeight="1">
      <c r="A461" s="4" t="s">
        <v>722</v>
      </c>
      <c r="B461" s="5" t="s">
        <v>330</v>
      </c>
      <c r="C461" s="5" t="s">
        <v>189</v>
      </c>
      <c r="D461" s="56" t="s">
        <v>1387</v>
      </c>
      <c r="E461">
        <v>0</v>
      </c>
      <c r="F461">
        <v>0.437</v>
      </c>
      <c r="G461">
        <v>7.3920000000000003</v>
      </c>
      <c r="H461">
        <v>7.4089999999999998</v>
      </c>
      <c r="I461">
        <v>28.597999999999999</v>
      </c>
      <c r="J461">
        <v>17.872</v>
      </c>
      <c r="K461">
        <v>11.029</v>
      </c>
      <c r="L461">
        <v>27.263999999999999</v>
      </c>
      <c r="M461" s="7">
        <f>Table11[[#This Row],[Progressives]]*0.67+Table11[[#This Row],[Muslim]]*0.64+Table11[[#This Row],[Left]]*0.35+Table11[[#This Row],[Average]]*0.52+Table11[[#This Row],[Reforms]]*0.2</f>
        <v>28.154669999999999</v>
      </c>
      <c r="N461" s="58">
        <f>Table11[[#This Row],[Average]]*0.34+Table11[[#This Row],[Liberal]]*0.45+Table11[[#This Row],[Blues]]+Table11[[#This Row],[Reforms]]*0.6</f>
        <v>45.153120000000001</v>
      </c>
      <c r="O461" s="9">
        <f>Table11[[#This Row],[Liberal]]*0.55+Table11[[#This Row],[Progressives]]*0.07+Table11[[#This Row],[Average]]*0.14</f>
        <v>14.351950000000002</v>
      </c>
      <c r="P461" s="11">
        <f>Table11[[#This Row],[Muslim]]*0.06+Table11[[#This Row],[Left]]*0.44+Table11[[#This Row],[Progressives]]*0.26</f>
        <v>5.2050400000000003</v>
      </c>
      <c r="Q461" s="59"/>
      <c r="R461" s="57">
        <f>Table11[[#This Row],[Muslim]]*0.3+Table11[[#This Row],[Left]]*0.21+Table11[[#This Row],[Reforms]]*0.2</f>
        <v>7.1362199999999998</v>
      </c>
      <c r="T461" s="7">
        <v>6.3</v>
      </c>
      <c r="U461" s="8">
        <v>29.3</v>
      </c>
      <c r="V461" s="10">
        <v>15.8</v>
      </c>
      <c r="W461" s="9">
        <v>42.4</v>
      </c>
      <c r="X461" s="11">
        <v>4.5999999999999996</v>
      </c>
      <c r="Y461" s="13">
        <v>1.6</v>
      </c>
      <c r="Z461" s="12">
        <v>0</v>
      </c>
      <c r="AA461" s="14">
        <v>0</v>
      </c>
      <c r="AB461">
        <f t="shared" ca="1" si="7"/>
        <v>0.12179859524903824</v>
      </c>
      <c r="AC461">
        <v>51417</v>
      </c>
      <c r="AD461" s="17">
        <v>2.6899199999999999</v>
      </c>
      <c r="AE461" s="18">
        <v>18.847839999999898</v>
      </c>
      <c r="AF461" s="19">
        <v>29.739159999999998</v>
      </c>
      <c r="AG461" s="20">
        <v>39.464559999999999</v>
      </c>
      <c r="AH461" s="21">
        <v>9.0661199999999997</v>
      </c>
      <c r="AI461" s="22">
        <v>0.19239999999999899</v>
      </c>
      <c r="AJ461" s="23">
        <v>0</v>
      </c>
      <c r="AK461" s="24">
        <v>0</v>
      </c>
      <c r="AL461" s="4" t="s">
        <v>722</v>
      </c>
      <c r="AM461" s="17">
        <f>Table11[[#This Row],[Column3]]-Table11[[#This Row],[Labour]]</f>
        <v>-3.61008</v>
      </c>
      <c r="AN461" s="18">
        <f>Table11[[#This Row],[Column4]]-Table11[[#This Row],[Conservative]]</f>
        <v>-10.452160000000102</v>
      </c>
      <c r="AO461" s="19">
        <f>Table11[[#This Row],[Column5]]-Table11[[#This Row],[Reform]]</f>
        <v>13.939159999999998</v>
      </c>
      <c r="AP461" s="20">
        <f>Table11[[#This Row],[Column6]]-Table11[[#This Row],[LibDem]]</f>
        <v>-2.9354399999999998</v>
      </c>
      <c r="AQ461" s="21">
        <f>Table11[[#This Row],[Column7]]-Table11[[#This Row],[Green]]</f>
        <v>4.4661200000000001</v>
      </c>
      <c r="AR461" s="22">
        <f>Table11[[#This Row],[Column8]]-Table11[[#This Row],[Oth]]</f>
        <v>-1.4076000000000011</v>
      </c>
      <c r="AS461" s="23">
        <f>Table11[[#This Row],[Column9]]-Table11[[#This Row],[SNP]]</f>
        <v>0</v>
      </c>
      <c r="AT461" s="24">
        <f>Table11[[#This Row],[Column10]]-Table11[[#This Row],[PD]]</f>
        <v>0</v>
      </c>
      <c r="AU461" s="24">
        <f>MAX(Table11[[#This Row],[Column3]:[Column10]])-LARGE(Table11[[#This Row],[Column3]:[Column10]],2)</f>
        <v>9.7254000000000005</v>
      </c>
      <c r="AV461">
        <f>Table11[[#This Row],[Column3]]*Table11[[#This Row],[Column2]]</f>
        <v>138307.61663999999</v>
      </c>
      <c r="AW461" s="25">
        <f>TRUNC(Table11[[#This Row],[Column3]]*Table11[[#This Row],[Column28]]/100)</f>
        <v>1383</v>
      </c>
      <c r="AX461" s="26">
        <f>TRUNC(Table11[[#This Row],[Column4]]*Table11[[#This Row],[Column29]]/100)</f>
        <v>9690</v>
      </c>
      <c r="AY461" s="27">
        <f>TRUNC(Table11[[#This Row],[Column5]]*Table11[[#This Row],[Column30]]/100)</f>
        <v>15290</v>
      </c>
      <c r="AZ461" s="28">
        <f>TRUNC(Table11[[#This Row],[Column6]]*Table11[[#This Row],[Column31]]/100)</f>
        <v>20291</v>
      </c>
      <c r="BA461" s="29">
        <f>TRUNC(Table11[[#This Row],[Column7]]*Table11[[#This Row],[Column312]]/100)</f>
        <v>4661</v>
      </c>
      <c r="BB461" s="30">
        <f>TRUNC(Table11[[#This Row],[Column8]]*Table11[[#This Row],[Column313]]/100)</f>
        <v>98</v>
      </c>
      <c r="BC461" s="31">
        <f>TRUNC(Table11[[#This Row],[Column9]]*Table11[[#This Row],[Column314]]/100)</f>
        <v>0</v>
      </c>
      <c r="BD461" s="32">
        <f>TRUNC(Table11[[#This Row],[Column10]]*Table11[[#This Row],[Column30]]/100)</f>
        <v>0</v>
      </c>
      <c r="BE461">
        <f>Table11[[#This Row],[Column2]]</f>
        <v>51417</v>
      </c>
      <c r="BF461">
        <f>Table11[[#This Row],[Column28]]</f>
        <v>51417</v>
      </c>
      <c r="BG461">
        <f>Table11[[#This Row],[Column29]]</f>
        <v>51417</v>
      </c>
      <c r="BH461">
        <f>Table11[[#This Row],[Column30]]</f>
        <v>51417</v>
      </c>
      <c r="BI461">
        <f>Table11[[#This Row],[Column31]]</f>
        <v>51417</v>
      </c>
      <c r="BJ461">
        <f>Table11[[#This Row],[Column312]]</f>
        <v>51417</v>
      </c>
      <c r="BK461">
        <f>Table11[[#This Row],[Column313]]</f>
        <v>51417</v>
      </c>
      <c r="BL461">
        <f>Table11[[#This Row],[Column314]]</f>
        <v>51417</v>
      </c>
      <c r="BM461">
        <f>Table11[[#This Row],[Column315]]</f>
        <v>51417</v>
      </c>
      <c r="BN461">
        <f>Table11[[#This Row],[Column31]]</f>
        <v>51417</v>
      </c>
      <c r="BO461">
        <f>Table11[[#This Row],[Column312]]</f>
        <v>51417</v>
      </c>
    </row>
    <row r="462" spans="1:67">
      <c r="A462" s="2" t="s">
        <v>383</v>
      </c>
      <c r="B462" s="3" t="s">
        <v>323</v>
      </c>
      <c r="C462" s="3" t="s">
        <v>189</v>
      </c>
      <c r="D462" s="50" t="s">
        <v>1388</v>
      </c>
      <c r="E462" s="16">
        <v>0</v>
      </c>
      <c r="F462">
        <v>0.29099999999999998</v>
      </c>
      <c r="G462">
        <v>7.1189999999999998</v>
      </c>
      <c r="H462">
        <v>7.0140000000000002</v>
      </c>
      <c r="I462">
        <v>24.791</v>
      </c>
      <c r="J462">
        <v>24.54</v>
      </c>
      <c r="K462">
        <v>12.829000000000001</v>
      </c>
      <c r="L462">
        <v>23.417000000000002</v>
      </c>
      <c r="M462" s="7">
        <f>Table11[[#This Row],[Progressives]]*0.67+Table11[[#This Row],[Muslim]]*0.64+Table11[[#This Row],[Left]]*0.35+Table11[[#This Row],[Average]]*0.52+Table11[[#This Row],[Reforms]]*0.2</f>
        <v>24.951990000000002</v>
      </c>
      <c r="N462" s="58">
        <f>Table11[[#This Row],[Average]]*0.34+Table11[[#This Row],[Liberal]]*0.45+Table11[[#This Row],[Blues]]+Table11[[#This Row],[Reforms]]*0.6</f>
        <v>46.351140000000001</v>
      </c>
      <c r="O462" s="9">
        <f>Table11[[#This Row],[Liberal]]*0.55+Table11[[#This Row],[Progressives]]*0.07+Table11[[#This Row],[Average]]*0.14</f>
        <v>17.45872</v>
      </c>
      <c r="P462" s="11">
        <f>Table11[[#This Row],[Muslim]]*0.06+Table11[[#This Row],[Left]]*0.44+Table11[[#This Row],[Progressives]]*0.26</f>
        <v>4.9734599999999993</v>
      </c>
      <c r="Q462" s="59"/>
      <c r="R462" s="57">
        <f>Table11[[#This Row],[Muslim]]*0.3+Table11[[#This Row],[Left]]*0.21+Table11[[#This Row],[Reforms]]*0.2</f>
        <v>6.2656900000000002</v>
      </c>
      <c r="T462" s="7">
        <v>8.8000000000000007</v>
      </c>
      <c r="U462" s="8">
        <v>36.6</v>
      </c>
      <c r="V462" s="10">
        <v>15.9</v>
      </c>
      <c r="W462" s="9">
        <v>33.5</v>
      </c>
      <c r="X462" s="11">
        <v>4.2</v>
      </c>
      <c r="Y462" s="13">
        <v>1</v>
      </c>
      <c r="Z462" s="12">
        <v>0</v>
      </c>
      <c r="AA462" s="14">
        <v>0</v>
      </c>
      <c r="AB462">
        <f t="shared" ca="1" si="7"/>
        <v>6.5772673478198262E-2</v>
      </c>
      <c r="AC462">
        <v>49683</v>
      </c>
      <c r="AD462" s="17">
        <v>3.7241599999999999</v>
      </c>
      <c r="AE462" s="18">
        <v>27.856000000000002</v>
      </c>
      <c r="AF462" s="19">
        <v>27.483000000000001</v>
      </c>
      <c r="AG462" s="20">
        <v>32.926659999999998</v>
      </c>
      <c r="AH462" s="21">
        <v>7.8892799999999896</v>
      </c>
      <c r="AI462" s="22">
        <v>0.12089999999999999</v>
      </c>
      <c r="AJ462" s="23">
        <v>0</v>
      </c>
      <c r="AK462" s="24">
        <v>0</v>
      </c>
      <c r="AL462" s="2" t="s">
        <v>383</v>
      </c>
      <c r="AM462" s="17">
        <f>Table11[[#This Row],[Column3]]-Table11[[#This Row],[Labour]]</f>
        <v>-5.0758400000000012</v>
      </c>
      <c r="AN462" s="18">
        <f>Table11[[#This Row],[Column4]]-Table11[[#This Row],[Conservative]]</f>
        <v>-8.7439999999999998</v>
      </c>
      <c r="AO462" s="19">
        <f>Table11[[#This Row],[Column5]]-Table11[[#This Row],[Reform]]</f>
        <v>11.583</v>
      </c>
      <c r="AP462" s="20">
        <f>Table11[[#This Row],[Column6]]-Table11[[#This Row],[LibDem]]</f>
        <v>-0.57334000000000174</v>
      </c>
      <c r="AQ462" s="21">
        <f>Table11[[#This Row],[Column7]]-Table11[[#This Row],[Green]]</f>
        <v>3.6892799999999895</v>
      </c>
      <c r="AR462" s="22">
        <f>Table11[[#This Row],[Column8]]-Table11[[#This Row],[Oth]]</f>
        <v>-0.87909999999999999</v>
      </c>
      <c r="AS462" s="23">
        <f>Table11[[#This Row],[Column9]]-Table11[[#This Row],[SNP]]</f>
        <v>0</v>
      </c>
      <c r="AT462" s="24">
        <f>Table11[[#This Row],[Column10]]-Table11[[#This Row],[PD]]</f>
        <v>0</v>
      </c>
      <c r="AU462" s="24">
        <f>MAX(Table11[[#This Row],[Column3]:[Column10]])-LARGE(Table11[[#This Row],[Column3]:[Column10]],2)</f>
        <v>5.0706599999999966</v>
      </c>
      <c r="AV462">
        <f>Table11[[#This Row],[Column3]]*Table11[[#This Row],[Column2]]</f>
        <v>185027.44128</v>
      </c>
      <c r="AW462" s="25">
        <f>TRUNC(Table11[[#This Row],[Column3]]*Table11[[#This Row],[Column28]]/100)</f>
        <v>1850</v>
      </c>
      <c r="AX462" s="26">
        <f>TRUNC(Table11[[#This Row],[Column4]]*Table11[[#This Row],[Column29]]/100)</f>
        <v>13839</v>
      </c>
      <c r="AY462" s="27">
        <f>TRUNC(Table11[[#This Row],[Column5]]*Table11[[#This Row],[Column30]]/100)</f>
        <v>13654</v>
      </c>
      <c r="AZ462" s="28">
        <f>TRUNC(Table11[[#This Row],[Column6]]*Table11[[#This Row],[Column31]]/100)</f>
        <v>16358</v>
      </c>
      <c r="BA462" s="29">
        <f>TRUNC(Table11[[#This Row],[Column7]]*Table11[[#This Row],[Column312]]/100)</f>
        <v>3919</v>
      </c>
      <c r="BB462" s="30">
        <f>TRUNC(Table11[[#This Row],[Column8]]*Table11[[#This Row],[Column313]]/100)</f>
        <v>60</v>
      </c>
      <c r="BC462" s="31">
        <f>TRUNC(Table11[[#This Row],[Column9]]*Table11[[#This Row],[Column314]]/100)</f>
        <v>0</v>
      </c>
      <c r="BD462" s="32">
        <f>TRUNC(Table11[[#This Row],[Column10]]*Table11[[#This Row],[Column30]]/100)</f>
        <v>0</v>
      </c>
      <c r="BE462">
        <f>Table11[[#This Row],[Column2]]</f>
        <v>49683</v>
      </c>
      <c r="BF462">
        <f>Table11[[#This Row],[Column28]]</f>
        <v>49683</v>
      </c>
      <c r="BG462">
        <f>Table11[[#This Row],[Column29]]</f>
        <v>49683</v>
      </c>
      <c r="BH462">
        <f>Table11[[#This Row],[Column30]]</f>
        <v>49683</v>
      </c>
      <c r="BI462">
        <f>Table11[[#This Row],[Column31]]</f>
        <v>49683</v>
      </c>
      <c r="BJ462">
        <f>Table11[[#This Row],[Column312]]</f>
        <v>49683</v>
      </c>
      <c r="BK462">
        <f>Table11[[#This Row],[Column313]]</f>
        <v>49683</v>
      </c>
      <c r="BL462">
        <f>Table11[[#This Row],[Column314]]</f>
        <v>49683</v>
      </c>
      <c r="BM462">
        <f>Table11[[#This Row],[Column315]]</f>
        <v>49683</v>
      </c>
      <c r="BN462">
        <f>Table11[[#This Row],[Column31]]</f>
        <v>49683</v>
      </c>
      <c r="BO462">
        <f>Table11[[#This Row],[Column312]]</f>
        <v>49683</v>
      </c>
    </row>
    <row r="463" spans="1:67" ht="28.8" customHeight="1">
      <c r="A463" s="4" t="s">
        <v>387</v>
      </c>
      <c r="B463" s="5" t="s">
        <v>388</v>
      </c>
      <c r="C463" s="5" t="s">
        <v>189</v>
      </c>
      <c r="D463" s="56" t="s">
        <v>1389</v>
      </c>
      <c r="E463" s="16">
        <v>0</v>
      </c>
      <c r="F463">
        <v>0.49299999999999999</v>
      </c>
      <c r="G463">
        <v>9.7409999999999997</v>
      </c>
      <c r="H463">
        <v>5.7</v>
      </c>
      <c r="I463">
        <v>26.52</v>
      </c>
      <c r="J463">
        <v>28.053000000000001</v>
      </c>
      <c r="K463">
        <v>7.5380000000000003</v>
      </c>
      <c r="L463">
        <v>21.954000000000001</v>
      </c>
      <c r="M463" s="7">
        <f>Table11[[#This Row],[Progressives]]*0.67+Table11[[#This Row],[Muslim]]*0.64+Table11[[#This Row],[Left]]*0.35+Table11[[#This Row],[Average]]*0.52+Table11[[#This Row],[Reforms]]*0.2</f>
        <v>25.725070000000002</v>
      </c>
      <c r="N463" s="58">
        <f>Table11[[#This Row],[Average]]*0.34+Table11[[#This Row],[Liberal]]*0.45+Table11[[#This Row],[Blues]]+Table11[[#This Row],[Reforms]]*0.6</f>
        <v>42.351050000000001</v>
      </c>
      <c r="O463" s="9">
        <f>Table11[[#This Row],[Liberal]]*0.55+Table11[[#This Row],[Progressives]]*0.07+Table11[[#This Row],[Average]]*0.14</f>
        <v>19.540950000000002</v>
      </c>
      <c r="P463" s="11">
        <f>Table11[[#This Row],[Muslim]]*0.06+Table11[[#This Row],[Left]]*0.44+Table11[[#This Row],[Progressives]]*0.26</f>
        <v>5.7976200000000002</v>
      </c>
      <c r="Q463" s="59"/>
      <c r="R463" s="57">
        <f>Table11[[#This Row],[Muslim]]*0.3+Table11[[#This Row],[Left]]*0.21+Table11[[#This Row],[Reforms]]*0.2</f>
        <v>6.5843100000000003</v>
      </c>
      <c r="T463" s="7">
        <v>40.6</v>
      </c>
      <c r="U463" s="8">
        <v>30.2</v>
      </c>
      <c r="V463" s="10">
        <v>14.5</v>
      </c>
      <c r="W463" s="9">
        <v>7.6</v>
      </c>
      <c r="X463" s="11">
        <v>6.3</v>
      </c>
      <c r="Y463" s="13">
        <v>0.9</v>
      </c>
      <c r="Z463" s="12">
        <v>0</v>
      </c>
      <c r="AA463" s="14">
        <v>0</v>
      </c>
      <c r="AB463">
        <f t="shared" ca="1" si="7"/>
        <v>0.42897427945823141</v>
      </c>
      <c r="AC463">
        <v>51125</v>
      </c>
      <c r="AD463" s="17">
        <v>23.991499999999998</v>
      </c>
      <c r="AE463" s="18">
        <v>23.895419999999898</v>
      </c>
      <c r="AF463" s="19">
        <v>30.606000000000002</v>
      </c>
      <c r="AG463" s="20">
        <v>6.8185799999999901</v>
      </c>
      <c r="AH463" s="21">
        <v>14.603999999999999</v>
      </c>
      <c r="AI463" s="22">
        <v>8.4500000000000006E-2</v>
      </c>
      <c r="AJ463" s="23">
        <v>0</v>
      </c>
      <c r="AK463" s="24">
        <v>0</v>
      </c>
      <c r="AL463" s="4" t="s">
        <v>387</v>
      </c>
      <c r="AM463" s="17">
        <f>Table11[[#This Row],[Column3]]-Table11[[#This Row],[Labour]]</f>
        <v>-16.608500000000003</v>
      </c>
      <c r="AN463" s="18">
        <f>Table11[[#This Row],[Column4]]-Table11[[#This Row],[Conservative]]</f>
        <v>-6.3045800000001009</v>
      </c>
      <c r="AO463" s="19">
        <f>Table11[[#This Row],[Column5]]-Table11[[#This Row],[Reform]]</f>
        <v>16.106000000000002</v>
      </c>
      <c r="AP463" s="20">
        <f>Table11[[#This Row],[Column6]]-Table11[[#This Row],[LibDem]]</f>
        <v>-0.78142000000000955</v>
      </c>
      <c r="AQ463" s="21">
        <f>Table11[[#This Row],[Column7]]-Table11[[#This Row],[Green]]</f>
        <v>8.3039999999999985</v>
      </c>
      <c r="AR463" s="22">
        <f>Table11[[#This Row],[Column8]]-Table11[[#This Row],[Oth]]</f>
        <v>-0.8155</v>
      </c>
      <c r="AS463" s="23">
        <f>Table11[[#This Row],[Column9]]-Table11[[#This Row],[SNP]]</f>
        <v>0</v>
      </c>
      <c r="AT463" s="24">
        <f>Table11[[#This Row],[Column10]]-Table11[[#This Row],[PD]]</f>
        <v>0</v>
      </c>
      <c r="AU463" s="24">
        <f>MAX(Table11[[#This Row],[Column3]:[Column10]])-LARGE(Table11[[#This Row],[Column3]:[Column10]],2)</f>
        <v>6.6145000000000032</v>
      </c>
      <c r="AV463">
        <f>Table11[[#This Row],[Column3]]*Table11[[#This Row],[Column2]]</f>
        <v>1226565.4375</v>
      </c>
      <c r="AW463" s="25">
        <f>TRUNC(Table11[[#This Row],[Column3]]*Table11[[#This Row],[Column28]]/100)</f>
        <v>12265</v>
      </c>
      <c r="AX463" s="26">
        <f>TRUNC(Table11[[#This Row],[Column4]]*Table11[[#This Row],[Column29]]/100)</f>
        <v>12216</v>
      </c>
      <c r="AY463" s="27">
        <f>TRUNC(Table11[[#This Row],[Column5]]*Table11[[#This Row],[Column30]]/100)</f>
        <v>15647</v>
      </c>
      <c r="AZ463" s="28">
        <f>TRUNC(Table11[[#This Row],[Column6]]*Table11[[#This Row],[Column31]]/100)</f>
        <v>3485</v>
      </c>
      <c r="BA463" s="29">
        <f>TRUNC(Table11[[#This Row],[Column7]]*Table11[[#This Row],[Column312]]/100)</f>
        <v>7466</v>
      </c>
      <c r="BB463" s="30">
        <f>TRUNC(Table11[[#This Row],[Column8]]*Table11[[#This Row],[Column313]]/100)</f>
        <v>43</v>
      </c>
      <c r="BC463" s="31">
        <f>TRUNC(Table11[[#This Row],[Column9]]*Table11[[#This Row],[Column314]]/100)</f>
        <v>0</v>
      </c>
      <c r="BD463" s="32">
        <f>TRUNC(Table11[[#This Row],[Column10]]*Table11[[#This Row],[Column30]]/100)</f>
        <v>0</v>
      </c>
      <c r="BE463">
        <f>Table11[[#This Row],[Column2]]</f>
        <v>51125</v>
      </c>
      <c r="BF463">
        <f>Table11[[#This Row],[Column28]]</f>
        <v>51125</v>
      </c>
      <c r="BG463">
        <f>Table11[[#This Row],[Column29]]</f>
        <v>51125</v>
      </c>
      <c r="BH463">
        <f>Table11[[#This Row],[Column30]]</f>
        <v>51125</v>
      </c>
      <c r="BI463">
        <f>Table11[[#This Row],[Column31]]</f>
        <v>51125</v>
      </c>
      <c r="BJ463">
        <f>Table11[[#This Row],[Column312]]</f>
        <v>51125</v>
      </c>
      <c r="BK463">
        <f>Table11[[#This Row],[Column313]]</f>
        <v>51125</v>
      </c>
      <c r="BL463">
        <f>Table11[[#This Row],[Column314]]</f>
        <v>51125</v>
      </c>
      <c r="BM463">
        <f>Table11[[#This Row],[Column315]]</f>
        <v>51125</v>
      </c>
      <c r="BN463">
        <f>Table11[[#This Row],[Column31]]</f>
        <v>51125</v>
      </c>
      <c r="BO463">
        <f>Table11[[#This Row],[Column312]]</f>
        <v>51125</v>
      </c>
    </row>
    <row r="464" spans="1:67">
      <c r="A464" s="4" t="s">
        <v>389</v>
      </c>
      <c r="B464" s="5" t="s">
        <v>188</v>
      </c>
      <c r="C464" s="5" t="s">
        <v>189</v>
      </c>
      <c r="D464" s="56" t="s">
        <v>1390</v>
      </c>
      <c r="E464">
        <v>0</v>
      </c>
      <c r="F464">
        <v>0.48399999999999999</v>
      </c>
      <c r="G464">
        <v>7.056</v>
      </c>
      <c r="H464">
        <v>7.4029999999999996</v>
      </c>
      <c r="I464">
        <v>28.138000000000002</v>
      </c>
      <c r="J464">
        <v>32.049999999999997</v>
      </c>
      <c r="K464">
        <v>6.0010000000000003</v>
      </c>
      <c r="L464">
        <v>18.867000000000001</v>
      </c>
      <c r="M464" s="7">
        <f>Table11[[#This Row],[Progressives]]*0.67+Table11[[#This Row],[Muslim]]*0.64+Table11[[#This Row],[Left]]*0.35+Table11[[#This Row],[Average]]*0.52+Table11[[#This Row],[Reforms]]*0.2</f>
        <v>26.144530000000003</v>
      </c>
      <c r="N464" s="58">
        <f>Table11[[#This Row],[Average]]*0.34+Table11[[#This Row],[Liberal]]*0.45+Table11[[#This Row],[Blues]]+Table11[[#This Row],[Reforms]]*0.6</f>
        <v>41.31062</v>
      </c>
      <c r="O464" s="9">
        <f>Table11[[#This Row],[Liberal]]*0.55+Table11[[#This Row],[Progressives]]*0.07+Table11[[#This Row],[Average]]*0.14</f>
        <v>22.085030000000003</v>
      </c>
      <c r="P464" s="11">
        <f>Table11[[#This Row],[Muslim]]*0.06+Table11[[#This Row],[Left]]*0.44+Table11[[#This Row],[Progressives]]*0.26</f>
        <v>5.0584600000000002</v>
      </c>
      <c r="Q464" s="59"/>
      <c r="R464" s="57">
        <f>Table11[[#This Row],[Muslim]]*0.3+Table11[[#This Row],[Left]]*0.21+Table11[[#This Row],[Reforms]]*0.2</f>
        <v>5.4003600000000009</v>
      </c>
      <c r="T464" s="7">
        <v>35.6</v>
      </c>
      <c r="U464" s="8">
        <v>34.4</v>
      </c>
      <c r="V464" s="10">
        <v>10.4</v>
      </c>
      <c r="W464" s="9">
        <v>13.2</v>
      </c>
      <c r="X464" s="11">
        <v>6.1</v>
      </c>
      <c r="Y464" s="13">
        <v>0.2</v>
      </c>
      <c r="Z464" s="12">
        <v>0</v>
      </c>
      <c r="AA464" s="14">
        <v>0</v>
      </c>
      <c r="AB464">
        <f t="shared" ca="1" si="7"/>
        <v>0.40782796200175486</v>
      </c>
      <c r="AC464">
        <v>53766</v>
      </c>
      <c r="AD464" s="17">
        <v>20.801199999999898</v>
      </c>
      <c r="AE464" s="18">
        <v>28.890689999999999</v>
      </c>
      <c r="AF464" s="19">
        <v>26.385000000000002</v>
      </c>
      <c r="AG464" s="20">
        <v>10.00431</v>
      </c>
      <c r="AH464" s="21">
        <v>13.785</v>
      </c>
      <c r="AI464" s="22">
        <v>3.3799999999999997E-2</v>
      </c>
      <c r="AJ464" s="23">
        <v>0</v>
      </c>
      <c r="AK464" s="24">
        <v>0</v>
      </c>
      <c r="AL464" s="4" t="s">
        <v>389</v>
      </c>
      <c r="AM464" s="17">
        <f>Table11[[#This Row],[Column3]]-Table11[[#This Row],[Labour]]</f>
        <v>-14.798800000000103</v>
      </c>
      <c r="AN464" s="18">
        <f>Table11[[#This Row],[Column4]]-Table11[[#This Row],[Conservative]]</f>
        <v>-5.5093099999999993</v>
      </c>
      <c r="AO464" s="19">
        <f>Table11[[#This Row],[Column5]]-Table11[[#This Row],[Reform]]</f>
        <v>15.985000000000001</v>
      </c>
      <c r="AP464" s="20">
        <f>Table11[[#This Row],[Column6]]-Table11[[#This Row],[LibDem]]</f>
        <v>-3.195689999999999</v>
      </c>
      <c r="AQ464" s="21">
        <f>Table11[[#This Row],[Column7]]-Table11[[#This Row],[Green]]</f>
        <v>7.6850000000000005</v>
      </c>
      <c r="AR464" s="22">
        <f>Table11[[#This Row],[Column8]]-Table11[[#This Row],[Oth]]</f>
        <v>-0.16620000000000001</v>
      </c>
      <c r="AS464" s="23">
        <f>Table11[[#This Row],[Column9]]-Table11[[#This Row],[SNP]]</f>
        <v>0</v>
      </c>
      <c r="AT464" s="24">
        <f>Table11[[#This Row],[Column10]]-Table11[[#This Row],[PD]]</f>
        <v>0</v>
      </c>
      <c r="AU464" s="24">
        <f>MAX(Table11[[#This Row],[Column3]:[Column10]])-LARGE(Table11[[#This Row],[Column3]:[Column10]],2)</f>
        <v>2.5056899999999978</v>
      </c>
      <c r="AV464">
        <f>Table11[[#This Row],[Column3]]*Table11[[#This Row],[Column2]]</f>
        <v>1118397.3191999944</v>
      </c>
      <c r="AW464" s="25">
        <f>TRUNC(Table11[[#This Row],[Column3]]*Table11[[#This Row],[Column28]]/100)</f>
        <v>11183</v>
      </c>
      <c r="AX464" s="26">
        <f>TRUNC(Table11[[#This Row],[Column4]]*Table11[[#This Row],[Column29]]/100)</f>
        <v>15533</v>
      </c>
      <c r="AY464" s="27">
        <f>TRUNC(Table11[[#This Row],[Column5]]*Table11[[#This Row],[Column30]]/100)</f>
        <v>14186</v>
      </c>
      <c r="AZ464" s="28">
        <f>TRUNC(Table11[[#This Row],[Column6]]*Table11[[#This Row],[Column31]]/100)</f>
        <v>5378</v>
      </c>
      <c r="BA464" s="29">
        <f>TRUNC(Table11[[#This Row],[Column7]]*Table11[[#This Row],[Column312]]/100)</f>
        <v>7411</v>
      </c>
      <c r="BB464" s="30">
        <f>TRUNC(Table11[[#This Row],[Column8]]*Table11[[#This Row],[Column313]]/100)</f>
        <v>18</v>
      </c>
      <c r="BC464" s="31">
        <f>TRUNC(Table11[[#This Row],[Column9]]*Table11[[#This Row],[Column314]]/100)</f>
        <v>0</v>
      </c>
      <c r="BD464" s="32">
        <f>TRUNC(Table11[[#This Row],[Column10]]*Table11[[#This Row],[Column30]]/100)</f>
        <v>0</v>
      </c>
      <c r="BE464">
        <f>Table11[[#This Row],[Column2]]</f>
        <v>53766</v>
      </c>
      <c r="BF464">
        <f>Table11[[#This Row],[Column28]]</f>
        <v>53766</v>
      </c>
      <c r="BG464">
        <f>Table11[[#This Row],[Column29]]</f>
        <v>53766</v>
      </c>
      <c r="BH464">
        <f>Table11[[#This Row],[Column30]]</f>
        <v>53766</v>
      </c>
      <c r="BI464">
        <f>Table11[[#This Row],[Column31]]</f>
        <v>53766</v>
      </c>
      <c r="BJ464">
        <f>Table11[[#This Row],[Column312]]</f>
        <v>53766</v>
      </c>
      <c r="BK464">
        <f>Table11[[#This Row],[Column313]]</f>
        <v>53766</v>
      </c>
      <c r="BL464">
        <f>Table11[[#This Row],[Column314]]</f>
        <v>53766</v>
      </c>
      <c r="BM464">
        <f>Table11[[#This Row],[Column315]]</f>
        <v>53766</v>
      </c>
      <c r="BN464">
        <f>Table11[[#This Row],[Column31]]</f>
        <v>53766</v>
      </c>
      <c r="BO464">
        <f>Table11[[#This Row],[Column312]]</f>
        <v>53766</v>
      </c>
    </row>
    <row r="465" spans="1:67" ht="28.8" customHeight="1">
      <c r="A465" s="2" t="s">
        <v>754</v>
      </c>
      <c r="B465" s="3" t="s">
        <v>330</v>
      </c>
      <c r="C465" s="3" t="s">
        <v>189</v>
      </c>
      <c r="D465" s="50" t="s">
        <v>1391</v>
      </c>
      <c r="E465">
        <v>0</v>
      </c>
      <c r="F465">
        <v>0.71799999999999997</v>
      </c>
      <c r="G465">
        <v>10.115</v>
      </c>
      <c r="H465">
        <v>5.6790000000000003</v>
      </c>
      <c r="I465">
        <v>38.856000000000002</v>
      </c>
      <c r="J465">
        <v>12.348000000000001</v>
      </c>
      <c r="K465">
        <v>0.33300000000000002</v>
      </c>
      <c r="L465">
        <v>31.951000000000001</v>
      </c>
      <c r="M465" s="7">
        <f>Table11[[#This Row],[Progressives]]*0.67+Table11[[#This Row],[Muslim]]*0.64+Table11[[#This Row],[Left]]*0.35+Table11[[#This Row],[Average]]*0.52+Table11[[#This Row],[Reforms]]*0.2</f>
        <v>34.400019999999998</v>
      </c>
      <c r="N465" s="58">
        <f>Table11[[#This Row],[Average]]*0.34+Table11[[#This Row],[Liberal]]*0.45+Table11[[#This Row],[Blues]]+Table11[[#This Row],[Reforms]]*0.6</f>
        <v>38.271240000000006</v>
      </c>
      <c r="O465" s="9">
        <f>Table11[[#This Row],[Liberal]]*0.55+Table11[[#This Row],[Progressives]]*0.07+Table11[[#This Row],[Average]]*0.14</f>
        <v>12.628770000000003</v>
      </c>
      <c r="P465" s="11">
        <f>Table11[[#This Row],[Muslim]]*0.06+Table11[[#This Row],[Left]]*0.44+Table11[[#This Row],[Progressives]]*0.26</f>
        <v>5.9702200000000003</v>
      </c>
      <c r="Q465" s="59"/>
      <c r="R465" s="57">
        <f>Table11[[#This Row],[Muslim]]*0.3+Table11[[#This Row],[Left]]*0.21+Table11[[#This Row],[Reforms]]*0.2</f>
        <v>8.7297499999999992</v>
      </c>
      <c r="T465" s="7">
        <v>41.2</v>
      </c>
      <c r="U465" s="8">
        <v>28.1</v>
      </c>
      <c r="V465" s="10">
        <v>22.6</v>
      </c>
      <c r="W465" s="9">
        <v>4.0999999999999996</v>
      </c>
      <c r="X465" s="11">
        <v>4</v>
      </c>
      <c r="Y465" s="13">
        <v>0</v>
      </c>
      <c r="Z465" s="12">
        <v>0</v>
      </c>
      <c r="AA465" s="14">
        <v>0</v>
      </c>
      <c r="AB465">
        <f t="shared" ca="1" si="7"/>
        <v>0.11761584148045823</v>
      </c>
      <c r="AC465">
        <v>42856</v>
      </c>
      <c r="AD465" s="17">
        <v>23.381</v>
      </c>
      <c r="AE465" s="18">
        <v>23.443660000000001</v>
      </c>
      <c r="AF465" s="19">
        <v>36.645000000000003</v>
      </c>
      <c r="AG465" s="20">
        <v>4.4663399999999998</v>
      </c>
      <c r="AH465" s="21">
        <v>12.064</v>
      </c>
      <c r="AI465" s="22">
        <v>0</v>
      </c>
      <c r="AJ465" s="23">
        <v>0</v>
      </c>
      <c r="AK465" s="24">
        <v>0</v>
      </c>
      <c r="AL465" s="2" t="s">
        <v>754</v>
      </c>
      <c r="AM465" s="17">
        <f>Table11[[#This Row],[Column3]]-Table11[[#This Row],[Labour]]</f>
        <v>-17.819000000000003</v>
      </c>
      <c r="AN465" s="18">
        <f>Table11[[#This Row],[Column4]]-Table11[[#This Row],[Conservative]]</f>
        <v>-4.6563400000000001</v>
      </c>
      <c r="AO465" s="19">
        <f>Table11[[#This Row],[Column5]]-Table11[[#This Row],[Reform]]</f>
        <v>14.045000000000002</v>
      </c>
      <c r="AP465" s="20">
        <f>Table11[[#This Row],[Column6]]-Table11[[#This Row],[LibDem]]</f>
        <v>0.36634000000000011</v>
      </c>
      <c r="AQ465" s="21">
        <f>Table11[[#This Row],[Column7]]-Table11[[#This Row],[Green]]</f>
        <v>8.0640000000000001</v>
      </c>
      <c r="AR465" s="22">
        <f>Table11[[#This Row],[Column8]]-Table11[[#This Row],[Oth]]</f>
        <v>0</v>
      </c>
      <c r="AS465" s="23">
        <f>Table11[[#This Row],[Column9]]-Table11[[#This Row],[SNP]]</f>
        <v>0</v>
      </c>
      <c r="AT465" s="24">
        <f>Table11[[#This Row],[Column10]]-Table11[[#This Row],[PD]]</f>
        <v>0</v>
      </c>
      <c r="AU465" s="24">
        <f>MAX(Table11[[#This Row],[Column3]:[Column10]])-LARGE(Table11[[#This Row],[Column3]:[Column10]],2)</f>
        <v>13.201340000000002</v>
      </c>
      <c r="AV465">
        <f>Table11[[#This Row],[Column3]]*Table11[[#This Row],[Column2]]</f>
        <v>1002016.1360000001</v>
      </c>
      <c r="AW465" s="25">
        <f>TRUNC(Table11[[#This Row],[Column3]]*Table11[[#This Row],[Column28]]/100)</f>
        <v>10020</v>
      </c>
      <c r="AX465" s="26">
        <f>TRUNC(Table11[[#This Row],[Column4]]*Table11[[#This Row],[Column29]]/100)</f>
        <v>10047</v>
      </c>
      <c r="AY465" s="27">
        <f>TRUNC(Table11[[#This Row],[Column5]]*Table11[[#This Row],[Column30]]/100)</f>
        <v>15704</v>
      </c>
      <c r="AZ465" s="28">
        <f>TRUNC(Table11[[#This Row],[Column6]]*Table11[[#This Row],[Column31]]/100)</f>
        <v>1914</v>
      </c>
      <c r="BA465" s="29">
        <f>TRUNC(Table11[[#This Row],[Column7]]*Table11[[#This Row],[Column312]]/100)</f>
        <v>5170</v>
      </c>
      <c r="BB465" s="30">
        <f>TRUNC(Table11[[#This Row],[Column8]]*Table11[[#This Row],[Column313]]/100)</f>
        <v>0</v>
      </c>
      <c r="BC465" s="31">
        <f>TRUNC(Table11[[#This Row],[Column9]]*Table11[[#This Row],[Column314]]/100)</f>
        <v>0</v>
      </c>
      <c r="BD465" s="32">
        <f>TRUNC(Table11[[#This Row],[Column10]]*Table11[[#This Row],[Column30]]/100)</f>
        <v>0</v>
      </c>
      <c r="BE465">
        <f>Table11[[#This Row],[Column2]]</f>
        <v>42856</v>
      </c>
      <c r="BF465">
        <f>Table11[[#This Row],[Column28]]</f>
        <v>42856</v>
      </c>
      <c r="BG465">
        <f>Table11[[#This Row],[Column29]]</f>
        <v>42856</v>
      </c>
      <c r="BH465">
        <f>Table11[[#This Row],[Column30]]</f>
        <v>42856</v>
      </c>
      <c r="BI465">
        <f>Table11[[#This Row],[Column31]]</f>
        <v>42856</v>
      </c>
      <c r="BJ465">
        <f>Table11[[#This Row],[Column312]]</f>
        <v>42856</v>
      </c>
      <c r="BK465">
        <f>Table11[[#This Row],[Column313]]</f>
        <v>42856</v>
      </c>
      <c r="BL465">
        <f>Table11[[#This Row],[Column314]]</f>
        <v>42856</v>
      </c>
      <c r="BM465">
        <f>Table11[[#This Row],[Column315]]</f>
        <v>42856</v>
      </c>
      <c r="BN465">
        <f>Table11[[#This Row],[Column31]]</f>
        <v>42856</v>
      </c>
      <c r="BO465">
        <f>Table11[[#This Row],[Column312]]</f>
        <v>42856</v>
      </c>
    </row>
    <row r="466" spans="1:67" ht="28.8" customHeight="1">
      <c r="A466" s="4" t="s">
        <v>755</v>
      </c>
      <c r="B466" s="5" t="s">
        <v>330</v>
      </c>
      <c r="C466" s="5" t="s">
        <v>189</v>
      </c>
      <c r="D466" s="56" t="s">
        <v>1392</v>
      </c>
      <c r="E466" s="16">
        <v>0</v>
      </c>
      <c r="F466">
        <v>2.3719999999999999</v>
      </c>
      <c r="G466">
        <v>19.498999999999999</v>
      </c>
      <c r="H466">
        <v>13.757999999999999</v>
      </c>
      <c r="I466">
        <v>29.082000000000001</v>
      </c>
      <c r="J466">
        <v>12.23</v>
      </c>
      <c r="K466">
        <v>0.57499999999999996</v>
      </c>
      <c r="L466">
        <v>22.484000000000002</v>
      </c>
      <c r="M466" s="7">
        <f>Table11[[#This Row],[Progressives]]*0.67+Table11[[#This Row],[Muslim]]*0.64+Table11[[#This Row],[Left]]*0.35+Table11[[#This Row],[Average]]*0.52+Table11[[#This Row],[Reforms]]*0.2</f>
        <v>37.180029999999995</v>
      </c>
      <c r="N466" s="58">
        <f>Table11[[#This Row],[Average]]*0.34+Table11[[#This Row],[Liberal]]*0.45+Table11[[#This Row],[Blues]]+Table11[[#This Row],[Reforms]]*0.6</f>
        <v>29.456780000000002</v>
      </c>
      <c r="O466" s="9">
        <f>Table11[[#This Row],[Liberal]]*0.55+Table11[[#This Row],[Progressives]]*0.07+Table11[[#This Row],[Average]]*0.14</f>
        <v>11.761040000000001</v>
      </c>
      <c r="P466" s="11">
        <f>Table11[[#This Row],[Muslim]]*0.06+Table11[[#This Row],[Left]]*0.44+Table11[[#This Row],[Progressives]]*0.26</f>
        <v>12.298959999999999</v>
      </c>
      <c r="Q466" s="59"/>
      <c r="R466" s="57">
        <f>Table11[[#This Row],[Muslim]]*0.3+Table11[[#This Row],[Left]]*0.21+Table11[[#This Row],[Reforms]]*0.2</f>
        <v>9.3031900000000007</v>
      </c>
      <c r="T466" s="7">
        <v>49.4</v>
      </c>
      <c r="U466" s="8">
        <v>16.3</v>
      </c>
      <c r="V466" s="10">
        <v>17.7</v>
      </c>
      <c r="W466" s="9">
        <v>5.8</v>
      </c>
      <c r="X466" s="11">
        <v>7.6</v>
      </c>
      <c r="Y466" s="13">
        <v>3.2</v>
      </c>
      <c r="Z466" s="12">
        <v>0</v>
      </c>
      <c r="AA466" s="14">
        <v>0</v>
      </c>
      <c r="AB466">
        <f t="shared" ca="1" si="7"/>
        <v>0.86024069832913752</v>
      </c>
      <c r="AC466">
        <v>42095</v>
      </c>
      <c r="AD466" s="17">
        <v>32.207239999999999</v>
      </c>
      <c r="AE466" s="18">
        <v>13.39184</v>
      </c>
      <c r="AF466" s="19">
        <v>29.106159999999999</v>
      </c>
      <c r="AG466" s="20">
        <v>4.7271599999999996</v>
      </c>
      <c r="AH466" s="21">
        <v>20.161999999999999</v>
      </c>
      <c r="AI466" s="22">
        <v>0.40560000000000002</v>
      </c>
      <c r="AJ466" s="23">
        <v>0</v>
      </c>
      <c r="AK466" s="24">
        <v>0</v>
      </c>
      <c r="AL466" s="4" t="s">
        <v>755</v>
      </c>
      <c r="AM466" s="17">
        <f>Table11[[#This Row],[Column3]]-Table11[[#This Row],[Labour]]</f>
        <v>-17.19276</v>
      </c>
      <c r="AN466" s="18">
        <f>Table11[[#This Row],[Column4]]-Table11[[#This Row],[Conservative]]</f>
        <v>-2.9081600000000005</v>
      </c>
      <c r="AO466" s="19">
        <f>Table11[[#This Row],[Column5]]-Table11[[#This Row],[Reform]]</f>
        <v>11.40616</v>
      </c>
      <c r="AP466" s="20">
        <f>Table11[[#This Row],[Column6]]-Table11[[#This Row],[LibDem]]</f>
        <v>-1.0728400000000002</v>
      </c>
      <c r="AQ466" s="21">
        <f>Table11[[#This Row],[Column7]]-Table11[[#This Row],[Green]]</f>
        <v>12.561999999999999</v>
      </c>
      <c r="AR466" s="22">
        <f>Table11[[#This Row],[Column8]]-Table11[[#This Row],[Oth]]</f>
        <v>-2.7944</v>
      </c>
      <c r="AS466" s="23">
        <f>Table11[[#This Row],[Column9]]-Table11[[#This Row],[SNP]]</f>
        <v>0</v>
      </c>
      <c r="AT466" s="24">
        <f>Table11[[#This Row],[Column10]]-Table11[[#This Row],[PD]]</f>
        <v>0</v>
      </c>
      <c r="AU466" s="24">
        <f>MAX(Table11[[#This Row],[Column3]:[Column10]])-LARGE(Table11[[#This Row],[Column3]:[Column10]],2)</f>
        <v>3.1010799999999996</v>
      </c>
      <c r="AV466">
        <f>Table11[[#This Row],[Column3]]*Table11[[#This Row],[Column2]]</f>
        <v>1355763.7678</v>
      </c>
      <c r="AW466" s="25">
        <f>TRUNC(Table11[[#This Row],[Column3]]*Table11[[#This Row],[Column28]]/100)</f>
        <v>13557</v>
      </c>
      <c r="AX466" s="26">
        <f>TRUNC(Table11[[#This Row],[Column4]]*Table11[[#This Row],[Column29]]/100)</f>
        <v>5637</v>
      </c>
      <c r="AY466" s="27">
        <f>TRUNC(Table11[[#This Row],[Column5]]*Table11[[#This Row],[Column30]]/100)</f>
        <v>12252</v>
      </c>
      <c r="AZ466" s="28">
        <f>TRUNC(Table11[[#This Row],[Column6]]*Table11[[#This Row],[Column31]]/100)</f>
        <v>1989</v>
      </c>
      <c r="BA466" s="29">
        <f>TRUNC(Table11[[#This Row],[Column7]]*Table11[[#This Row],[Column312]]/100)</f>
        <v>8487</v>
      </c>
      <c r="BB466" s="30">
        <f>TRUNC(Table11[[#This Row],[Column8]]*Table11[[#This Row],[Column313]]/100)</f>
        <v>170</v>
      </c>
      <c r="BC466" s="31">
        <f>TRUNC(Table11[[#This Row],[Column9]]*Table11[[#This Row],[Column314]]/100)</f>
        <v>0</v>
      </c>
      <c r="BD466" s="32">
        <f>TRUNC(Table11[[#This Row],[Column10]]*Table11[[#This Row],[Column30]]/100)</f>
        <v>0</v>
      </c>
      <c r="BE466">
        <f>Table11[[#This Row],[Column2]]</f>
        <v>42095</v>
      </c>
      <c r="BF466">
        <f>Table11[[#This Row],[Column28]]</f>
        <v>42095</v>
      </c>
      <c r="BG466">
        <f>Table11[[#This Row],[Column29]]</f>
        <v>42095</v>
      </c>
      <c r="BH466">
        <f>Table11[[#This Row],[Column30]]</f>
        <v>42095</v>
      </c>
      <c r="BI466">
        <f>Table11[[#This Row],[Column31]]</f>
        <v>42095</v>
      </c>
      <c r="BJ466">
        <f>Table11[[#This Row],[Column312]]</f>
        <v>42095</v>
      </c>
      <c r="BK466">
        <f>Table11[[#This Row],[Column313]]</f>
        <v>42095</v>
      </c>
      <c r="BL466">
        <f>Table11[[#This Row],[Column314]]</f>
        <v>42095</v>
      </c>
      <c r="BM466">
        <f>Table11[[#This Row],[Column315]]</f>
        <v>42095</v>
      </c>
      <c r="BN466">
        <f>Table11[[#This Row],[Column31]]</f>
        <v>42095</v>
      </c>
      <c r="BO466">
        <f>Table11[[#This Row],[Column312]]</f>
        <v>42095</v>
      </c>
    </row>
    <row r="467" spans="1:67">
      <c r="A467" s="2" t="s">
        <v>395</v>
      </c>
      <c r="B467" s="3" t="s">
        <v>323</v>
      </c>
      <c r="C467" s="3" t="s">
        <v>189</v>
      </c>
      <c r="D467" s="50" t="s">
        <v>1393</v>
      </c>
      <c r="E467">
        <v>0</v>
      </c>
      <c r="F467">
        <v>1.0129999999999999</v>
      </c>
      <c r="G467">
        <v>7.8259999999999996</v>
      </c>
      <c r="H467">
        <v>9.8480000000000008</v>
      </c>
      <c r="I467">
        <v>34.953000000000003</v>
      </c>
      <c r="J467">
        <v>22.472999999999999</v>
      </c>
      <c r="K467">
        <v>1.32</v>
      </c>
      <c r="L467">
        <v>22.567</v>
      </c>
      <c r="M467" s="7">
        <f>Table11[[#This Row],[Progressives]]*0.67+Table11[[#This Row],[Muslim]]*0.64+Table11[[#This Row],[Left]]*0.35+Table11[[#This Row],[Average]]*0.52+Table11[[#This Row],[Reforms]]*0.2</f>
        <v>32.67454</v>
      </c>
      <c r="N467" s="58">
        <f>Table11[[#This Row],[Average]]*0.34+Table11[[#This Row],[Liberal]]*0.45+Table11[[#This Row],[Blues]]+Table11[[#This Row],[Reforms]]*0.6</f>
        <v>36.85707</v>
      </c>
      <c r="O467" s="9">
        <f>Table11[[#This Row],[Liberal]]*0.55+Table11[[#This Row],[Progressives]]*0.07+Table11[[#This Row],[Average]]*0.14</f>
        <v>17.942930000000004</v>
      </c>
      <c r="P467" s="11">
        <f>Table11[[#This Row],[Muslim]]*0.06+Table11[[#This Row],[Left]]*0.44+Table11[[#This Row],[Progressives]]*0.26</f>
        <v>6.0647000000000002</v>
      </c>
      <c r="Q467" s="59"/>
      <c r="R467" s="57">
        <f>Table11[[#This Row],[Muslim]]*0.3+Table11[[#This Row],[Left]]*0.21+Table11[[#This Row],[Reforms]]*0.2</f>
        <v>6.4607599999999996</v>
      </c>
      <c r="T467" s="7">
        <v>31.8</v>
      </c>
      <c r="U467" s="8">
        <v>31.8</v>
      </c>
      <c r="V467" s="10">
        <v>16.7</v>
      </c>
      <c r="W467" s="9">
        <v>12.4</v>
      </c>
      <c r="X467" s="11">
        <v>5</v>
      </c>
      <c r="Y467" s="13">
        <v>2.2999999999999998</v>
      </c>
      <c r="Z467" s="12">
        <v>0</v>
      </c>
      <c r="AA467" s="14">
        <v>0</v>
      </c>
      <c r="AB467">
        <f t="shared" ca="1" si="7"/>
        <v>0.65546327004168181</v>
      </c>
      <c r="AC467">
        <v>44495</v>
      </c>
      <c r="AD467" s="17">
        <v>20.462499999999999</v>
      </c>
      <c r="AE467" s="18">
        <v>25.141500000000001</v>
      </c>
      <c r="AF467" s="19">
        <v>32.006999999999998</v>
      </c>
      <c r="AG467" s="20">
        <v>9.9224999999999994</v>
      </c>
      <c r="AH467" s="21">
        <v>12.226000000000001</v>
      </c>
      <c r="AI467" s="22">
        <v>0.24049999999999899</v>
      </c>
      <c r="AJ467" s="23">
        <v>0</v>
      </c>
      <c r="AK467" s="24">
        <v>0</v>
      </c>
      <c r="AL467" s="2" t="s">
        <v>395</v>
      </c>
      <c r="AM467" s="17">
        <f>Table11[[#This Row],[Column3]]-Table11[[#This Row],[Labour]]</f>
        <v>-11.337500000000002</v>
      </c>
      <c r="AN467" s="18">
        <f>Table11[[#This Row],[Column4]]-Table11[[#This Row],[Conservative]]</f>
        <v>-6.6585000000000001</v>
      </c>
      <c r="AO467" s="19">
        <f>Table11[[#This Row],[Column5]]-Table11[[#This Row],[Reform]]</f>
        <v>15.306999999999999</v>
      </c>
      <c r="AP467" s="20">
        <f>Table11[[#This Row],[Column6]]-Table11[[#This Row],[LibDem]]</f>
        <v>-2.4775000000000009</v>
      </c>
      <c r="AQ467" s="21">
        <f>Table11[[#This Row],[Column7]]-Table11[[#This Row],[Green]]</f>
        <v>7.2260000000000009</v>
      </c>
      <c r="AR467" s="22">
        <f>Table11[[#This Row],[Column8]]-Table11[[#This Row],[Oth]]</f>
        <v>-2.0595000000000008</v>
      </c>
      <c r="AS467" s="23">
        <f>Table11[[#This Row],[Column9]]-Table11[[#This Row],[SNP]]</f>
        <v>0</v>
      </c>
      <c r="AT467" s="24">
        <f>Table11[[#This Row],[Column10]]-Table11[[#This Row],[PD]]</f>
        <v>0</v>
      </c>
      <c r="AU467" s="24">
        <f>MAX(Table11[[#This Row],[Column3]:[Column10]])-LARGE(Table11[[#This Row],[Column3]:[Column10]],2)</f>
        <v>6.8654999999999973</v>
      </c>
      <c r="AV467">
        <f>Table11[[#This Row],[Column3]]*Table11[[#This Row],[Column2]]</f>
        <v>910478.93749999988</v>
      </c>
      <c r="AW467" s="25">
        <f>TRUNC(Table11[[#This Row],[Column3]]*Table11[[#This Row],[Column28]]/100)</f>
        <v>9104</v>
      </c>
      <c r="AX467" s="26">
        <f>TRUNC(Table11[[#This Row],[Column4]]*Table11[[#This Row],[Column29]]/100)</f>
        <v>11186</v>
      </c>
      <c r="AY467" s="27">
        <f>TRUNC(Table11[[#This Row],[Column5]]*Table11[[#This Row],[Column30]]/100)</f>
        <v>14241</v>
      </c>
      <c r="AZ467" s="28">
        <f>TRUNC(Table11[[#This Row],[Column6]]*Table11[[#This Row],[Column31]]/100)</f>
        <v>4415</v>
      </c>
      <c r="BA467" s="29">
        <f>TRUNC(Table11[[#This Row],[Column7]]*Table11[[#This Row],[Column312]]/100)</f>
        <v>5439</v>
      </c>
      <c r="BB467" s="30">
        <f>TRUNC(Table11[[#This Row],[Column8]]*Table11[[#This Row],[Column313]]/100)</f>
        <v>107</v>
      </c>
      <c r="BC467" s="31">
        <f>TRUNC(Table11[[#This Row],[Column9]]*Table11[[#This Row],[Column314]]/100)</f>
        <v>0</v>
      </c>
      <c r="BD467" s="32">
        <f>TRUNC(Table11[[#This Row],[Column10]]*Table11[[#This Row],[Column30]]/100)</f>
        <v>0</v>
      </c>
      <c r="BE467">
        <f>Table11[[#This Row],[Column2]]</f>
        <v>44495</v>
      </c>
      <c r="BF467">
        <f>Table11[[#This Row],[Column28]]</f>
        <v>44495</v>
      </c>
      <c r="BG467">
        <f>Table11[[#This Row],[Column29]]</f>
        <v>44495</v>
      </c>
      <c r="BH467">
        <f>Table11[[#This Row],[Column30]]</f>
        <v>44495</v>
      </c>
      <c r="BI467">
        <f>Table11[[#This Row],[Column31]]</f>
        <v>44495</v>
      </c>
      <c r="BJ467">
        <f>Table11[[#This Row],[Column312]]</f>
        <v>44495</v>
      </c>
      <c r="BK467">
        <f>Table11[[#This Row],[Column313]]</f>
        <v>44495</v>
      </c>
      <c r="BL467">
        <f>Table11[[#This Row],[Column314]]</f>
        <v>44495</v>
      </c>
      <c r="BM467">
        <f>Table11[[#This Row],[Column315]]</f>
        <v>44495</v>
      </c>
      <c r="BN467">
        <f>Table11[[#This Row],[Column31]]</f>
        <v>44495</v>
      </c>
      <c r="BO467">
        <f>Table11[[#This Row],[Column312]]</f>
        <v>44495</v>
      </c>
    </row>
    <row r="468" spans="1:67" ht="28.8" customHeight="1">
      <c r="A468" s="2" t="s">
        <v>399</v>
      </c>
      <c r="B468" s="3" t="s">
        <v>217</v>
      </c>
      <c r="C468" s="3" t="s">
        <v>189</v>
      </c>
      <c r="D468" s="50" t="s">
        <v>1394</v>
      </c>
      <c r="E468" s="16">
        <v>0</v>
      </c>
      <c r="F468">
        <v>0.876</v>
      </c>
      <c r="G468">
        <v>6.88</v>
      </c>
      <c r="H468">
        <v>9.6159999999999997</v>
      </c>
      <c r="I468">
        <v>29.68</v>
      </c>
      <c r="J468">
        <v>21.911000000000001</v>
      </c>
      <c r="K468">
        <v>10.731999999999999</v>
      </c>
      <c r="L468">
        <v>20.306000000000001</v>
      </c>
      <c r="M468" s="7">
        <f>Table11[[#This Row],[Progressives]]*0.67+Table11[[#This Row],[Muslim]]*0.64+Table11[[#This Row],[Left]]*0.35+Table11[[#This Row],[Average]]*0.52+Table11[[#This Row],[Reforms]]*0.2</f>
        <v>28.90616</v>
      </c>
      <c r="N468" s="58">
        <f>Table11[[#This Row],[Average]]*0.34+Table11[[#This Row],[Liberal]]*0.45+Table11[[#This Row],[Blues]]+Table11[[#This Row],[Reforms]]*0.6</f>
        <v>42.866750000000003</v>
      </c>
      <c r="O468" s="9">
        <f>Table11[[#This Row],[Liberal]]*0.55+Table11[[#This Row],[Progressives]]*0.07+Table11[[#This Row],[Average]]*0.14</f>
        <v>16.879370000000002</v>
      </c>
      <c r="P468" s="11">
        <f>Table11[[#This Row],[Muslim]]*0.06+Table11[[#This Row],[Left]]*0.44+Table11[[#This Row],[Progressives]]*0.26</f>
        <v>5.5799200000000004</v>
      </c>
      <c r="Q468" s="59"/>
      <c r="R468" s="57">
        <f>Table11[[#This Row],[Muslim]]*0.3+Table11[[#This Row],[Left]]*0.21+Table11[[#This Row],[Reforms]]*0.2</f>
        <v>5.7688000000000006</v>
      </c>
      <c r="T468" s="7">
        <v>26.5</v>
      </c>
      <c r="U468" s="8">
        <v>34.1</v>
      </c>
      <c r="V468" s="10">
        <v>10.4</v>
      </c>
      <c r="W468" s="9">
        <v>23.6</v>
      </c>
      <c r="X468" s="11">
        <v>4.2</v>
      </c>
      <c r="Y468" s="13">
        <v>1.2</v>
      </c>
      <c r="Z468" s="12">
        <v>0</v>
      </c>
      <c r="AA468" s="14">
        <v>0</v>
      </c>
      <c r="AB468">
        <f t="shared" ca="1" si="7"/>
        <v>0.409941218388165</v>
      </c>
      <c r="AC468">
        <v>50173</v>
      </c>
      <c r="AD468" s="17">
        <v>10.190720000000001</v>
      </c>
      <c r="AE468" s="18">
        <v>25.324000000000002</v>
      </c>
      <c r="AF468" s="19">
        <v>24.195</v>
      </c>
      <c r="AG468" s="20">
        <v>30.044740000000001</v>
      </c>
      <c r="AH468" s="21">
        <v>10.093439999999999</v>
      </c>
      <c r="AI468" s="22">
        <v>0.15209999999999901</v>
      </c>
      <c r="AJ468" s="23">
        <v>0</v>
      </c>
      <c r="AK468" s="24">
        <v>0</v>
      </c>
      <c r="AL468" s="2" t="s">
        <v>399</v>
      </c>
      <c r="AM468" s="17">
        <f>Table11[[#This Row],[Column3]]-Table11[[#This Row],[Labour]]</f>
        <v>-16.309280000000001</v>
      </c>
      <c r="AN468" s="18">
        <f>Table11[[#This Row],[Column4]]-Table11[[#This Row],[Conservative]]</f>
        <v>-8.7759999999999998</v>
      </c>
      <c r="AO468" s="19">
        <f>Table11[[#This Row],[Column5]]-Table11[[#This Row],[Reform]]</f>
        <v>13.795</v>
      </c>
      <c r="AP468" s="20">
        <f>Table11[[#This Row],[Column6]]-Table11[[#This Row],[LibDem]]</f>
        <v>6.4447399999999995</v>
      </c>
      <c r="AQ468" s="21">
        <f>Table11[[#This Row],[Column7]]-Table11[[#This Row],[Green]]</f>
        <v>5.8934399999999991</v>
      </c>
      <c r="AR468" s="22">
        <f>Table11[[#This Row],[Column8]]-Table11[[#This Row],[Oth]]</f>
        <v>-1.0479000000000009</v>
      </c>
      <c r="AS468" s="23">
        <f>Table11[[#This Row],[Column9]]-Table11[[#This Row],[SNP]]</f>
        <v>0</v>
      </c>
      <c r="AT468" s="24">
        <f>Table11[[#This Row],[Column10]]-Table11[[#This Row],[PD]]</f>
        <v>0</v>
      </c>
      <c r="AU468" s="24">
        <f>MAX(Table11[[#This Row],[Column3]:[Column10]])-LARGE(Table11[[#This Row],[Column3]:[Column10]],2)</f>
        <v>4.7207399999999993</v>
      </c>
      <c r="AV468">
        <f>Table11[[#This Row],[Column3]]*Table11[[#This Row],[Column2]]</f>
        <v>511298.99456000002</v>
      </c>
      <c r="AW468" s="25">
        <f>TRUNC(Table11[[#This Row],[Column3]]*Table11[[#This Row],[Column28]]/100)</f>
        <v>5112</v>
      </c>
      <c r="AX468" s="26">
        <f>TRUNC(Table11[[#This Row],[Column4]]*Table11[[#This Row],[Column29]]/100)</f>
        <v>12705</v>
      </c>
      <c r="AY468" s="27">
        <f>TRUNC(Table11[[#This Row],[Column5]]*Table11[[#This Row],[Column30]]/100)</f>
        <v>12139</v>
      </c>
      <c r="AZ468" s="28">
        <f>TRUNC(Table11[[#This Row],[Column6]]*Table11[[#This Row],[Column31]]/100)</f>
        <v>15074</v>
      </c>
      <c r="BA468" s="29">
        <f>TRUNC(Table11[[#This Row],[Column7]]*Table11[[#This Row],[Column312]]/100)</f>
        <v>5064</v>
      </c>
      <c r="BB468" s="30">
        <f>TRUNC(Table11[[#This Row],[Column8]]*Table11[[#This Row],[Column313]]/100)</f>
        <v>76</v>
      </c>
      <c r="BC468" s="31">
        <f>TRUNC(Table11[[#This Row],[Column9]]*Table11[[#This Row],[Column314]]/100)</f>
        <v>0</v>
      </c>
      <c r="BD468" s="32">
        <f>TRUNC(Table11[[#This Row],[Column10]]*Table11[[#This Row],[Column30]]/100)</f>
        <v>0</v>
      </c>
      <c r="BE468">
        <f>Table11[[#This Row],[Column2]]</f>
        <v>50173</v>
      </c>
      <c r="BF468">
        <f>Table11[[#This Row],[Column28]]</f>
        <v>50173</v>
      </c>
      <c r="BG468">
        <f>Table11[[#This Row],[Column29]]</f>
        <v>50173</v>
      </c>
      <c r="BH468">
        <f>Table11[[#This Row],[Column30]]</f>
        <v>50173</v>
      </c>
      <c r="BI468">
        <f>Table11[[#This Row],[Column31]]</f>
        <v>50173</v>
      </c>
      <c r="BJ468">
        <f>Table11[[#This Row],[Column312]]</f>
        <v>50173</v>
      </c>
      <c r="BK468">
        <f>Table11[[#This Row],[Column313]]</f>
        <v>50173</v>
      </c>
      <c r="BL468">
        <f>Table11[[#This Row],[Column314]]</f>
        <v>50173</v>
      </c>
      <c r="BM468">
        <f>Table11[[#This Row],[Column315]]</f>
        <v>50173</v>
      </c>
      <c r="BN468">
        <f>Table11[[#This Row],[Column31]]</f>
        <v>50173</v>
      </c>
      <c r="BO468">
        <f>Table11[[#This Row],[Column312]]</f>
        <v>50173</v>
      </c>
    </row>
    <row r="469" spans="1:67" ht="28.8">
      <c r="A469" s="4" t="s">
        <v>295</v>
      </c>
      <c r="B469" s="5" t="s">
        <v>296</v>
      </c>
      <c r="C469" s="5" t="s">
        <v>189</v>
      </c>
      <c r="D469" s="56" t="s">
        <v>1395</v>
      </c>
      <c r="E469" s="16">
        <v>0</v>
      </c>
      <c r="F469">
        <v>0.45</v>
      </c>
      <c r="G469">
        <v>7.5510000000000002</v>
      </c>
      <c r="H469">
        <v>8.7550000000000008</v>
      </c>
      <c r="I469">
        <v>15.435</v>
      </c>
      <c r="J469">
        <v>31.65</v>
      </c>
      <c r="K469">
        <v>17.026</v>
      </c>
      <c r="L469">
        <v>19.132999999999999</v>
      </c>
      <c r="M469" s="7">
        <f>Table11[[#This Row],[Progressives]]*0.67+Table11[[#This Row],[Muslim]]*0.64+Table11[[#This Row],[Left]]*0.35+Table11[[#This Row],[Average]]*0.52+Table11[[#This Row],[Reforms]]*0.2</f>
        <v>20.649500000000003</v>
      </c>
      <c r="N469" s="58">
        <f>Table11[[#This Row],[Average]]*0.34+Table11[[#This Row],[Liberal]]*0.45+Table11[[#This Row],[Blues]]+Table11[[#This Row],[Reforms]]*0.6</f>
        <v>47.996200000000002</v>
      </c>
      <c r="O469" s="9">
        <f>Table11[[#This Row],[Liberal]]*0.55+Table11[[#This Row],[Progressives]]*0.07+Table11[[#This Row],[Average]]*0.14</f>
        <v>20.181250000000002</v>
      </c>
      <c r="P469" s="11">
        <f>Table11[[#This Row],[Muslim]]*0.06+Table11[[#This Row],[Left]]*0.44+Table11[[#This Row],[Progressives]]*0.26</f>
        <v>5.6257400000000004</v>
      </c>
      <c r="Q469" s="59"/>
      <c r="R469" s="57">
        <f>Table11[[#This Row],[Muslim]]*0.3+Table11[[#This Row],[Left]]*0.21+Table11[[#This Row],[Reforms]]*0.2</f>
        <v>5.5473099999999995</v>
      </c>
      <c r="T469" s="7">
        <v>7.5</v>
      </c>
      <c r="U469" s="8">
        <v>34.4</v>
      </c>
      <c r="V469" s="10">
        <v>9.8000000000000007</v>
      </c>
      <c r="W469" s="9">
        <v>43.9</v>
      </c>
      <c r="X469" s="11">
        <v>3</v>
      </c>
      <c r="Y469" s="13">
        <v>1.3</v>
      </c>
      <c r="Z469" s="12">
        <v>0</v>
      </c>
      <c r="AA469" s="14">
        <v>0</v>
      </c>
      <c r="AB469">
        <f t="shared" ca="1" si="7"/>
        <v>0.62166189222164459</v>
      </c>
      <c r="AC469">
        <v>52287</v>
      </c>
      <c r="AD469" s="17">
        <v>3.1852800000000001</v>
      </c>
      <c r="AE469" s="18">
        <v>27.256</v>
      </c>
      <c r="AF469" s="19">
        <v>22.045000000000002</v>
      </c>
      <c r="AG469" s="20">
        <v>39.955979999999997</v>
      </c>
      <c r="AH469" s="21">
        <v>7.30044</v>
      </c>
      <c r="AI469" s="22">
        <v>0.1573</v>
      </c>
      <c r="AJ469" s="23">
        <v>0</v>
      </c>
      <c r="AK469" s="24">
        <v>0</v>
      </c>
      <c r="AL469" s="4" t="s">
        <v>295</v>
      </c>
      <c r="AM469" s="17">
        <f>Table11[[#This Row],[Column3]]-Table11[[#This Row],[Labour]]</f>
        <v>-4.3147199999999994</v>
      </c>
      <c r="AN469" s="18">
        <f>Table11[[#This Row],[Column4]]-Table11[[#This Row],[Conservative]]</f>
        <v>-7.1439999999999984</v>
      </c>
      <c r="AO469" s="19">
        <f>Table11[[#This Row],[Column5]]-Table11[[#This Row],[Reform]]</f>
        <v>12.245000000000001</v>
      </c>
      <c r="AP469" s="20">
        <f>Table11[[#This Row],[Column6]]-Table11[[#This Row],[LibDem]]</f>
        <v>-3.9440200000000019</v>
      </c>
      <c r="AQ469" s="21">
        <f>Table11[[#This Row],[Column7]]-Table11[[#This Row],[Green]]</f>
        <v>4.30044</v>
      </c>
      <c r="AR469" s="22">
        <f>Table11[[#This Row],[Column8]]-Table11[[#This Row],[Oth]]</f>
        <v>-1.1427</v>
      </c>
      <c r="AS469" s="23">
        <f>Table11[[#This Row],[Column9]]-Table11[[#This Row],[SNP]]</f>
        <v>0</v>
      </c>
      <c r="AT469" s="24">
        <f>Table11[[#This Row],[Column10]]-Table11[[#This Row],[PD]]</f>
        <v>0</v>
      </c>
      <c r="AU469" s="24">
        <f>MAX(Table11[[#This Row],[Column3]:[Column10]])-LARGE(Table11[[#This Row],[Column3]:[Column10]],2)</f>
        <v>12.699979999999996</v>
      </c>
      <c r="AV469">
        <f>Table11[[#This Row],[Column3]]*Table11[[#This Row],[Column2]]</f>
        <v>166548.73535999999</v>
      </c>
      <c r="AW469" s="25">
        <f>TRUNC(Table11[[#This Row],[Column3]]*Table11[[#This Row],[Column28]]/100)</f>
        <v>1665</v>
      </c>
      <c r="AX469" s="26">
        <f>TRUNC(Table11[[#This Row],[Column4]]*Table11[[#This Row],[Column29]]/100)</f>
        <v>14251</v>
      </c>
      <c r="AY469" s="27">
        <f>TRUNC(Table11[[#This Row],[Column5]]*Table11[[#This Row],[Column30]]/100)</f>
        <v>11526</v>
      </c>
      <c r="AZ469" s="28">
        <f>TRUNC(Table11[[#This Row],[Column6]]*Table11[[#This Row],[Column31]]/100)</f>
        <v>20891</v>
      </c>
      <c r="BA469" s="29">
        <f>TRUNC(Table11[[#This Row],[Column7]]*Table11[[#This Row],[Column312]]/100)</f>
        <v>3817</v>
      </c>
      <c r="BB469" s="30">
        <f>TRUNC(Table11[[#This Row],[Column8]]*Table11[[#This Row],[Column313]]/100)</f>
        <v>82</v>
      </c>
      <c r="BC469" s="31">
        <f>TRUNC(Table11[[#This Row],[Column9]]*Table11[[#This Row],[Column314]]/100)</f>
        <v>0</v>
      </c>
      <c r="BD469" s="32">
        <f>TRUNC(Table11[[#This Row],[Column10]]*Table11[[#This Row],[Column30]]/100)</f>
        <v>0</v>
      </c>
      <c r="BE469">
        <f>Table11[[#This Row],[Column2]]</f>
        <v>52287</v>
      </c>
      <c r="BF469">
        <f>Table11[[#This Row],[Column28]]</f>
        <v>52287</v>
      </c>
      <c r="BG469">
        <f>Table11[[#This Row],[Column29]]</f>
        <v>52287</v>
      </c>
      <c r="BH469">
        <f>Table11[[#This Row],[Column30]]</f>
        <v>52287</v>
      </c>
      <c r="BI469">
        <f>Table11[[#This Row],[Column31]]</f>
        <v>52287</v>
      </c>
      <c r="BJ469">
        <f>Table11[[#This Row],[Column312]]</f>
        <v>52287</v>
      </c>
      <c r="BK469">
        <f>Table11[[#This Row],[Column313]]</f>
        <v>52287</v>
      </c>
      <c r="BL469">
        <f>Table11[[#This Row],[Column314]]</f>
        <v>52287</v>
      </c>
      <c r="BM469">
        <f>Table11[[#This Row],[Column315]]</f>
        <v>52287</v>
      </c>
      <c r="BN469">
        <f>Table11[[#This Row],[Column31]]</f>
        <v>52287</v>
      </c>
      <c r="BO469">
        <f>Table11[[#This Row],[Column312]]</f>
        <v>52287</v>
      </c>
    </row>
    <row r="470" spans="1:67" ht="28.8" customHeight="1">
      <c r="A470" s="4" t="s">
        <v>403</v>
      </c>
      <c r="B470" s="5" t="s">
        <v>330</v>
      </c>
      <c r="C470" s="5" t="s">
        <v>189</v>
      </c>
      <c r="D470" s="56" t="s">
        <v>1396</v>
      </c>
      <c r="E470" s="16">
        <v>0</v>
      </c>
      <c r="F470">
        <v>0.373</v>
      </c>
      <c r="G470">
        <v>6.4530000000000003</v>
      </c>
      <c r="H470">
        <v>7.1509999999999998</v>
      </c>
      <c r="I470">
        <v>26.477</v>
      </c>
      <c r="J470">
        <v>23.481999999999999</v>
      </c>
      <c r="K470">
        <v>13.154999999999999</v>
      </c>
      <c r="L470">
        <v>22.91</v>
      </c>
      <c r="M470" s="7">
        <f>Table11[[#This Row],[Progressives]]*0.67+Table11[[#This Row],[Muslim]]*0.64+Table11[[#This Row],[Left]]*0.35+Table11[[#This Row],[Average]]*0.52+Table11[[#This Row],[Reforms]]*0.2</f>
        <v>25.638480000000001</v>
      </c>
      <c r="N470" s="58">
        <f>Table11[[#This Row],[Average]]*0.34+Table11[[#This Row],[Liberal]]*0.45+Table11[[#This Row],[Blues]]+Table11[[#This Row],[Reforms]]*0.6</f>
        <v>46.470080000000003</v>
      </c>
      <c r="O470" s="9">
        <f>Table11[[#This Row],[Liberal]]*0.55+Table11[[#This Row],[Progressives]]*0.07+Table11[[#This Row],[Average]]*0.14</f>
        <v>17.122450000000001</v>
      </c>
      <c r="P470" s="11">
        <f>Table11[[#This Row],[Muslim]]*0.06+Table11[[#This Row],[Left]]*0.44+Table11[[#This Row],[Progressives]]*0.26</f>
        <v>4.7209599999999998</v>
      </c>
      <c r="Q470" s="59"/>
      <c r="R470" s="57">
        <f>Table11[[#This Row],[Muslim]]*0.3+Table11[[#This Row],[Left]]*0.21+Table11[[#This Row],[Reforms]]*0.2</f>
        <v>6.0490300000000001</v>
      </c>
      <c r="T470" s="7">
        <v>6.3</v>
      </c>
      <c r="U470" s="8">
        <v>31.5</v>
      </c>
      <c r="V470" s="10">
        <v>13</v>
      </c>
      <c r="W470" s="9">
        <v>46</v>
      </c>
      <c r="X470" s="11">
        <v>3.1</v>
      </c>
      <c r="Y470" s="13">
        <v>0.3</v>
      </c>
      <c r="Z470" s="12">
        <v>0</v>
      </c>
      <c r="AA470" s="14">
        <v>0</v>
      </c>
      <c r="AB470">
        <f t="shared" ca="1" si="7"/>
        <v>0.28371703554460204</v>
      </c>
      <c r="AC470">
        <v>49004</v>
      </c>
      <c r="AD470" s="17">
        <v>2.6726399999999999</v>
      </c>
      <c r="AE470" s="18">
        <v>24.782</v>
      </c>
      <c r="AF470" s="19">
        <v>24.29</v>
      </c>
      <c r="AG470" s="20">
        <v>40.574039999999997</v>
      </c>
      <c r="AH470" s="21">
        <v>7.6423199999999998</v>
      </c>
      <c r="AI470" s="22">
        <v>3.8999999999999903E-2</v>
      </c>
      <c r="AJ470" s="23">
        <v>0</v>
      </c>
      <c r="AK470" s="24">
        <v>0</v>
      </c>
      <c r="AL470" s="4" t="s">
        <v>403</v>
      </c>
      <c r="AM470" s="17">
        <f>Table11[[#This Row],[Column3]]-Table11[[#This Row],[Labour]]</f>
        <v>-3.6273599999999999</v>
      </c>
      <c r="AN470" s="18">
        <f>Table11[[#This Row],[Column4]]-Table11[[#This Row],[Conservative]]</f>
        <v>-6.718</v>
      </c>
      <c r="AO470" s="19">
        <f>Table11[[#This Row],[Column5]]-Table11[[#This Row],[Reform]]</f>
        <v>11.29</v>
      </c>
      <c r="AP470" s="20">
        <f>Table11[[#This Row],[Column6]]-Table11[[#This Row],[LibDem]]</f>
        <v>-5.4259600000000034</v>
      </c>
      <c r="AQ470" s="21">
        <f>Table11[[#This Row],[Column7]]-Table11[[#This Row],[Green]]</f>
        <v>4.5423200000000001</v>
      </c>
      <c r="AR470" s="22">
        <f>Table11[[#This Row],[Column8]]-Table11[[#This Row],[Oth]]</f>
        <v>-0.26100000000000007</v>
      </c>
      <c r="AS470" s="23">
        <f>Table11[[#This Row],[Column9]]-Table11[[#This Row],[SNP]]</f>
        <v>0</v>
      </c>
      <c r="AT470" s="24">
        <f>Table11[[#This Row],[Column10]]-Table11[[#This Row],[PD]]</f>
        <v>0</v>
      </c>
      <c r="AU470" s="24">
        <f>MAX(Table11[[#This Row],[Column3]:[Column10]])-LARGE(Table11[[#This Row],[Column3]:[Column10]],2)</f>
        <v>15.792039999999997</v>
      </c>
      <c r="AV470">
        <f>Table11[[#This Row],[Column3]]*Table11[[#This Row],[Column2]]</f>
        <v>130970.05055999999</v>
      </c>
      <c r="AW470" s="25">
        <f>TRUNC(Table11[[#This Row],[Column3]]*Table11[[#This Row],[Column28]]/100)</f>
        <v>1309</v>
      </c>
      <c r="AX470" s="26">
        <f>TRUNC(Table11[[#This Row],[Column4]]*Table11[[#This Row],[Column29]]/100)</f>
        <v>12144</v>
      </c>
      <c r="AY470" s="27">
        <f>TRUNC(Table11[[#This Row],[Column5]]*Table11[[#This Row],[Column30]]/100)</f>
        <v>11903</v>
      </c>
      <c r="AZ470" s="28">
        <f>TRUNC(Table11[[#This Row],[Column6]]*Table11[[#This Row],[Column31]]/100)</f>
        <v>19882</v>
      </c>
      <c r="BA470" s="29">
        <f>TRUNC(Table11[[#This Row],[Column7]]*Table11[[#This Row],[Column312]]/100)</f>
        <v>3745</v>
      </c>
      <c r="BB470" s="30">
        <f>TRUNC(Table11[[#This Row],[Column8]]*Table11[[#This Row],[Column313]]/100)</f>
        <v>19</v>
      </c>
      <c r="BC470" s="31">
        <f>TRUNC(Table11[[#This Row],[Column9]]*Table11[[#This Row],[Column314]]/100)</f>
        <v>0</v>
      </c>
      <c r="BD470" s="32">
        <f>TRUNC(Table11[[#This Row],[Column10]]*Table11[[#This Row],[Column30]]/100)</f>
        <v>0</v>
      </c>
      <c r="BE470">
        <f>Table11[[#This Row],[Column2]]</f>
        <v>49004</v>
      </c>
      <c r="BF470">
        <f>Table11[[#This Row],[Column28]]</f>
        <v>49004</v>
      </c>
      <c r="BG470">
        <f>Table11[[#This Row],[Column29]]</f>
        <v>49004</v>
      </c>
      <c r="BH470">
        <f>Table11[[#This Row],[Column30]]</f>
        <v>49004</v>
      </c>
      <c r="BI470">
        <f>Table11[[#This Row],[Column31]]</f>
        <v>49004</v>
      </c>
      <c r="BJ470">
        <f>Table11[[#This Row],[Column312]]</f>
        <v>49004</v>
      </c>
      <c r="BK470">
        <f>Table11[[#This Row],[Column313]]</f>
        <v>49004</v>
      </c>
      <c r="BL470">
        <f>Table11[[#This Row],[Column314]]</f>
        <v>49004</v>
      </c>
      <c r="BM470">
        <f>Table11[[#This Row],[Column315]]</f>
        <v>49004</v>
      </c>
      <c r="BN470">
        <f>Table11[[#This Row],[Column31]]</f>
        <v>49004</v>
      </c>
      <c r="BO470">
        <f>Table11[[#This Row],[Column312]]</f>
        <v>49004</v>
      </c>
    </row>
    <row r="471" spans="1:67" ht="28.8">
      <c r="A471" s="2" t="s">
        <v>792</v>
      </c>
      <c r="B471" s="3" t="s">
        <v>323</v>
      </c>
      <c r="C471" s="3" t="s">
        <v>189</v>
      </c>
      <c r="D471" s="50" t="s">
        <v>1397</v>
      </c>
      <c r="E471" s="16">
        <v>0</v>
      </c>
      <c r="F471">
        <v>0.49</v>
      </c>
      <c r="G471">
        <v>7.2389999999999999</v>
      </c>
      <c r="H471">
        <v>7.8369999999999997</v>
      </c>
      <c r="I471">
        <v>28.38</v>
      </c>
      <c r="J471">
        <v>19.655000000000001</v>
      </c>
      <c r="K471">
        <v>9.0079999999999991</v>
      </c>
      <c r="L471">
        <v>27.391999999999999</v>
      </c>
      <c r="M471" s="7">
        <f>Table11[[#This Row],[Progressives]]*0.67+Table11[[#This Row],[Muslim]]*0.64+Table11[[#This Row],[Left]]*0.35+Table11[[#This Row],[Average]]*0.52+Table11[[#This Row],[Reforms]]*0.2</f>
        <v>28.334040000000002</v>
      </c>
      <c r="N471" s="58">
        <f>Table11[[#This Row],[Average]]*0.34+Table11[[#This Row],[Liberal]]*0.45+Table11[[#This Row],[Blues]]+Table11[[#This Row],[Reforms]]*0.6</f>
        <v>43.937150000000003</v>
      </c>
      <c r="O471" s="9">
        <f>Table11[[#This Row],[Liberal]]*0.55+Table11[[#This Row],[Progressives]]*0.07+Table11[[#This Row],[Average]]*0.14</f>
        <v>15.332040000000003</v>
      </c>
      <c r="P471" s="11">
        <f>Table11[[#This Row],[Muslim]]*0.06+Table11[[#This Row],[Left]]*0.44+Table11[[#This Row],[Progressives]]*0.26</f>
        <v>5.2521799999999992</v>
      </c>
      <c r="Q471" s="59"/>
      <c r="R471" s="57">
        <f>Table11[[#This Row],[Muslim]]*0.3+Table11[[#This Row],[Left]]*0.21+Table11[[#This Row],[Reforms]]*0.2</f>
        <v>7.1455900000000003</v>
      </c>
      <c r="T471" s="7">
        <v>31.9</v>
      </c>
      <c r="U471" s="8">
        <v>29.8</v>
      </c>
      <c r="V471" s="10">
        <v>16.7</v>
      </c>
      <c r="W471" s="9">
        <v>16.3</v>
      </c>
      <c r="X471" s="11">
        <v>4.4000000000000004</v>
      </c>
      <c r="Y471" s="13">
        <v>0.9</v>
      </c>
      <c r="Z471" s="12">
        <v>0</v>
      </c>
      <c r="AA471" s="14">
        <v>0</v>
      </c>
      <c r="AB471">
        <f t="shared" ca="1" si="7"/>
        <v>0.33287475352460349</v>
      </c>
      <c r="AC471">
        <v>49037</v>
      </c>
      <c r="AD471" s="17">
        <v>19.347200000000001</v>
      </c>
      <c r="AE471" s="18">
        <v>25.020769999999999</v>
      </c>
      <c r="AF471" s="19">
        <v>30.523</v>
      </c>
      <c r="AG471" s="20">
        <v>12.62223</v>
      </c>
      <c r="AH471" s="21">
        <v>12.375</v>
      </c>
      <c r="AI471" s="22">
        <v>0.1118</v>
      </c>
      <c r="AJ471" s="23">
        <v>0</v>
      </c>
      <c r="AK471" s="24">
        <v>0</v>
      </c>
      <c r="AL471" s="2" t="s">
        <v>792</v>
      </c>
      <c r="AM471" s="17">
        <f>Table11[[#This Row],[Column3]]-Table11[[#This Row],[Labour]]</f>
        <v>-12.552799999999998</v>
      </c>
      <c r="AN471" s="18">
        <f>Table11[[#This Row],[Column4]]-Table11[[#This Row],[Conservative]]</f>
        <v>-4.7792300000000019</v>
      </c>
      <c r="AO471" s="19">
        <f>Table11[[#This Row],[Column5]]-Table11[[#This Row],[Reform]]</f>
        <v>13.823</v>
      </c>
      <c r="AP471" s="20">
        <f>Table11[[#This Row],[Column6]]-Table11[[#This Row],[LibDem]]</f>
        <v>-3.6777700000000006</v>
      </c>
      <c r="AQ471" s="21">
        <f>Table11[[#This Row],[Column7]]-Table11[[#This Row],[Green]]</f>
        <v>7.9749999999999996</v>
      </c>
      <c r="AR471" s="22">
        <f>Table11[[#This Row],[Column8]]-Table11[[#This Row],[Oth]]</f>
        <v>-0.78820000000000001</v>
      </c>
      <c r="AS471" s="23">
        <f>Table11[[#This Row],[Column9]]-Table11[[#This Row],[SNP]]</f>
        <v>0</v>
      </c>
      <c r="AT471" s="24">
        <f>Table11[[#This Row],[Column10]]-Table11[[#This Row],[PD]]</f>
        <v>0</v>
      </c>
      <c r="AU471" s="24">
        <f>MAX(Table11[[#This Row],[Column3]:[Column10]])-LARGE(Table11[[#This Row],[Column3]:[Column10]],2)</f>
        <v>5.5022300000000008</v>
      </c>
      <c r="AV471">
        <f>Table11[[#This Row],[Column3]]*Table11[[#This Row],[Column2]]</f>
        <v>948728.64640000009</v>
      </c>
      <c r="AW471" s="25">
        <f>TRUNC(Table11[[#This Row],[Column3]]*Table11[[#This Row],[Column28]]/100)</f>
        <v>9487</v>
      </c>
      <c r="AX471" s="26">
        <f>TRUNC(Table11[[#This Row],[Column4]]*Table11[[#This Row],[Column29]]/100)</f>
        <v>12269</v>
      </c>
      <c r="AY471" s="27">
        <f>TRUNC(Table11[[#This Row],[Column5]]*Table11[[#This Row],[Column30]]/100)</f>
        <v>14967</v>
      </c>
      <c r="AZ471" s="28">
        <f>TRUNC(Table11[[#This Row],[Column6]]*Table11[[#This Row],[Column31]]/100)</f>
        <v>6189</v>
      </c>
      <c r="BA471" s="29">
        <f>TRUNC(Table11[[#This Row],[Column7]]*Table11[[#This Row],[Column312]]/100)</f>
        <v>6068</v>
      </c>
      <c r="BB471" s="30">
        <f>TRUNC(Table11[[#This Row],[Column8]]*Table11[[#This Row],[Column313]]/100)</f>
        <v>54</v>
      </c>
      <c r="BC471" s="31">
        <f>TRUNC(Table11[[#This Row],[Column9]]*Table11[[#This Row],[Column314]]/100)</f>
        <v>0</v>
      </c>
      <c r="BD471" s="32">
        <f>TRUNC(Table11[[#This Row],[Column10]]*Table11[[#This Row],[Column30]]/100)</f>
        <v>0</v>
      </c>
      <c r="BE471">
        <f>Table11[[#This Row],[Column2]]</f>
        <v>49037</v>
      </c>
      <c r="BF471">
        <f>Table11[[#This Row],[Column28]]</f>
        <v>49037</v>
      </c>
      <c r="BG471">
        <f>Table11[[#This Row],[Column29]]</f>
        <v>49037</v>
      </c>
      <c r="BH471">
        <f>Table11[[#This Row],[Column30]]</f>
        <v>49037</v>
      </c>
      <c r="BI471">
        <f>Table11[[#This Row],[Column31]]</f>
        <v>49037</v>
      </c>
      <c r="BJ471">
        <f>Table11[[#This Row],[Column312]]</f>
        <v>49037</v>
      </c>
      <c r="BK471">
        <f>Table11[[#This Row],[Column313]]</f>
        <v>49037</v>
      </c>
      <c r="BL471">
        <f>Table11[[#This Row],[Column314]]</f>
        <v>49037</v>
      </c>
      <c r="BM471">
        <f>Table11[[#This Row],[Column315]]</f>
        <v>49037</v>
      </c>
      <c r="BN471">
        <f>Table11[[#This Row],[Column31]]</f>
        <v>49037</v>
      </c>
      <c r="BO471">
        <f>Table11[[#This Row],[Column312]]</f>
        <v>49037</v>
      </c>
    </row>
    <row r="472" spans="1:67" ht="28.8">
      <c r="A472" s="4" t="s">
        <v>793</v>
      </c>
      <c r="B472" s="5" t="s">
        <v>421</v>
      </c>
      <c r="C472" s="5" t="s">
        <v>189</v>
      </c>
      <c r="D472" s="56" t="s">
        <v>1398</v>
      </c>
      <c r="E472">
        <v>0</v>
      </c>
      <c r="F472">
        <v>0.123</v>
      </c>
      <c r="G472">
        <v>6.7640000000000002</v>
      </c>
      <c r="H472">
        <v>6.633</v>
      </c>
      <c r="I472">
        <v>23.547999999999998</v>
      </c>
      <c r="J472">
        <v>22.43</v>
      </c>
      <c r="K472">
        <v>14.313000000000001</v>
      </c>
      <c r="L472">
        <v>26.19</v>
      </c>
      <c r="M472" s="7">
        <f>Table11[[#This Row],[Progressives]]*0.67+Table11[[#This Row],[Muslim]]*0.64+Table11[[#This Row],[Left]]*0.35+Table11[[#This Row],[Average]]*0.52+Table11[[#This Row],[Reforms]]*0.2</f>
        <v>24.373189999999997</v>
      </c>
      <c r="N472" s="58">
        <f>Table11[[#This Row],[Average]]*0.34+Table11[[#This Row],[Liberal]]*0.45+Table11[[#This Row],[Blues]]+Table11[[#This Row],[Reforms]]*0.6</f>
        <v>48.126820000000002</v>
      </c>
      <c r="O472" s="9">
        <f>Table11[[#This Row],[Liberal]]*0.55+Table11[[#This Row],[Progressives]]*0.07+Table11[[#This Row],[Average]]*0.14</f>
        <v>16.097529999999999</v>
      </c>
      <c r="P472" s="11">
        <f>Table11[[#This Row],[Muslim]]*0.06+Table11[[#This Row],[Left]]*0.44+Table11[[#This Row],[Progressives]]*0.26</f>
        <v>4.7081200000000001</v>
      </c>
      <c r="Q472" s="59"/>
      <c r="R472" s="57">
        <f>Table11[[#This Row],[Muslim]]*0.3+Table11[[#This Row],[Left]]*0.21+Table11[[#This Row],[Reforms]]*0.2</f>
        <v>6.6953399999999998</v>
      </c>
      <c r="T472" s="7">
        <v>31.8</v>
      </c>
      <c r="U472" s="8">
        <v>27.9</v>
      </c>
      <c r="V472" s="10">
        <v>18.899999999999999</v>
      </c>
      <c r="W472" s="9">
        <v>16.8</v>
      </c>
      <c r="X472" s="11">
        <v>4.0999999999999996</v>
      </c>
      <c r="Y472" s="13">
        <v>0.5</v>
      </c>
      <c r="Z472" s="12">
        <v>0</v>
      </c>
      <c r="AA472" s="14">
        <v>0</v>
      </c>
      <c r="AB472">
        <f t="shared" ca="1" si="7"/>
        <v>7.2960549414324283E-2</v>
      </c>
      <c r="AC472">
        <v>49286</v>
      </c>
      <c r="AD472" s="17">
        <v>18.853200000000001</v>
      </c>
      <c r="AE472" s="18">
        <v>26.079809999999998</v>
      </c>
      <c r="AF472" s="19">
        <v>30.484999999999999</v>
      </c>
      <c r="AG472" s="20">
        <v>12.63519</v>
      </c>
      <c r="AH472" s="21">
        <v>11.887</v>
      </c>
      <c r="AI472" s="22">
        <v>5.9799999999999999E-2</v>
      </c>
      <c r="AJ472" s="23">
        <v>0</v>
      </c>
      <c r="AK472" s="24">
        <v>0</v>
      </c>
      <c r="AL472" s="4" t="s">
        <v>793</v>
      </c>
      <c r="AM472" s="17">
        <f>Table11[[#This Row],[Column3]]-Table11[[#This Row],[Labour]]</f>
        <v>-12.9468</v>
      </c>
      <c r="AN472" s="18">
        <f>Table11[[#This Row],[Column4]]-Table11[[#This Row],[Conservative]]</f>
        <v>-1.8201900000000002</v>
      </c>
      <c r="AO472" s="19">
        <f>Table11[[#This Row],[Column5]]-Table11[[#This Row],[Reform]]</f>
        <v>11.585000000000001</v>
      </c>
      <c r="AP472" s="20">
        <f>Table11[[#This Row],[Column6]]-Table11[[#This Row],[LibDem]]</f>
        <v>-4.164810000000001</v>
      </c>
      <c r="AQ472" s="21">
        <f>Table11[[#This Row],[Column7]]-Table11[[#This Row],[Green]]</f>
        <v>7.7870000000000008</v>
      </c>
      <c r="AR472" s="22">
        <f>Table11[[#This Row],[Column8]]-Table11[[#This Row],[Oth]]</f>
        <v>-0.44019999999999998</v>
      </c>
      <c r="AS472" s="23">
        <f>Table11[[#This Row],[Column9]]-Table11[[#This Row],[SNP]]</f>
        <v>0</v>
      </c>
      <c r="AT472" s="24">
        <f>Table11[[#This Row],[Column10]]-Table11[[#This Row],[PD]]</f>
        <v>0</v>
      </c>
      <c r="AU472" s="24">
        <f>MAX(Table11[[#This Row],[Column3]:[Column10]])-LARGE(Table11[[#This Row],[Column3]:[Column10]],2)</f>
        <v>4.405190000000001</v>
      </c>
      <c r="AV472">
        <f>Table11[[#This Row],[Column3]]*Table11[[#This Row],[Column2]]</f>
        <v>929198.81520000007</v>
      </c>
      <c r="AW472" s="25">
        <f>TRUNC(Table11[[#This Row],[Column3]]*Table11[[#This Row],[Column28]]/100)</f>
        <v>9291</v>
      </c>
      <c r="AX472" s="26">
        <f>TRUNC(Table11[[#This Row],[Column4]]*Table11[[#This Row],[Column29]]/100)</f>
        <v>12853</v>
      </c>
      <c r="AY472" s="27">
        <f>TRUNC(Table11[[#This Row],[Column5]]*Table11[[#This Row],[Column30]]/100)</f>
        <v>15024</v>
      </c>
      <c r="AZ472" s="28">
        <f>TRUNC(Table11[[#This Row],[Column6]]*Table11[[#This Row],[Column31]]/100)</f>
        <v>6227</v>
      </c>
      <c r="BA472" s="29">
        <f>TRUNC(Table11[[#This Row],[Column7]]*Table11[[#This Row],[Column312]]/100)</f>
        <v>5858</v>
      </c>
      <c r="BB472" s="30">
        <f>TRUNC(Table11[[#This Row],[Column8]]*Table11[[#This Row],[Column313]]/100)</f>
        <v>29</v>
      </c>
      <c r="BC472" s="31">
        <f>TRUNC(Table11[[#This Row],[Column9]]*Table11[[#This Row],[Column314]]/100)</f>
        <v>0</v>
      </c>
      <c r="BD472" s="32">
        <f>TRUNC(Table11[[#This Row],[Column10]]*Table11[[#This Row],[Column30]]/100)</f>
        <v>0</v>
      </c>
      <c r="BE472">
        <f>Table11[[#This Row],[Column2]]</f>
        <v>49286</v>
      </c>
      <c r="BF472">
        <f>Table11[[#This Row],[Column28]]</f>
        <v>49286</v>
      </c>
      <c r="BG472">
        <f>Table11[[#This Row],[Column29]]</f>
        <v>49286</v>
      </c>
      <c r="BH472">
        <f>Table11[[#This Row],[Column30]]</f>
        <v>49286</v>
      </c>
      <c r="BI472">
        <f>Table11[[#This Row],[Column31]]</f>
        <v>49286</v>
      </c>
      <c r="BJ472">
        <f>Table11[[#This Row],[Column312]]</f>
        <v>49286</v>
      </c>
      <c r="BK472">
        <f>Table11[[#This Row],[Column313]]</f>
        <v>49286</v>
      </c>
      <c r="BL472">
        <f>Table11[[#This Row],[Column314]]</f>
        <v>49286</v>
      </c>
      <c r="BM472">
        <f>Table11[[#This Row],[Column315]]</f>
        <v>49286</v>
      </c>
      <c r="BN472">
        <f>Table11[[#This Row],[Column31]]</f>
        <v>49286</v>
      </c>
      <c r="BO472">
        <f>Table11[[#This Row],[Column312]]</f>
        <v>49286</v>
      </c>
    </row>
    <row r="473" spans="1:67" ht="28.8" customHeight="1">
      <c r="A473" s="2" t="s">
        <v>799</v>
      </c>
      <c r="B473" s="3" t="s">
        <v>330</v>
      </c>
      <c r="C473" s="3" t="s">
        <v>189</v>
      </c>
      <c r="D473" s="50" t="s">
        <v>1399</v>
      </c>
      <c r="E473">
        <v>0</v>
      </c>
      <c r="F473">
        <v>0.31900000000000001</v>
      </c>
      <c r="G473">
        <v>7.8550000000000004</v>
      </c>
      <c r="H473">
        <v>6.2919999999999998</v>
      </c>
      <c r="I473">
        <v>29.815000000000001</v>
      </c>
      <c r="J473">
        <v>27.495000000000001</v>
      </c>
      <c r="K473">
        <v>4.8440000000000003</v>
      </c>
      <c r="L473">
        <v>23.381</v>
      </c>
      <c r="M473" s="7">
        <f>Table11[[#This Row],[Progressives]]*0.67+Table11[[#This Row],[Muslim]]*0.64+Table11[[#This Row],[Left]]*0.35+Table11[[#This Row],[Average]]*0.52+Table11[[#This Row],[Reforms]]*0.2</f>
        <v>27.349050000000005</v>
      </c>
      <c r="N473" s="58">
        <f>Table11[[#This Row],[Average]]*0.34+Table11[[#This Row],[Liberal]]*0.45+Table11[[#This Row],[Blues]]+Table11[[#This Row],[Reforms]]*0.6</f>
        <v>41.382449999999999</v>
      </c>
      <c r="O473" s="9">
        <f>Table11[[#This Row],[Liberal]]*0.55+Table11[[#This Row],[Progressives]]*0.07+Table11[[#This Row],[Average]]*0.14</f>
        <v>19.736790000000003</v>
      </c>
      <c r="P473" s="11">
        <f>Table11[[#This Row],[Muslim]]*0.06+Table11[[#This Row],[Left]]*0.44+Table11[[#This Row],[Progressives]]*0.26</f>
        <v>5.1112600000000006</v>
      </c>
      <c r="Q473" s="59"/>
      <c r="R473" s="57">
        <f>Table11[[#This Row],[Muslim]]*0.3+Table11[[#This Row],[Left]]*0.21+Table11[[#This Row],[Reforms]]*0.2</f>
        <v>6.4214500000000001</v>
      </c>
      <c r="T473" s="7">
        <v>30.3</v>
      </c>
      <c r="U473" s="8">
        <v>34.299999999999997</v>
      </c>
      <c r="V473" s="10">
        <v>17.899999999999999</v>
      </c>
      <c r="W473" s="9">
        <v>10.6</v>
      </c>
      <c r="X473" s="11">
        <v>5.6</v>
      </c>
      <c r="Y473" s="13">
        <v>1.3</v>
      </c>
      <c r="Z473" s="12">
        <v>0</v>
      </c>
      <c r="AA473" s="14">
        <v>0</v>
      </c>
      <c r="AB473">
        <f t="shared" ca="1" si="7"/>
        <v>0.530062325305107</v>
      </c>
      <c r="AC473">
        <v>52242</v>
      </c>
      <c r="AD473" s="33">
        <v>11.515519999999899</v>
      </c>
      <c r="AE473" s="34">
        <v>36.737380000000002</v>
      </c>
      <c r="AF473" s="35">
        <v>30.209</v>
      </c>
      <c r="AG473" s="36">
        <v>8.9180999999999901</v>
      </c>
      <c r="AH473" s="37">
        <v>12.516</v>
      </c>
      <c r="AI473" s="38">
        <v>0.103999999999999</v>
      </c>
      <c r="AJ473" s="39">
        <v>0</v>
      </c>
      <c r="AK473" s="40">
        <v>0</v>
      </c>
      <c r="AL473" s="2" t="s">
        <v>799</v>
      </c>
      <c r="AM473" s="17">
        <f>Table11[[#This Row],[Column3]]-Table11[[#This Row],[Labour]]</f>
        <v>-18.784480000000102</v>
      </c>
      <c r="AN473" s="18">
        <f>Table11[[#This Row],[Column4]]-Table11[[#This Row],[Conservative]]</f>
        <v>2.4373800000000045</v>
      </c>
      <c r="AO473" s="19">
        <f>Table11[[#This Row],[Column5]]-Table11[[#This Row],[Reform]]</f>
        <v>12.309000000000001</v>
      </c>
      <c r="AP473" s="20">
        <f>Table11[[#This Row],[Column6]]-Table11[[#This Row],[LibDem]]</f>
        <v>-1.6819000000000095</v>
      </c>
      <c r="AQ473" s="21">
        <f>Table11[[#This Row],[Column7]]-Table11[[#This Row],[Green]]</f>
        <v>6.9160000000000004</v>
      </c>
      <c r="AR473" s="22">
        <f>Table11[[#This Row],[Column8]]-Table11[[#This Row],[Oth]]</f>
        <v>-1.1960000000000011</v>
      </c>
      <c r="AS473" s="23">
        <f>Table11[[#This Row],[Column9]]-Table11[[#This Row],[SNP]]</f>
        <v>0</v>
      </c>
      <c r="AT473" s="24">
        <f>Table11[[#This Row],[Column10]]-Table11[[#This Row],[PD]]</f>
        <v>0</v>
      </c>
      <c r="AU473" s="24">
        <f>MAX(Table11[[#This Row],[Column3]:[Column10]])-LARGE(Table11[[#This Row],[Column3]:[Column10]],2)</f>
        <v>6.5283800000000021</v>
      </c>
      <c r="AV473">
        <f>Table11[[#This Row],[Column3]]*Table11[[#This Row],[Column2]]</f>
        <v>601593.79583999468</v>
      </c>
      <c r="AW473" s="25">
        <f>TRUNC(Table11[[#This Row],[Column3]]*Table11[[#This Row],[Column28]]/100)</f>
        <v>6015</v>
      </c>
      <c r="AX473" s="26">
        <f>TRUNC(Table11[[#This Row],[Column4]]*Table11[[#This Row],[Column29]]/100)</f>
        <v>19192</v>
      </c>
      <c r="AY473" s="27">
        <f>TRUNC(Table11[[#This Row],[Column5]]*Table11[[#This Row],[Column30]]/100)</f>
        <v>15781</v>
      </c>
      <c r="AZ473" s="28">
        <f>TRUNC(Table11[[#This Row],[Column6]]*Table11[[#This Row],[Column31]]/100)</f>
        <v>4658</v>
      </c>
      <c r="BA473" s="29">
        <f>TRUNC(Table11[[#This Row],[Column7]]*Table11[[#This Row],[Column312]]/100)</f>
        <v>6538</v>
      </c>
      <c r="BB473" s="30">
        <f>TRUNC(Table11[[#This Row],[Column8]]*Table11[[#This Row],[Column313]]/100)</f>
        <v>54</v>
      </c>
      <c r="BC473" s="31">
        <f>TRUNC(Table11[[#This Row],[Column9]]*Table11[[#This Row],[Column314]]/100)</f>
        <v>0</v>
      </c>
      <c r="BD473" s="32">
        <f>TRUNC(Table11[[#This Row],[Column10]]*Table11[[#This Row],[Column30]]/100)</f>
        <v>0</v>
      </c>
      <c r="BE473">
        <f>Table11[[#This Row],[Column2]]</f>
        <v>52242</v>
      </c>
      <c r="BF473">
        <f>Table11[[#This Row],[Column28]]</f>
        <v>52242</v>
      </c>
      <c r="BG473">
        <f>Table11[[#This Row],[Column29]]</f>
        <v>52242</v>
      </c>
      <c r="BH473">
        <f>Table11[[#This Row],[Column30]]</f>
        <v>52242</v>
      </c>
      <c r="BI473">
        <f>Table11[[#This Row],[Column31]]</f>
        <v>52242</v>
      </c>
      <c r="BJ473">
        <f>Table11[[#This Row],[Column312]]</f>
        <v>52242</v>
      </c>
      <c r="BK473">
        <f>Table11[[#This Row],[Column313]]</f>
        <v>52242</v>
      </c>
      <c r="BL473">
        <f>Table11[[#This Row],[Column314]]</f>
        <v>52242</v>
      </c>
      <c r="BM473">
        <f>Table11[[#This Row],[Column315]]</f>
        <v>52242</v>
      </c>
      <c r="BN473">
        <f>Table11[[#This Row],[Column31]]</f>
        <v>52242</v>
      </c>
      <c r="BO473">
        <f>Table11[[#This Row],[Column312]]</f>
        <v>52242</v>
      </c>
    </row>
    <row r="474" spans="1:67" ht="28.8">
      <c r="A474" s="2" t="s">
        <v>407</v>
      </c>
      <c r="B474" s="3" t="s">
        <v>217</v>
      </c>
      <c r="C474" s="3" t="s">
        <v>189</v>
      </c>
      <c r="D474" s="50" t="s">
        <v>1400</v>
      </c>
      <c r="E474">
        <v>0</v>
      </c>
      <c r="F474">
        <v>0.88400000000000001</v>
      </c>
      <c r="G474">
        <v>7.7569999999999997</v>
      </c>
      <c r="H474">
        <v>7.9649999999999999</v>
      </c>
      <c r="I474">
        <v>30.88</v>
      </c>
      <c r="J474">
        <v>21.678000000000001</v>
      </c>
      <c r="K474">
        <v>4.2889999999999997</v>
      </c>
      <c r="L474">
        <v>26.545999999999999</v>
      </c>
      <c r="M474" s="7">
        <f>Table11[[#This Row],[Progressives]]*0.67+Table11[[#This Row],[Muslim]]*0.64+Table11[[#This Row],[Left]]*0.35+Table11[[#This Row],[Average]]*0.52+Table11[[#This Row],[Reforms]]*0.2</f>
        <v>29.984060000000003</v>
      </c>
      <c r="N474" s="58">
        <f>Table11[[#This Row],[Average]]*0.34+Table11[[#This Row],[Liberal]]*0.45+Table11[[#This Row],[Blues]]+Table11[[#This Row],[Reforms]]*0.6</f>
        <v>40.4709</v>
      </c>
      <c r="O474" s="9">
        <f>Table11[[#This Row],[Liberal]]*0.55+Table11[[#This Row],[Progressives]]*0.07+Table11[[#This Row],[Average]]*0.14</f>
        <v>16.803650000000001</v>
      </c>
      <c r="P474" s="11">
        <f>Table11[[#This Row],[Muslim]]*0.06+Table11[[#This Row],[Left]]*0.44+Table11[[#This Row],[Progressives]]*0.26</f>
        <v>5.5370200000000001</v>
      </c>
      <c r="Q474" s="59"/>
      <c r="R474" s="57">
        <f>Table11[[#This Row],[Muslim]]*0.3+Table11[[#This Row],[Left]]*0.21+Table11[[#This Row],[Reforms]]*0.2</f>
        <v>7.2033700000000005</v>
      </c>
      <c r="T474" s="7">
        <v>26.8</v>
      </c>
      <c r="U474" s="8">
        <v>33.799999999999997</v>
      </c>
      <c r="V474" s="10">
        <v>17</v>
      </c>
      <c r="W474" s="9">
        <v>15.6</v>
      </c>
      <c r="X474" s="11">
        <v>4.9000000000000004</v>
      </c>
      <c r="Y474" s="13">
        <v>1.9</v>
      </c>
      <c r="Z474" s="12">
        <v>0</v>
      </c>
      <c r="AA474" s="14">
        <v>0</v>
      </c>
      <c r="AB474">
        <f t="shared" ca="1" si="7"/>
        <v>0.75910311934128538</v>
      </c>
      <c r="AC474">
        <v>46168</v>
      </c>
      <c r="AD474" s="33">
        <v>10.243840000000001</v>
      </c>
      <c r="AE474" s="34">
        <v>34.780829999999902</v>
      </c>
      <c r="AF474" s="35">
        <v>30.452000000000002</v>
      </c>
      <c r="AG474" s="36">
        <v>12.40353</v>
      </c>
      <c r="AH474" s="37">
        <v>11.891</v>
      </c>
      <c r="AI474" s="38">
        <v>0.2288</v>
      </c>
      <c r="AJ474" s="39">
        <v>0</v>
      </c>
      <c r="AK474" s="40">
        <v>0</v>
      </c>
      <c r="AL474" s="2" t="s">
        <v>407</v>
      </c>
      <c r="AM474" s="17">
        <f>Table11[[#This Row],[Column3]]-Table11[[#This Row],[Labour]]</f>
        <v>-16.556159999999998</v>
      </c>
      <c r="AN474" s="18">
        <f>Table11[[#This Row],[Column4]]-Table11[[#This Row],[Conservative]]</f>
        <v>0.98082999999990506</v>
      </c>
      <c r="AO474" s="19">
        <f>Table11[[#This Row],[Column5]]-Table11[[#This Row],[Reform]]</f>
        <v>13.452000000000002</v>
      </c>
      <c r="AP474" s="20">
        <f>Table11[[#This Row],[Column6]]-Table11[[#This Row],[LibDem]]</f>
        <v>-3.1964699999999997</v>
      </c>
      <c r="AQ474" s="21">
        <f>Table11[[#This Row],[Column7]]-Table11[[#This Row],[Green]]</f>
        <v>6.9909999999999997</v>
      </c>
      <c r="AR474" s="22">
        <f>Table11[[#This Row],[Column8]]-Table11[[#This Row],[Oth]]</f>
        <v>-1.6711999999999998</v>
      </c>
      <c r="AS474" s="23">
        <f>Table11[[#This Row],[Column9]]-Table11[[#This Row],[SNP]]</f>
        <v>0</v>
      </c>
      <c r="AT474" s="24">
        <f>Table11[[#This Row],[Column10]]-Table11[[#This Row],[PD]]</f>
        <v>0</v>
      </c>
      <c r="AU474" s="24">
        <f>MAX(Table11[[#This Row],[Column3]:[Column10]])-LARGE(Table11[[#This Row],[Column3]:[Column10]],2)</f>
        <v>4.3288299999999005</v>
      </c>
      <c r="AV474">
        <f>Table11[[#This Row],[Column3]]*Table11[[#This Row],[Column2]]</f>
        <v>472937.60512000002</v>
      </c>
      <c r="AW474" s="25">
        <f>TRUNC(Table11[[#This Row],[Column3]]*Table11[[#This Row],[Column28]]/100)</f>
        <v>4729</v>
      </c>
      <c r="AX474" s="26">
        <f>TRUNC(Table11[[#This Row],[Column4]]*Table11[[#This Row],[Column29]]/100)</f>
        <v>16057</v>
      </c>
      <c r="AY474" s="27">
        <f>TRUNC(Table11[[#This Row],[Column5]]*Table11[[#This Row],[Column30]]/100)</f>
        <v>14059</v>
      </c>
      <c r="AZ474" s="28">
        <f>TRUNC(Table11[[#This Row],[Column6]]*Table11[[#This Row],[Column31]]/100)</f>
        <v>5726</v>
      </c>
      <c r="BA474" s="29">
        <f>TRUNC(Table11[[#This Row],[Column7]]*Table11[[#This Row],[Column312]]/100)</f>
        <v>5489</v>
      </c>
      <c r="BB474" s="30">
        <f>TRUNC(Table11[[#This Row],[Column8]]*Table11[[#This Row],[Column313]]/100)</f>
        <v>105</v>
      </c>
      <c r="BC474" s="31">
        <f>TRUNC(Table11[[#This Row],[Column9]]*Table11[[#This Row],[Column314]]/100)</f>
        <v>0</v>
      </c>
      <c r="BD474" s="32">
        <f>TRUNC(Table11[[#This Row],[Column10]]*Table11[[#This Row],[Column30]]/100)</f>
        <v>0</v>
      </c>
      <c r="BE474">
        <f>Table11[[#This Row],[Column2]]</f>
        <v>46168</v>
      </c>
      <c r="BF474">
        <f>Table11[[#This Row],[Column28]]</f>
        <v>46168</v>
      </c>
      <c r="BG474">
        <f>Table11[[#This Row],[Column29]]</f>
        <v>46168</v>
      </c>
      <c r="BH474">
        <f>Table11[[#This Row],[Column30]]</f>
        <v>46168</v>
      </c>
      <c r="BI474">
        <f>Table11[[#This Row],[Column31]]</f>
        <v>46168</v>
      </c>
      <c r="BJ474">
        <f>Table11[[#This Row],[Column312]]</f>
        <v>46168</v>
      </c>
      <c r="BK474">
        <f>Table11[[#This Row],[Column313]]</f>
        <v>46168</v>
      </c>
      <c r="BL474">
        <f>Table11[[#This Row],[Column314]]</f>
        <v>46168</v>
      </c>
      <c r="BM474">
        <f>Table11[[#This Row],[Column315]]</f>
        <v>46168</v>
      </c>
      <c r="BN474">
        <f>Table11[[#This Row],[Column31]]</f>
        <v>46168</v>
      </c>
      <c r="BO474">
        <f>Table11[[#This Row],[Column312]]</f>
        <v>46168</v>
      </c>
    </row>
    <row r="475" spans="1:67" ht="28.8" customHeight="1">
      <c r="A475" s="4" t="s">
        <v>806</v>
      </c>
      <c r="B475" s="5" t="s">
        <v>421</v>
      </c>
      <c r="C475" s="5" t="s">
        <v>189</v>
      </c>
      <c r="D475" s="56" t="s">
        <v>1401</v>
      </c>
      <c r="E475" s="16">
        <v>0</v>
      </c>
      <c r="F475">
        <v>0.11600000000000001</v>
      </c>
      <c r="G475">
        <v>7.9880000000000004</v>
      </c>
      <c r="H475">
        <v>7.2619999999999996</v>
      </c>
      <c r="I475">
        <v>27.945</v>
      </c>
      <c r="J475">
        <v>17.239000000000001</v>
      </c>
      <c r="K475">
        <v>9.6340000000000003</v>
      </c>
      <c r="L475">
        <v>29.815000000000001</v>
      </c>
      <c r="M475" s="7">
        <f>Table11[[#This Row],[Progressives]]*0.67+Table11[[#This Row],[Muslim]]*0.64+Table11[[#This Row],[Left]]*0.35+Table11[[#This Row],[Average]]*0.52+Table11[[#This Row],[Reforms]]*0.2</f>
        <v>28.229980000000001</v>
      </c>
      <c r="N475" s="58">
        <f>Table11[[#This Row],[Average]]*0.34+Table11[[#This Row],[Liberal]]*0.45+Table11[[#This Row],[Blues]]+Table11[[#This Row],[Reforms]]*0.6</f>
        <v>44.781850000000006</v>
      </c>
      <c r="O475" s="9">
        <f>Table11[[#This Row],[Liberal]]*0.55+Table11[[#This Row],[Progressives]]*0.07+Table11[[#This Row],[Average]]*0.14</f>
        <v>13.902090000000001</v>
      </c>
      <c r="P475" s="11">
        <f>Table11[[#This Row],[Muslim]]*0.06+Table11[[#This Row],[Left]]*0.44+Table11[[#This Row],[Progressives]]*0.26</f>
        <v>5.4097999999999997</v>
      </c>
      <c r="Q475" s="59"/>
      <c r="R475" s="57">
        <f>Table11[[#This Row],[Muslim]]*0.3+Table11[[#This Row],[Left]]*0.21+Table11[[#This Row],[Reforms]]*0.2</f>
        <v>7.6752800000000008</v>
      </c>
      <c r="T475" s="7">
        <v>34.1</v>
      </c>
      <c r="U475" s="8">
        <v>28.9</v>
      </c>
      <c r="V475" s="10">
        <v>19.7</v>
      </c>
      <c r="W475" s="9">
        <v>10.3</v>
      </c>
      <c r="X475" s="11">
        <v>5</v>
      </c>
      <c r="Y475" s="13">
        <v>2</v>
      </c>
      <c r="Z475" s="12">
        <v>0</v>
      </c>
      <c r="AA475" s="14">
        <v>0</v>
      </c>
      <c r="AB475">
        <f t="shared" ca="1" si="7"/>
        <v>0.77256372462616096</v>
      </c>
      <c r="AC475">
        <v>46732</v>
      </c>
      <c r="AD475" s="17">
        <v>21.3687</v>
      </c>
      <c r="AE475" s="18">
        <v>22.70046</v>
      </c>
      <c r="AF475" s="19">
        <v>34.076000000000001</v>
      </c>
      <c r="AG475" s="20">
        <v>8.9375400000000003</v>
      </c>
      <c r="AH475" s="21">
        <v>12.734</v>
      </c>
      <c r="AI475" s="22">
        <v>0.18329999999999999</v>
      </c>
      <c r="AJ475" s="23">
        <v>0</v>
      </c>
      <c r="AK475" s="24">
        <v>0</v>
      </c>
      <c r="AL475" s="4" t="s">
        <v>806</v>
      </c>
      <c r="AM475" s="17">
        <f>Table11[[#This Row],[Column3]]-Table11[[#This Row],[Labour]]</f>
        <v>-12.731300000000001</v>
      </c>
      <c r="AN475" s="18">
        <f>Table11[[#This Row],[Column4]]-Table11[[#This Row],[Conservative]]</f>
        <v>-6.1995399999999989</v>
      </c>
      <c r="AO475" s="19">
        <f>Table11[[#This Row],[Column5]]-Table11[[#This Row],[Reform]]</f>
        <v>14.376000000000001</v>
      </c>
      <c r="AP475" s="20">
        <f>Table11[[#This Row],[Column6]]-Table11[[#This Row],[LibDem]]</f>
        <v>-1.3624600000000004</v>
      </c>
      <c r="AQ475" s="21">
        <f>Table11[[#This Row],[Column7]]-Table11[[#This Row],[Green]]</f>
        <v>7.734</v>
      </c>
      <c r="AR475" s="22">
        <f>Table11[[#This Row],[Column8]]-Table11[[#This Row],[Oth]]</f>
        <v>-1.8167</v>
      </c>
      <c r="AS475" s="23">
        <f>Table11[[#This Row],[Column9]]-Table11[[#This Row],[SNP]]</f>
        <v>0</v>
      </c>
      <c r="AT475" s="24">
        <f>Table11[[#This Row],[Column10]]-Table11[[#This Row],[PD]]</f>
        <v>0</v>
      </c>
      <c r="AU475" s="24">
        <f>MAX(Table11[[#This Row],[Column3]:[Column10]])-LARGE(Table11[[#This Row],[Column3]:[Column10]],2)</f>
        <v>11.375540000000001</v>
      </c>
      <c r="AV475">
        <f>Table11[[#This Row],[Column3]]*Table11[[#This Row],[Column2]]</f>
        <v>998602.08840000001</v>
      </c>
      <c r="AW475" s="25">
        <f>TRUNC(Table11[[#This Row],[Column3]]*Table11[[#This Row],[Column28]]/100)</f>
        <v>9986</v>
      </c>
      <c r="AX475" s="26">
        <f>TRUNC(Table11[[#This Row],[Column4]]*Table11[[#This Row],[Column29]]/100)</f>
        <v>10608</v>
      </c>
      <c r="AY475" s="27">
        <f>TRUNC(Table11[[#This Row],[Column5]]*Table11[[#This Row],[Column30]]/100)</f>
        <v>15924</v>
      </c>
      <c r="AZ475" s="28">
        <f>TRUNC(Table11[[#This Row],[Column6]]*Table11[[#This Row],[Column31]]/100)</f>
        <v>4176</v>
      </c>
      <c r="BA475" s="29">
        <f>TRUNC(Table11[[#This Row],[Column7]]*Table11[[#This Row],[Column312]]/100)</f>
        <v>5950</v>
      </c>
      <c r="BB475" s="30">
        <f>TRUNC(Table11[[#This Row],[Column8]]*Table11[[#This Row],[Column313]]/100)</f>
        <v>85</v>
      </c>
      <c r="BC475" s="31">
        <f>TRUNC(Table11[[#This Row],[Column9]]*Table11[[#This Row],[Column314]]/100)</f>
        <v>0</v>
      </c>
      <c r="BD475" s="32">
        <f>TRUNC(Table11[[#This Row],[Column10]]*Table11[[#This Row],[Column30]]/100)</f>
        <v>0</v>
      </c>
      <c r="BE475">
        <f>Table11[[#This Row],[Column2]]</f>
        <v>46732</v>
      </c>
      <c r="BF475">
        <f>Table11[[#This Row],[Column28]]</f>
        <v>46732</v>
      </c>
      <c r="BG475">
        <f>Table11[[#This Row],[Column29]]</f>
        <v>46732</v>
      </c>
      <c r="BH475">
        <f>Table11[[#This Row],[Column30]]</f>
        <v>46732</v>
      </c>
      <c r="BI475">
        <f>Table11[[#This Row],[Column31]]</f>
        <v>46732</v>
      </c>
      <c r="BJ475">
        <f>Table11[[#This Row],[Column312]]</f>
        <v>46732</v>
      </c>
      <c r="BK475">
        <f>Table11[[#This Row],[Column313]]</f>
        <v>46732</v>
      </c>
      <c r="BL475">
        <f>Table11[[#This Row],[Column314]]</f>
        <v>46732</v>
      </c>
      <c r="BM475">
        <f>Table11[[#This Row],[Column315]]</f>
        <v>46732</v>
      </c>
      <c r="BN475">
        <f>Table11[[#This Row],[Column31]]</f>
        <v>46732</v>
      </c>
      <c r="BO475">
        <f>Table11[[#This Row],[Column312]]</f>
        <v>46732</v>
      </c>
    </row>
    <row r="476" spans="1:67" ht="28.8" customHeight="1">
      <c r="A476" s="4" t="s">
        <v>809</v>
      </c>
      <c r="B476" s="5" t="s">
        <v>421</v>
      </c>
      <c r="C476" s="5" t="s">
        <v>189</v>
      </c>
      <c r="D476" s="56" t="s">
        <v>1402</v>
      </c>
      <c r="E476" s="16">
        <v>0</v>
      </c>
      <c r="F476">
        <v>0.184</v>
      </c>
      <c r="G476">
        <v>7.2460000000000004</v>
      </c>
      <c r="H476">
        <v>7.992</v>
      </c>
      <c r="I476">
        <v>26.207000000000001</v>
      </c>
      <c r="J476">
        <v>20.172000000000001</v>
      </c>
      <c r="K476">
        <v>12.798999999999999</v>
      </c>
      <c r="L476">
        <v>25.399000000000001</v>
      </c>
      <c r="M476" s="7">
        <f>Table11[[#This Row],[Progressives]]*0.67+Table11[[#This Row],[Muslim]]*0.64+Table11[[#This Row],[Left]]*0.35+Table11[[#This Row],[Average]]*0.52+Table11[[#This Row],[Reforms]]*0.2</f>
        <v>26.715940000000003</v>
      </c>
      <c r="N476" s="58">
        <f>Table11[[#This Row],[Average]]*0.34+Table11[[#This Row],[Liberal]]*0.45+Table11[[#This Row],[Blues]]+Table11[[#This Row],[Reforms]]*0.6</f>
        <v>46.026179999999997</v>
      </c>
      <c r="O476" s="9">
        <f>Table11[[#This Row],[Liberal]]*0.55+Table11[[#This Row],[Progressives]]*0.07+Table11[[#This Row],[Average]]*0.14</f>
        <v>15.323020000000003</v>
      </c>
      <c r="P476" s="11">
        <f>Table11[[#This Row],[Muslim]]*0.06+Table11[[#This Row],[Left]]*0.44+Table11[[#This Row],[Progressives]]*0.26</f>
        <v>5.2772000000000006</v>
      </c>
      <c r="Q476" s="59"/>
      <c r="R476" s="57">
        <f>Table11[[#This Row],[Muslim]]*0.3+Table11[[#This Row],[Left]]*0.21+Table11[[#This Row],[Reforms]]*0.2</f>
        <v>6.6566600000000005</v>
      </c>
      <c r="T476" s="7">
        <v>5.8</v>
      </c>
      <c r="U476" s="8">
        <v>23.4</v>
      </c>
      <c r="V476" s="10">
        <v>13.5</v>
      </c>
      <c r="W476" s="9">
        <v>52</v>
      </c>
      <c r="X476" s="11">
        <v>3.7</v>
      </c>
      <c r="Y476" s="13">
        <v>1.6</v>
      </c>
      <c r="Z476" s="12">
        <v>0</v>
      </c>
      <c r="AA476" s="14">
        <v>0</v>
      </c>
      <c r="AB476">
        <f t="shared" ca="1" si="7"/>
        <v>0.14768601771309176</v>
      </c>
      <c r="AC476">
        <v>48106</v>
      </c>
      <c r="AD476" s="17">
        <v>2.33792</v>
      </c>
      <c r="AE476" s="18">
        <v>17.529599999999999</v>
      </c>
      <c r="AF476" s="19">
        <v>24.5794</v>
      </c>
      <c r="AG476" s="20">
        <v>46.03004</v>
      </c>
      <c r="AH476" s="21">
        <v>9.33324</v>
      </c>
      <c r="AI476" s="22">
        <v>0.189799999999999</v>
      </c>
      <c r="AJ476" s="23">
        <v>0</v>
      </c>
      <c r="AK476" s="24">
        <v>0</v>
      </c>
      <c r="AL476" s="4" t="s">
        <v>809</v>
      </c>
      <c r="AM476" s="17">
        <f>Table11[[#This Row],[Column3]]-Table11[[#This Row],[Labour]]</f>
        <v>-3.4620799999999998</v>
      </c>
      <c r="AN476" s="18">
        <f>Table11[[#This Row],[Column4]]-Table11[[#This Row],[Conservative]]</f>
        <v>-5.8704000000000001</v>
      </c>
      <c r="AO476" s="19">
        <f>Table11[[#This Row],[Column5]]-Table11[[#This Row],[Reform]]</f>
        <v>11.0794</v>
      </c>
      <c r="AP476" s="20">
        <f>Table11[[#This Row],[Column6]]-Table11[[#This Row],[LibDem]]</f>
        <v>-5.9699600000000004</v>
      </c>
      <c r="AQ476" s="21">
        <f>Table11[[#This Row],[Column7]]-Table11[[#This Row],[Green]]</f>
        <v>5.6332399999999998</v>
      </c>
      <c r="AR476" s="22">
        <f>Table11[[#This Row],[Column8]]-Table11[[#This Row],[Oth]]</f>
        <v>-1.410200000000001</v>
      </c>
      <c r="AS476" s="23">
        <f>Table11[[#This Row],[Column9]]-Table11[[#This Row],[SNP]]</f>
        <v>0</v>
      </c>
      <c r="AT476" s="24">
        <f>Table11[[#This Row],[Column10]]-Table11[[#This Row],[PD]]</f>
        <v>0</v>
      </c>
      <c r="AU476" s="24">
        <f>MAX(Table11[[#This Row],[Column3]:[Column10]])-LARGE(Table11[[#This Row],[Column3]:[Column10]],2)</f>
        <v>21.45064</v>
      </c>
      <c r="AV476">
        <f>Table11[[#This Row],[Column3]]*Table11[[#This Row],[Column2]]</f>
        <v>112467.97951999999</v>
      </c>
      <c r="AW476" s="25">
        <f>TRUNC(Table11[[#This Row],[Column3]]*Table11[[#This Row],[Column28]]/100)</f>
        <v>1124</v>
      </c>
      <c r="AX476" s="26">
        <f>TRUNC(Table11[[#This Row],[Column4]]*Table11[[#This Row],[Column29]]/100)</f>
        <v>8432</v>
      </c>
      <c r="AY476" s="27">
        <f>TRUNC(Table11[[#This Row],[Column5]]*Table11[[#This Row],[Column30]]/100)</f>
        <v>11824</v>
      </c>
      <c r="AZ476" s="28">
        <f>TRUNC(Table11[[#This Row],[Column6]]*Table11[[#This Row],[Column31]]/100)</f>
        <v>22143</v>
      </c>
      <c r="BA476" s="29">
        <f>TRUNC(Table11[[#This Row],[Column7]]*Table11[[#This Row],[Column312]]/100)</f>
        <v>4489</v>
      </c>
      <c r="BB476" s="30">
        <f>TRUNC(Table11[[#This Row],[Column8]]*Table11[[#This Row],[Column313]]/100)</f>
        <v>91</v>
      </c>
      <c r="BC476" s="31">
        <f>TRUNC(Table11[[#This Row],[Column9]]*Table11[[#This Row],[Column314]]/100)</f>
        <v>0</v>
      </c>
      <c r="BD476" s="32">
        <f>TRUNC(Table11[[#This Row],[Column10]]*Table11[[#This Row],[Column30]]/100)</f>
        <v>0</v>
      </c>
      <c r="BE476">
        <f>Table11[[#This Row],[Column2]]</f>
        <v>48106</v>
      </c>
      <c r="BF476">
        <f>Table11[[#This Row],[Column28]]</f>
        <v>48106</v>
      </c>
      <c r="BG476">
        <f>Table11[[#This Row],[Column29]]</f>
        <v>48106</v>
      </c>
      <c r="BH476">
        <f>Table11[[#This Row],[Column30]]</f>
        <v>48106</v>
      </c>
      <c r="BI476">
        <f>Table11[[#This Row],[Column31]]</f>
        <v>48106</v>
      </c>
      <c r="BJ476">
        <f>Table11[[#This Row],[Column312]]</f>
        <v>48106</v>
      </c>
      <c r="BK476">
        <f>Table11[[#This Row],[Column313]]</f>
        <v>48106</v>
      </c>
      <c r="BL476">
        <f>Table11[[#This Row],[Column314]]</f>
        <v>48106</v>
      </c>
      <c r="BM476">
        <f>Table11[[#This Row],[Column315]]</f>
        <v>48106</v>
      </c>
      <c r="BN476">
        <f>Table11[[#This Row],[Column31]]</f>
        <v>48106</v>
      </c>
      <c r="BO476">
        <f>Table11[[#This Row],[Column312]]</f>
        <v>48106</v>
      </c>
    </row>
    <row r="477" spans="1:67" ht="28.8" customHeight="1">
      <c r="A477" s="4" t="s">
        <v>414</v>
      </c>
      <c r="B477" s="5" t="s">
        <v>211</v>
      </c>
      <c r="C477" s="5" t="s">
        <v>189</v>
      </c>
      <c r="D477" s="56" t="s">
        <v>1403</v>
      </c>
      <c r="E477" s="16">
        <v>0</v>
      </c>
      <c r="F477">
        <v>0.30299999999999999</v>
      </c>
      <c r="G477">
        <v>7.1630000000000003</v>
      </c>
      <c r="H477">
        <v>6.7229999999999999</v>
      </c>
      <c r="I477">
        <v>29.388000000000002</v>
      </c>
      <c r="J477">
        <v>28.134</v>
      </c>
      <c r="K477">
        <v>5.3090000000000002</v>
      </c>
      <c r="L477">
        <v>22.978999999999999</v>
      </c>
      <c r="M477" s="7">
        <f>Table11[[#This Row],[Progressives]]*0.67+Table11[[#This Row],[Muslim]]*0.64+Table11[[#This Row],[Left]]*0.35+Table11[[#This Row],[Average]]*0.52+Table11[[#This Row],[Reforms]]*0.2</f>
        <v>27.082940000000004</v>
      </c>
      <c r="N477" s="58">
        <f>Table11[[#This Row],[Average]]*0.34+Table11[[#This Row],[Liberal]]*0.45+Table11[[#This Row],[Blues]]+Table11[[#This Row],[Reforms]]*0.6</f>
        <v>41.748620000000003</v>
      </c>
      <c r="O477" s="9">
        <f>Table11[[#This Row],[Liberal]]*0.55+Table11[[#This Row],[Progressives]]*0.07+Table11[[#This Row],[Average]]*0.14</f>
        <v>20.058630000000001</v>
      </c>
      <c r="P477" s="11">
        <f>Table11[[#This Row],[Muslim]]*0.06+Table11[[#This Row],[Left]]*0.44+Table11[[#This Row],[Progressives]]*0.26</f>
        <v>4.9178800000000003</v>
      </c>
      <c r="Q477" s="59"/>
      <c r="R477" s="57">
        <f>Table11[[#This Row],[Muslim]]*0.3+Table11[[#This Row],[Left]]*0.21+Table11[[#This Row],[Reforms]]*0.2</f>
        <v>6.1909299999999998</v>
      </c>
      <c r="T477" s="7">
        <v>46.4</v>
      </c>
      <c r="U477" s="8">
        <v>25.7</v>
      </c>
      <c r="V477" s="10">
        <v>11.5</v>
      </c>
      <c r="W477" s="9">
        <v>5.3</v>
      </c>
      <c r="X477" s="11">
        <v>10.4</v>
      </c>
      <c r="Y477" s="13">
        <v>0.8</v>
      </c>
      <c r="Z477" s="12">
        <v>0</v>
      </c>
      <c r="AA477" s="14">
        <v>0</v>
      </c>
      <c r="AB477">
        <f t="shared" ca="1" si="7"/>
        <v>0.17082085205425734</v>
      </c>
      <c r="AC477">
        <v>55244</v>
      </c>
      <c r="AD477" s="17">
        <v>27.072500000000002</v>
      </c>
      <c r="AE477" s="18">
        <v>22.2911</v>
      </c>
      <c r="AF477" s="19">
        <v>27.08</v>
      </c>
      <c r="AG477" s="20">
        <v>5.2568999999999999</v>
      </c>
      <c r="AH477" s="21">
        <v>18.228000000000002</v>
      </c>
      <c r="AI477" s="22">
        <v>7.1499999999999994E-2</v>
      </c>
      <c r="AJ477" s="23">
        <v>0</v>
      </c>
      <c r="AK477" s="24">
        <v>0</v>
      </c>
      <c r="AL477" s="4" t="s">
        <v>414</v>
      </c>
      <c r="AM477" s="17">
        <f>Table11[[#This Row],[Column3]]-Table11[[#This Row],[Labour]]</f>
        <v>-19.327499999999997</v>
      </c>
      <c r="AN477" s="18">
        <f>Table11[[#This Row],[Column4]]-Table11[[#This Row],[Conservative]]</f>
        <v>-3.4088999999999992</v>
      </c>
      <c r="AO477" s="19">
        <f>Table11[[#This Row],[Column5]]-Table11[[#This Row],[Reform]]</f>
        <v>15.579999999999998</v>
      </c>
      <c r="AP477" s="20">
        <f>Table11[[#This Row],[Column6]]-Table11[[#This Row],[LibDem]]</f>
        <v>-4.3099999999999916E-2</v>
      </c>
      <c r="AQ477" s="21">
        <f>Table11[[#This Row],[Column7]]-Table11[[#This Row],[Green]]</f>
        <v>7.8280000000000012</v>
      </c>
      <c r="AR477" s="22">
        <f>Table11[[#This Row],[Column8]]-Table11[[#This Row],[Oth]]</f>
        <v>-0.72850000000000004</v>
      </c>
      <c r="AS477" s="23">
        <f>Table11[[#This Row],[Column9]]-Table11[[#This Row],[SNP]]</f>
        <v>0</v>
      </c>
      <c r="AT477" s="24">
        <f>Table11[[#This Row],[Column10]]-Table11[[#This Row],[PD]]</f>
        <v>0</v>
      </c>
      <c r="AU477" s="24">
        <f>MAX(Table11[[#This Row],[Column3]:[Column10]])-LARGE(Table11[[#This Row],[Column3]:[Column10]],2)</f>
        <v>7.4999999999967315E-3</v>
      </c>
      <c r="AV477">
        <f>Table11[[#This Row],[Column3]]*Table11[[#This Row],[Column2]]</f>
        <v>1495593.1900000002</v>
      </c>
      <c r="AW477" s="25">
        <f>TRUNC(Table11[[#This Row],[Column3]]*Table11[[#This Row],[Column28]]/100)</f>
        <v>14955</v>
      </c>
      <c r="AX477" s="26">
        <f>TRUNC(Table11[[#This Row],[Column4]]*Table11[[#This Row],[Column29]]/100)</f>
        <v>12314</v>
      </c>
      <c r="AY477" s="27">
        <f>TRUNC(Table11[[#This Row],[Column5]]*Table11[[#This Row],[Column30]]/100)</f>
        <v>14960</v>
      </c>
      <c r="AZ477" s="28">
        <f>TRUNC(Table11[[#This Row],[Column6]]*Table11[[#This Row],[Column31]]/100)</f>
        <v>2904</v>
      </c>
      <c r="BA477" s="29">
        <f>TRUNC(Table11[[#This Row],[Column7]]*Table11[[#This Row],[Column312]]/100)</f>
        <v>10069</v>
      </c>
      <c r="BB477" s="30">
        <f>TRUNC(Table11[[#This Row],[Column8]]*Table11[[#This Row],[Column313]]/100)</f>
        <v>39</v>
      </c>
      <c r="BC477" s="31">
        <f>TRUNC(Table11[[#This Row],[Column9]]*Table11[[#This Row],[Column314]]/100)</f>
        <v>0</v>
      </c>
      <c r="BD477" s="32">
        <f>TRUNC(Table11[[#This Row],[Column10]]*Table11[[#This Row],[Column30]]/100)</f>
        <v>0</v>
      </c>
      <c r="BE477">
        <f>Table11[[#This Row],[Column2]]</f>
        <v>55244</v>
      </c>
      <c r="BF477">
        <f>Table11[[#This Row],[Column28]]</f>
        <v>55244</v>
      </c>
      <c r="BG477">
        <f>Table11[[#This Row],[Column29]]</f>
        <v>55244</v>
      </c>
      <c r="BH477">
        <f>Table11[[#This Row],[Column30]]</f>
        <v>55244</v>
      </c>
      <c r="BI477">
        <f>Table11[[#This Row],[Column31]]</f>
        <v>55244</v>
      </c>
      <c r="BJ477">
        <f>Table11[[#This Row],[Column312]]</f>
        <v>55244</v>
      </c>
      <c r="BK477">
        <f>Table11[[#This Row],[Column313]]</f>
        <v>55244</v>
      </c>
      <c r="BL477">
        <f>Table11[[#This Row],[Column314]]</f>
        <v>55244</v>
      </c>
      <c r="BM477">
        <f>Table11[[#This Row],[Column315]]</f>
        <v>55244</v>
      </c>
      <c r="BN477">
        <f>Table11[[#This Row],[Column31]]</f>
        <v>55244</v>
      </c>
      <c r="BO477">
        <f>Table11[[#This Row],[Column312]]</f>
        <v>55244</v>
      </c>
    </row>
    <row r="478" spans="1:67" ht="28.8" customHeight="1">
      <c r="A478" s="2" t="s">
        <v>302</v>
      </c>
      <c r="B478" s="3" t="s">
        <v>217</v>
      </c>
      <c r="C478" s="3" t="s">
        <v>189</v>
      </c>
      <c r="D478" s="50" t="s">
        <v>1404</v>
      </c>
      <c r="E478" s="16">
        <v>0</v>
      </c>
      <c r="F478">
        <v>1.9279999999999999</v>
      </c>
      <c r="G478">
        <v>8.6349999999999998</v>
      </c>
      <c r="H478">
        <v>9.7140000000000004</v>
      </c>
      <c r="I478">
        <v>30.530999999999999</v>
      </c>
      <c r="J478">
        <v>20.988</v>
      </c>
      <c r="K478">
        <v>4.5209999999999999</v>
      </c>
      <c r="L478">
        <v>23.684000000000001</v>
      </c>
      <c r="M478" s="7">
        <f>Table11[[#This Row],[Progressives]]*0.67+Table11[[#This Row],[Muslim]]*0.64+Table11[[#This Row],[Left]]*0.35+Table11[[#This Row],[Average]]*0.52+Table11[[#This Row],[Reforms]]*0.2</f>
        <v>31.377470000000002</v>
      </c>
      <c r="N478" s="58">
        <f>Table11[[#This Row],[Average]]*0.34+Table11[[#This Row],[Liberal]]*0.45+Table11[[#This Row],[Blues]]+Table11[[#This Row],[Reforms]]*0.6</f>
        <v>38.556539999999998</v>
      </c>
      <c r="O478" s="9">
        <f>Table11[[#This Row],[Liberal]]*0.55+Table11[[#This Row],[Progressives]]*0.07+Table11[[#This Row],[Average]]*0.14</f>
        <v>16.497720000000001</v>
      </c>
      <c r="P478" s="11">
        <f>Table11[[#This Row],[Muslim]]*0.06+Table11[[#This Row],[Left]]*0.44+Table11[[#This Row],[Progressives]]*0.26</f>
        <v>6.4407199999999998</v>
      </c>
      <c r="Q478" s="59"/>
      <c r="R478" s="57">
        <f>Table11[[#This Row],[Muslim]]*0.3+Table11[[#This Row],[Left]]*0.21+Table11[[#This Row],[Reforms]]*0.2</f>
        <v>7.1285500000000006</v>
      </c>
      <c r="T478" s="7">
        <v>40.6</v>
      </c>
      <c r="U478" s="8">
        <v>31.3</v>
      </c>
      <c r="V478" s="10">
        <v>17.100000000000001</v>
      </c>
      <c r="W478" s="9">
        <v>4.7</v>
      </c>
      <c r="X478" s="11">
        <v>5.4</v>
      </c>
      <c r="Y478" s="13">
        <v>0.9</v>
      </c>
      <c r="Z478" s="12">
        <v>0</v>
      </c>
      <c r="AA478" s="14">
        <v>0</v>
      </c>
      <c r="AB478">
        <f t="shared" ca="1" si="7"/>
        <v>0.33576635578726255</v>
      </c>
      <c r="AC478">
        <v>44165</v>
      </c>
      <c r="AD478" s="17">
        <v>24.593</v>
      </c>
      <c r="AE478" s="18">
        <v>24.294899999999998</v>
      </c>
      <c r="AF478" s="19">
        <v>31.198</v>
      </c>
      <c r="AG478" s="20">
        <v>5.9210999999999903</v>
      </c>
      <c r="AH478" s="21">
        <v>13.875999999999999</v>
      </c>
      <c r="AI478" s="22">
        <v>0.11699999999999899</v>
      </c>
      <c r="AJ478" s="23">
        <v>0</v>
      </c>
      <c r="AK478" s="24">
        <v>0</v>
      </c>
      <c r="AL478" s="2" t="s">
        <v>302</v>
      </c>
      <c r="AM478" s="17">
        <f>Table11[[#This Row],[Column3]]-Table11[[#This Row],[Labour]]</f>
        <v>-16.007000000000001</v>
      </c>
      <c r="AN478" s="18">
        <f>Table11[[#This Row],[Column4]]-Table11[[#This Row],[Conservative]]</f>
        <v>-7.0051000000000023</v>
      </c>
      <c r="AO478" s="19">
        <f>Table11[[#This Row],[Column5]]-Table11[[#This Row],[Reform]]</f>
        <v>14.097999999999999</v>
      </c>
      <c r="AP478" s="20">
        <f>Table11[[#This Row],[Column6]]-Table11[[#This Row],[LibDem]]</f>
        <v>1.2210999999999901</v>
      </c>
      <c r="AQ478" s="21">
        <f>Table11[[#This Row],[Column7]]-Table11[[#This Row],[Green]]</f>
        <v>8.4759999999999991</v>
      </c>
      <c r="AR478" s="22">
        <f>Table11[[#This Row],[Column8]]-Table11[[#This Row],[Oth]]</f>
        <v>-0.78300000000000103</v>
      </c>
      <c r="AS478" s="23">
        <f>Table11[[#This Row],[Column9]]-Table11[[#This Row],[SNP]]</f>
        <v>0</v>
      </c>
      <c r="AT478" s="24">
        <f>Table11[[#This Row],[Column10]]-Table11[[#This Row],[PD]]</f>
        <v>0</v>
      </c>
      <c r="AU478" s="24">
        <f>MAX(Table11[[#This Row],[Column3]:[Column10]])-LARGE(Table11[[#This Row],[Column3]:[Column10]],2)</f>
        <v>6.6050000000000004</v>
      </c>
      <c r="AV478">
        <f>Table11[[#This Row],[Column3]]*Table11[[#This Row],[Column2]]</f>
        <v>1086149.845</v>
      </c>
      <c r="AW478" s="25">
        <f>TRUNC(Table11[[#This Row],[Column3]]*Table11[[#This Row],[Column28]]/100)</f>
        <v>10861</v>
      </c>
      <c r="AX478" s="26">
        <f>TRUNC(Table11[[#This Row],[Column4]]*Table11[[#This Row],[Column29]]/100)</f>
        <v>10729</v>
      </c>
      <c r="AY478" s="27">
        <f>TRUNC(Table11[[#This Row],[Column5]]*Table11[[#This Row],[Column30]]/100)</f>
        <v>13778</v>
      </c>
      <c r="AZ478" s="28">
        <f>TRUNC(Table11[[#This Row],[Column6]]*Table11[[#This Row],[Column31]]/100)</f>
        <v>2615</v>
      </c>
      <c r="BA478" s="29">
        <f>TRUNC(Table11[[#This Row],[Column7]]*Table11[[#This Row],[Column312]]/100)</f>
        <v>6128</v>
      </c>
      <c r="BB478" s="30">
        <f>TRUNC(Table11[[#This Row],[Column8]]*Table11[[#This Row],[Column313]]/100)</f>
        <v>51</v>
      </c>
      <c r="BC478" s="31">
        <f>TRUNC(Table11[[#This Row],[Column9]]*Table11[[#This Row],[Column314]]/100)</f>
        <v>0</v>
      </c>
      <c r="BD478" s="32">
        <f>TRUNC(Table11[[#This Row],[Column10]]*Table11[[#This Row],[Column30]]/100)</f>
        <v>0</v>
      </c>
      <c r="BE478">
        <f>Table11[[#This Row],[Column2]]</f>
        <v>44165</v>
      </c>
      <c r="BF478">
        <f>Table11[[#This Row],[Column28]]</f>
        <v>44165</v>
      </c>
      <c r="BG478">
        <f>Table11[[#This Row],[Column29]]</f>
        <v>44165</v>
      </c>
      <c r="BH478">
        <f>Table11[[#This Row],[Column30]]</f>
        <v>44165</v>
      </c>
      <c r="BI478">
        <f>Table11[[#This Row],[Column31]]</f>
        <v>44165</v>
      </c>
      <c r="BJ478">
        <f>Table11[[#This Row],[Column312]]</f>
        <v>44165</v>
      </c>
      <c r="BK478">
        <f>Table11[[#This Row],[Column313]]</f>
        <v>44165</v>
      </c>
      <c r="BL478">
        <f>Table11[[#This Row],[Column314]]</f>
        <v>44165</v>
      </c>
      <c r="BM478">
        <f>Table11[[#This Row],[Column315]]</f>
        <v>44165</v>
      </c>
      <c r="BN478">
        <f>Table11[[#This Row],[Column31]]</f>
        <v>44165</v>
      </c>
      <c r="BO478">
        <f>Table11[[#This Row],[Column312]]</f>
        <v>44165</v>
      </c>
    </row>
    <row r="479" spans="1:67" ht="28.8">
      <c r="A479" s="4" t="s">
        <v>303</v>
      </c>
      <c r="B479" s="5" t="s">
        <v>217</v>
      </c>
      <c r="C479" s="5" t="s">
        <v>189</v>
      </c>
      <c r="D479" s="56" t="s">
        <v>1405</v>
      </c>
      <c r="E479">
        <v>0</v>
      </c>
      <c r="F479">
        <v>3.6389999999999998</v>
      </c>
      <c r="G479">
        <v>8.86</v>
      </c>
      <c r="H479">
        <v>13.347</v>
      </c>
      <c r="I479">
        <v>30.207999999999998</v>
      </c>
      <c r="J479">
        <v>18.459</v>
      </c>
      <c r="K479">
        <v>4.6340000000000003</v>
      </c>
      <c r="L479">
        <v>20.853999999999999</v>
      </c>
      <c r="M479" s="7">
        <f>Table11[[#This Row],[Progressives]]*0.67+Table11[[#This Row],[Muslim]]*0.64+Table11[[#This Row],[Left]]*0.35+Table11[[#This Row],[Average]]*0.52+Table11[[#This Row],[Reforms]]*0.2</f>
        <v>34.25141</v>
      </c>
      <c r="N479" s="58">
        <f>Table11[[#This Row],[Average]]*0.34+Table11[[#This Row],[Liberal]]*0.45+Table11[[#This Row],[Blues]]+Table11[[#This Row],[Reforms]]*0.6</f>
        <v>35.723669999999998</v>
      </c>
      <c r="O479" s="9">
        <f>Table11[[#This Row],[Liberal]]*0.55+Table11[[#This Row],[Progressives]]*0.07+Table11[[#This Row],[Average]]*0.14</f>
        <v>15.315860000000001</v>
      </c>
      <c r="P479" s="11">
        <f>Table11[[#This Row],[Muslim]]*0.06+Table11[[#This Row],[Left]]*0.44+Table11[[#This Row],[Progressives]]*0.26</f>
        <v>7.5869599999999995</v>
      </c>
      <c r="Q479" s="59"/>
      <c r="R479" s="57">
        <f>Table11[[#This Row],[Muslim]]*0.3+Table11[[#This Row],[Left]]*0.21+Table11[[#This Row],[Reforms]]*0.2</f>
        <v>7.1230999999999991</v>
      </c>
      <c r="T479" s="7">
        <v>48.4</v>
      </c>
      <c r="U479" s="8">
        <v>26.9</v>
      </c>
      <c r="V479" s="10">
        <v>13.8</v>
      </c>
      <c r="W479" s="9">
        <v>4.0999999999999996</v>
      </c>
      <c r="X479" s="11">
        <v>5.7</v>
      </c>
      <c r="Y479" s="13">
        <v>1.1000000000000001</v>
      </c>
      <c r="Z479" s="12">
        <v>0</v>
      </c>
      <c r="AA479" s="14">
        <v>0</v>
      </c>
      <c r="AB479">
        <f t="shared" ca="1" si="7"/>
        <v>0.8032986644786545</v>
      </c>
      <c r="AC479">
        <v>44794</v>
      </c>
      <c r="AD479" s="17">
        <v>30.379239999999999</v>
      </c>
      <c r="AE479" s="18">
        <v>18.330399999999901</v>
      </c>
      <c r="AF479" s="19">
        <v>29.7516</v>
      </c>
      <c r="AG479" s="20">
        <v>5.5857599999999996</v>
      </c>
      <c r="AH479" s="21">
        <v>15.81</v>
      </c>
      <c r="AI479" s="22">
        <v>0.14299999999999999</v>
      </c>
      <c r="AJ479" s="23">
        <v>0</v>
      </c>
      <c r="AK479" s="24">
        <v>0</v>
      </c>
      <c r="AL479" s="4" t="s">
        <v>303</v>
      </c>
      <c r="AM479" s="17">
        <f>Table11[[#This Row],[Column3]]-Table11[[#This Row],[Labour]]</f>
        <v>-18.020759999999999</v>
      </c>
      <c r="AN479" s="18">
        <f>Table11[[#This Row],[Column4]]-Table11[[#This Row],[Conservative]]</f>
        <v>-8.5696000000000971</v>
      </c>
      <c r="AO479" s="19">
        <f>Table11[[#This Row],[Column5]]-Table11[[#This Row],[Reform]]</f>
        <v>15.951599999999999</v>
      </c>
      <c r="AP479" s="20">
        <f>Table11[[#This Row],[Column6]]-Table11[[#This Row],[LibDem]]</f>
        <v>1.48576</v>
      </c>
      <c r="AQ479" s="21">
        <f>Table11[[#This Row],[Column7]]-Table11[[#This Row],[Green]]</f>
        <v>10.11</v>
      </c>
      <c r="AR479" s="22">
        <f>Table11[[#This Row],[Column8]]-Table11[[#This Row],[Oth]]</f>
        <v>-0.95700000000000007</v>
      </c>
      <c r="AS479" s="23">
        <f>Table11[[#This Row],[Column9]]-Table11[[#This Row],[SNP]]</f>
        <v>0</v>
      </c>
      <c r="AT479" s="24">
        <f>Table11[[#This Row],[Column10]]-Table11[[#This Row],[PD]]</f>
        <v>0</v>
      </c>
      <c r="AU479" s="24">
        <f>MAX(Table11[[#This Row],[Column3]:[Column10]])-LARGE(Table11[[#This Row],[Column3]:[Column10]],2)</f>
        <v>0.62763999999999953</v>
      </c>
      <c r="AV479">
        <f>Table11[[#This Row],[Column3]]*Table11[[#This Row],[Column2]]</f>
        <v>1360807.6765600001</v>
      </c>
      <c r="AW479" s="25">
        <f>TRUNC(Table11[[#This Row],[Column3]]*Table11[[#This Row],[Column28]]/100)</f>
        <v>13608</v>
      </c>
      <c r="AX479" s="26">
        <f>TRUNC(Table11[[#This Row],[Column4]]*Table11[[#This Row],[Column29]]/100)</f>
        <v>8210</v>
      </c>
      <c r="AY479" s="27">
        <f>TRUNC(Table11[[#This Row],[Column5]]*Table11[[#This Row],[Column30]]/100)</f>
        <v>13326</v>
      </c>
      <c r="AZ479" s="28">
        <f>TRUNC(Table11[[#This Row],[Column6]]*Table11[[#This Row],[Column31]]/100)</f>
        <v>2502</v>
      </c>
      <c r="BA479" s="29">
        <f>TRUNC(Table11[[#This Row],[Column7]]*Table11[[#This Row],[Column312]]/100)</f>
        <v>7081</v>
      </c>
      <c r="BB479" s="30">
        <f>TRUNC(Table11[[#This Row],[Column8]]*Table11[[#This Row],[Column313]]/100)</f>
        <v>64</v>
      </c>
      <c r="BC479" s="31">
        <f>TRUNC(Table11[[#This Row],[Column9]]*Table11[[#This Row],[Column314]]/100)</f>
        <v>0</v>
      </c>
      <c r="BD479" s="32">
        <f>TRUNC(Table11[[#This Row],[Column10]]*Table11[[#This Row],[Column30]]/100)</f>
        <v>0</v>
      </c>
      <c r="BE479">
        <f>Table11[[#This Row],[Column2]]</f>
        <v>44794</v>
      </c>
      <c r="BF479">
        <f>Table11[[#This Row],[Column28]]</f>
        <v>44794</v>
      </c>
      <c r="BG479">
        <f>Table11[[#This Row],[Column29]]</f>
        <v>44794</v>
      </c>
      <c r="BH479">
        <f>Table11[[#This Row],[Column30]]</f>
        <v>44794</v>
      </c>
      <c r="BI479">
        <f>Table11[[#This Row],[Column31]]</f>
        <v>44794</v>
      </c>
      <c r="BJ479">
        <f>Table11[[#This Row],[Column312]]</f>
        <v>44794</v>
      </c>
      <c r="BK479">
        <f>Table11[[#This Row],[Column313]]</f>
        <v>44794</v>
      </c>
      <c r="BL479">
        <f>Table11[[#This Row],[Column314]]</f>
        <v>44794</v>
      </c>
      <c r="BM479">
        <f>Table11[[#This Row],[Column315]]</f>
        <v>44794</v>
      </c>
      <c r="BN479">
        <f>Table11[[#This Row],[Column31]]</f>
        <v>44794</v>
      </c>
      <c r="BO479">
        <f>Table11[[#This Row],[Column312]]</f>
        <v>44794</v>
      </c>
    </row>
    <row r="480" spans="1:67" ht="28.8" customHeight="1">
      <c r="A480" s="2" t="s">
        <v>416</v>
      </c>
      <c r="B480" s="3" t="s">
        <v>188</v>
      </c>
      <c r="C480" s="3" t="s">
        <v>189</v>
      </c>
      <c r="D480" s="50" t="s">
        <v>1406</v>
      </c>
      <c r="E480">
        <v>0</v>
      </c>
      <c r="F480">
        <v>0.76100000000000001</v>
      </c>
      <c r="G480">
        <v>8.0440000000000005</v>
      </c>
      <c r="H480">
        <v>8.8699999999999992</v>
      </c>
      <c r="I480">
        <v>34.677999999999997</v>
      </c>
      <c r="J480">
        <v>19.34</v>
      </c>
      <c r="K480">
        <v>4.181</v>
      </c>
      <c r="L480">
        <v>24.126000000000001</v>
      </c>
      <c r="M480" s="7">
        <f>Table11[[#This Row],[Progressives]]*0.67+Table11[[#This Row],[Muslim]]*0.64+Table11[[#This Row],[Left]]*0.35+Table11[[#This Row],[Average]]*0.52+Table11[[#This Row],[Reforms]]*0.2</f>
        <v>32.103100000000005</v>
      </c>
      <c r="N480" s="58">
        <f>Table11[[#This Row],[Average]]*0.34+Table11[[#This Row],[Liberal]]*0.45+Table11[[#This Row],[Blues]]+Table11[[#This Row],[Reforms]]*0.6</f>
        <v>39.150120000000001</v>
      </c>
      <c r="O480" s="9">
        <f>Table11[[#This Row],[Liberal]]*0.55+Table11[[#This Row],[Progressives]]*0.07+Table11[[#This Row],[Average]]*0.14</f>
        <v>16.112819999999999</v>
      </c>
      <c r="P480" s="11">
        <f>Table11[[#This Row],[Muslim]]*0.06+Table11[[#This Row],[Left]]*0.44+Table11[[#This Row],[Progressives]]*0.26</f>
        <v>5.8912200000000006</v>
      </c>
      <c r="Q480" s="59"/>
      <c r="R480" s="57">
        <f>Table11[[#This Row],[Muslim]]*0.3+Table11[[#This Row],[Left]]*0.21+Table11[[#This Row],[Reforms]]*0.2</f>
        <v>6.7427400000000004</v>
      </c>
      <c r="T480" s="7">
        <v>7.1</v>
      </c>
      <c r="U480" s="8">
        <v>24.6</v>
      </c>
      <c r="V480" s="10">
        <v>16</v>
      </c>
      <c r="W480" s="9">
        <v>48.4</v>
      </c>
      <c r="X480" s="11">
        <v>3.6</v>
      </c>
      <c r="Y480" s="13">
        <v>0.3</v>
      </c>
      <c r="Z480" s="12">
        <v>0</v>
      </c>
      <c r="AA480" s="14">
        <v>0</v>
      </c>
      <c r="AB480">
        <f t="shared" ca="1" si="7"/>
        <v>0.22274483809929857</v>
      </c>
      <c r="AC480">
        <v>50294</v>
      </c>
      <c r="AD480" s="17">
        <v>2.9151999999999898</v>
      </c>
      <c r="AE480" s="18">
        <v>22.722000000000001</v>
      </c>
      <c r="AF480" s="19">
        <v>22.381</v>
      </c>
      <c r="AG480" s="20">
        <v>42.802759999999999</v>
      </c>
      <c r="AH480" s="21">
        <v>9.1400400000000008</v>
      </c>
      <c r="AI480" s="22">
        <v>3.8999999999999903E-2</v>
      </c>
      <c r="AJ480" s="23">
        <v>0</v>
      </c>
      <c r="AK480" s="24">
        <v>0</v>
      </c>
      <c r="AL480" s="2" t="s">
        <v>416</v>
      </c>
      <c r="AM480" s="17">
        <f>Table11[[#This Row],[Column3]]-Table11[[#This Row],[Labour]]</f>
        <v>-4.1848000000000098</v>
      </c>
      <c r="AN480" s="18">
        <f>Table11[[#This Row],[Column4]]-Table11[[#This Row],[Conservative]]</f>
        <v>-1.8780000000000001</v>
      </c>
      <c r="AO480" s="19">
        <f>Table11[[#This Row],[Column5]]-Table11[[#This Row],[Reform]]</f>
        <v>6.3810000000000002</v>
      </c>
      <c r="AP480" s="20">
        <f>Table11[[#This Row],[Column6]]-Table11[[#This Row],[LibDem]]</f>
        <v>-5.5972399999999993</v>
      </c>
      <c r="AQ480" s="21">
        <f>Table11[[#This Row],[Column7]]-Table11[[#This Row],[Green]]</f>
        <v>5.5400400000000012</v>
      </c>
      <c r="AR480" s="22">
        <f>Table11[[#This Row],[Column8]]-Table11[[#This Row],[Oth]]</f>
        <v>-0.26100000000000007</v>
      </c>
      <c r="AS480" s="23">
        <f>Table11[[#This Row],[Column9]]-Table11[[#This Row],[SNP]]</f>
        <v>0</v>
      </c>
      <c r="AT480" s="24">
        <f>Table11[[#This Row],[Column10]]-Table11[[#This Row],[PD]]</f>
        <v>0</v>
      </c>
      <c r="AU480" s="24">
        <f>MAX(Table11[[#This Row],[Column3]:[Column10]])-LARGE(Table11[[#This Row],[Column3]:[Column10]],2)</f>
        <v>20.080759999999998</v>
      </c>
      <c r="AV480">
        <f>Table11[[#This Row],[Column3]]*Table11[[#This Row],[Column2]]</f>
        <v>146617.06879999948</v>
      </c>
      <c r="AW480" s="25">
        <f>TRUNC(Table11[[#This Row],[Column3]]*Table11[[#This Row],[Column28]]/100)</f>
        <v>1466</v>
      </c>
      <c r="AX480" s="26">
        <f>TRUNC(Table11[[#This Row],[Column4]]*Table11[[#This Row],[Column29]]/100)</f>
        <v>11427</v>
      </c>
      <c r="AY480" s="27">
        <f>TRUNC(Table11[[#This Row],[Column5]]*Table11[[#This Row],[Column30]]/100)</f>
        <v>11256</v>
      </c>
      <c r="AZ480" s="28">
        <f>TRUNC(Table11[[#This Row],[Column6]]*Table11[[#This Row],[Column31]]/100)</f>
        <v>21527</v>
      </c>
      <c r="BA480" s="29">
        <f>TRUNC(Table11[[#This Row],[Column7]]*Table11[[#This Row],[Column312]]/100)</f>
        <v>4596</v>
      </c>
      <c r="BB480" s="30">
        <f>TRUNC(Table11[[#This Row],[Column8]]*Table11[[#This Row],[Column313]]/100)</f>
        <v>19</v>
      </c>
      <c r="BC480" s="31">
        <f>TRUNC(Table11[[#This Row],[Column9]]*Table11[[#This Row],[Column314]]/100)</f>
        <v>0</v>
      </c>
      <c r="BD480" s="32">
        <f>TRUNC(Table11[[#This Row],[Column10]]*Table11[[#This Row],[Column30]]/100)</f>
        <v>0</v>
      </c>
      <c r="BE480">
        <f>Table11[[#This Row],[Column2]]</f>
        <v>50294</v>
      </c>
      <c r="BF480">
        <f>Table11[[#This Row],[Column28]]</f>
        <v>50294</v>
      </c>
      <c r="BG480">
        <f>Table11[[#This Row],[Column29]]</f>
        <v>50294</v>
      </c>
      <c r="BH480">
        <f>Table11[[#This Row],[Column30]]</f>
        <v>50294</v>
      </c>
      <c r="BI480">
        <f>Table11[[#This Row],[Column31]]</f>
        <v>50294</v>
      </c>
      <c r="BJ480">
        <f>Table11[[#This Row],[Column312]]</f>
        <v>50294</v>
      </c>
      <c r="BK480">
        <f>Table11[[#This Row],[Column313]]</f>
        <v>50294</v>
      </c>
      <c r="BL480">
        <f>Table11[[#This Row],[Column314]]</f>
        <v>50294</v>
      </c>
      <c r="BM480">
        <f>Table11[[#This Row],[Column315]]</f>
        <v>50294</v>
      </c>
      <c r="BN480">
        <f>Table11[[#This Row],[Column31]]</f>
        <v>50294</v>
      </c>
      <c r="BO480">
        <f>Table11[[#This Row],[Column312]]</f>
        <v>50294</v>
      </c>
    </row>
    <row r="481" spans="1:69" ht="28.8" customHeight="1">
      <c r="A481" s="4" t="s">
        <v>417</v>
      </c>
      <c r="B481" s="5" t="s">
        <v>211</v>
      </c>
      <c r="C481" s="5" t="s">
        <v>189</v>
      </c>
      <c r="D481" s="56" t="s">
        <v>1407</v>
      </c>
      <c r="E481" s="16">
        <v>0</v>
      </c>
      <c r="F481">
        <v>0.95099999999999996</v>
      </c>
      <c r="G481">
        <v>7.4379999999999997</v>
      </c>
      <c r="H481">
        <v>7.6479999999999997</v>
      </c>
      <c r="I481">
        <v>28.701000000000001</v>
      </c>
      <c r="J481">
        <v>28.263000000000002</v>
      </c>
      <c r="K481">
        <v>5.5650000000000004</v>
      </c>
      <c r="L481">
        <v>21.433</v>
      </c>
      <c r="M481" s="7">
        <f>Table11[[#This Row],[Progressives]]*0.67+Table11[[#This Row],[Muslim]]*0.64+Table11[[#This Row],[Left]]*0.35+Table11[[#This Row],[Average]]*0.52+Table11[[#This Row],[Reforms]]*0.2</f>
        <v>27.547220000000003</v>
      </c>
      <c r="N481" s="58">
        <f>Table11[[#This Row],[Average]]*0.34+Table11[[#This Row],[Liberal]]*0.45+Table11[[#This Row],[Blues]]+Table11[[#This Row],[Reforms]]*0.6</f>
        <v>40.901490000000003</v>
      </c>
      <c r="O481" s="9">
        <f>Table11[[#This Row],[Liberal]]*0.55+Table11[[#This Row],[Progressives]]*0.07+Table11[[#This Row],[Average]]*0.14</f>
        <v>20.098150000000004</v>
      </c>
      <c r="P481" s="11">
        <f>Table11[[#This Row],[Muslim]]*0.06+Table11[[#This Row],[Left]]*0.44+Table11[[#This Row],[Progressives]]*0.26</f>
        <v>5.3182600000000004</v>
      </c>
      <c r="Q481" s="59"/>
      <c r="R481" s="57">
        <f>Table11[[#This Row],[Muslim]]*0.3+Table11[[#This Row],[Left]]*0.21+Table11[[#This Row],[Reforms]]*0.2</f>
        <v>6.1338799999999996</v>
      </c>
      <c r="T481" s="7">
        <v>8.9</v>
      </c>
      <c r="U481" s="8">
        <v>29.8</v>
      </c>
      <c r="V481" s="10">
        <v>12.4</v>
      </c>
      <c r="W481" s="9">
        <v>42.7</v>
      </c>
      <c r="X481" s="11">
        <v>5.9</v>
      </c>
      <c r="Y481" s="13">
        <v>0.4</v>
      </c>
      <c r="Z481" s="12">
        <v>0</v>
      </c>
      <c r="AA481" s="14">
        <v>0</v>
      </c>
      <c r="AB481">
        <f t="shared" ca="1" si="7"/>
        <v>0.59380389157245239</v>
      </c>
      <c r="AC481">
        <v>48539</v>
      </c>
      <c r="AD481" s="17">
        <v>3.7062400000000002</v>
      </c>
      <c r="AE481" s="18">
        <v>23.722000000000001</v>
      </c>
      <c r="AF481" s="19">
        <v>22.876999999999999</v>
      </c>
      <c r="AG481" s="20">
        <v>39.644759999999998</v>
      </c>
      <c r="AH481" s="21">
        <v>9.9876000000000005</v>
      </c>
      <c r="AI481" s="22">
        <v>6.2399999999999997E-2</v>
      </c>
      <c r="AJ481" s="23">
        <v>0</v>
      </c>
      <c r="AK481" s="24">
        <v>0</v>
      </c>
      <c r="AL481" s="4" t="s">
        <v>417</v>
      </c>
      <c r="AM481" s="17">
        <f>Table11[[#This Row],[Column3]]-Table11[[#This Row],[Labour]]</f>
        <v>-5.1937600000000002</v>
      </c>
      <c r="AN481" s="18">
        <f>Table11[[#This Row],[Column4]]-Table11[[#This Row],[Conservative]]</f>
        <v>-6.0779999999999994</v>
      </c>
      <c r="AO481" s="19">
        <f>Table11[[#This Row],[Column5]]-Table11[[#This Row],[Reform]]</f>
        <v>10.476999999999999</v>
      </c>
      <c r="AP481" s="20">
        <f>Table11[[#This Row],[Column6]]-Table11[[#This Row],[LibDem]]</f>
        <v>-3.0552400000000048</v>
      </c>
      <c r="AQ481" s="21">
        <f>Table11[[#This Row],[Column7]]-Table11[[#This Row],[Green]]</f>
        <v>4.0876000000000001</v>
      </c>
      <c r="AR481" s="22">
        <f>Table11[[#This Row],[Column8]]-Table11[[#This Row],[Oth]]</f>
        <v>-0.33760000000000001</v>
      </c>
      <c r="AS481" s="23">
        <f>Table11[[#This Row],[Column9]]-Table11[[#This Row],[SNP]]</f>
        <v>0</v>
      </c>
      <c r="AT481" s="24">
        <f>Table11[[#This Row],[Column10]]-Table11[[#This Row],[PD]]</f>
        <v>0</v>
      </c>
      <c r="AU481" s="24">
        <f>MAX(Table11[[#This Row],[Column3]:[Column10]])-LARGE(Table11[[#This Row],[Column3]:[Column10]],2)</f>
        <v>15.922759999999997</v>
      </c>
      <c r="AV481">
        <f>Table11[[#This Row],[Column3]]*Table11[[#This Row],[Column2]]</f>
        <v>179897.18336</v>
      </c>
      <c r="AW481" s="25">
        <f>TRUNC(Table11[[#This Row],[Column3]]*Table11[[#This Row],[Column28]]/100)</f>
        <v>1798</v>
      </c>
      <c r="AX481" s="26">
        <f>TRUNC(Table11[[#This Row],[Column4]]*Table11[[#This Row],[Column29]]/100)</f>
        <v>11514</v>
      </c>
      <c r="AY481" s="27">
        <f>TRUNC(Table11[[#This Row],[Column5]]*Table11[[#This Row],[Column30]]/100)</f>
        <v>11104</v>
      </c>
      <c r="AZ481" s="28">
        <f>TRUNC(Table11[[#This Row],[Column6]]*Table11[[#This Row],[Column31]]/100)</f>
        <v>19243</v>
      </c>
      <c r="BA481" s="29">
        <f>TRUNC(Table11[[#This Row],[Column7]]*Table11[[#This Row],[Column312]]/100)</f>
        <v>4847</v>
      </c>
      <c r="BB481" s="30">
        <f>TRUNC(Table11[[#This Row],[Column8]]*Table11[[#This Row],[Column313]]/100)</f>
        <v>30</v>
      </c>
      <c r="BC481" s="31">
        <f>TRUNC(Table11[[#This Row],[Column9]]*Table11[[#This Row],[Column314]]/100)</f>
        <v>0</v>
      </c>
      <c r="BD481" s="32">
        <f>TRUNC(Table11[[#This Row],[Column10]]*Table11[[#This Row],[Column30]]/100)</f>
        <v>0</v>
      </c>
      <c r="BE481">
        <f>Table11[[#This Row],[Column2]]</f>
        <v>48539</v>
      </c>
      <c r="BF481">
        <f>Table11[[#This Row],[Column28]]</f>
        <v>48539</v>
      </c>
      <c r="BG481">
        <f>Table11[[#This Row],[Column29]]</f>
        <v>48539</v>
      </c>
      <c r="BH481">
        <f>Table11[[#This Row],[Column30]]</f>
        <v>48539</v>
      </c>
      <c r="BI481">
        <f>Table11[[#This Row],[Column31]]</f>
        <v>48539</v>
      </c>
      <c r="BJ481">
        <f>Table11[[#This Row],[Column312]]</f>
        <v>48539</v>
      </c>
      <c r="BK481">
        <f>Table11[[#This Row],[Column313]]</f>
        <v>48539</v>
      </c>
      <c r="BL481">
        <f>Table11[[#This Row],[Column314]]</f>
        <v>48539</v>
      </c>
      <c r="BM481">
        <f>Table11[[#This Row],[Column315]]</f>
        <v>48539</v>
      </c>
      <c r="BN481">
        <f>Table11[[#This Row],[Column31]]</f>
        <v>48539</v>
      </c>
      <c r="BO481">
        <f>Table11[[#This Row],[Column312]]</f>
        <v>48539</v>
      </c>
    </row>
    <row r="482" spans="1:69" ht="28.8">
      <c r="A482" s="4" t="s">
        <v>829</v>
      </c>
      <c r="B482" s="5" t="s">
        <v>211</v>
      </c>
      <c r="C482" s="5" t="s">
        <v>189</v>
      </c>
      <c r="D482" s="56" t="s">
        <v>1408</v>
      </c>
      <c r="E482" s="16">
        <v>0</v>
      </c>
      <c r="F482">
        <v>0.59499999999999997</v>
      </c>
      <c r="G482">
        <v>8.3130000000000006</v>
      </c>
      <c r="H482">
        <v>6.1079999999999997</v>
      </c>
      <c r="I482">
        <v>25.895</v>
      </c>
      <c r="J482">
        <v>29.504000000000001</v>
      </c>
      <c r="K482">
        <v>7.0979999999999999</v>
      </c>
      <c r="L482">
        <v>22.488</v>
      </c>
      <c r="M482" s="7">
        <f>Table11[[#This Row],[Progressives]]*0.67+Table11[[#This Row],[Muslim]]*0.64+Table11[[#This Row],[Left]]*0.35+Table11[[#This Row],[Average]]*0.52+Table11[[#This Row],[Reforms]]*0.2</f>
        <v>25.345709999999997</v>
      </c>
      <c r="N482" s="58">
        <f>Table11[[#This Row],[Average]]*0.34+Table11[[#This Row],[Liberal]]*0.45+Table11[[#This Row],[Blues]]+Table11[[#This Row],[Reforms]]*0.6</f>
        <v>42.671900000000001</v>
      </c>
      <c r="O482" s="9">
        <f>Table11[[#This Row],[Liberal]]*0.55+Table11[[#This Row],[Progressives]]*0.07+Table11[[#This Row],[Average]]*0.14</f>
        <v>20.280060000000002</v>
      </c>
      <c r="P482" s="11">
        <f>Table11[[#This Row],[Muslim]]*0.06+Table11[[#This Row],[Left]]*0.44+Table11[[#This Row],[Progressives]]*0.26</f>
        <v>5.2815000000000003</v>
      </c>
      <c r="Q482" s="59"/>
      <c r="R482" s="57">
        <f>Table11[[#This Row],[Muslim]]*0.3+Table11[[#This Row],[Left]]*0.21+Table11[[#This Row],[Reforms]]*0.2</f>
        <v>6.4218299999999999</v>
      </c>
      <c r="T482" s="7">
        <v>9.5</v>
      </c>
      <c r="U482" s="8">
        <v>33.4</v>
      </c>
      <c r="V482" s="10">
        <v>14.1</v>
      </c>
      <c r="W482" s="9">
        <v>39</v>
      </c>
      <c r="X482" s="11">
        <v>4.0999999999999996</v>
      </c>
      <c r="Y482" s="13">
        <v>0</v>
      </c>
      <c r="Z482" s="12">
        <v>0</v>
      </c>
      <c r="AA482" s="14">
        <v>0</v>
      </c>
      <c r="AB482">
        <f t="shared" ca="1" si="7"/>
        <v>0.46854684672823665</v>
      </c>
      <c r="AC482">
        <v>53367</v>
      </c>
      <c r="AD482" s="17">
        <v>3.952</v>
      </c>
      <c r="AE482" s="18">
        <v>26.004000000000001</v>
      </c>
      <c r="AF482" s="19">
        <v>25.751000000000001</v>
      </c>
      <c r="AG482" s="20">
        <v>36.150039999999997</v>
      </c>
      <c r="AH482" s="21">
        <v>8.1429600000000004</v>
      </c>
      <c r="AI482" s="22">
        <v>0</v>
      </c>
      <c r="AJ482" s="23">
        <v>0</v>
      </c>
      <c r="AK482" s="24">
        <v>0</v>
      </c>
      <c r="AL482" s="4" t="s">
        <v>829</v>
      </c>
      <c r="AM482" s="17">
        <f>Table11[[#This Row],[Column3]]-Table11[[#This Row],[Labour]]</f>
        <v>-5.548</v>
      </c>
      <c r="AN482" s="18">
        <f>Table11[[#This Row],[Column4]]-Table11[[#This Row],[Conservative]]</f>
        <v>-7.3959999999999972</v>
      </c>
      <c r="AO482" s="19">
        <f>Table11[[#This Row],[Column5]]-Table11[[#This Row],[Reform]]</f>
        <v>11.651000000000002</v>
      </c>
      <c r="AP482" s="20">
        <f>Table11[[#This Row],[Column6]]-Table11[[#This Row],[LibDem]]</f>
        <v>-2.8499600000000029</v>
      </c>
      <c r="AQ482" s="21">
        <f>Table11[[#This Row],[Column7]]-Table11[[#This Row],[Green]]</f>
        <v>4.0429600000000008</v>
      </c>
      <c r="AR482" s="22">
        <f>Table11[[#This Row],[Column8]]-Table11[[#This Row],[Oth]]</f>
        <v>0</v>
      </c>
      <c r="AS482" s="23">
        <f>Table11[[#This Row],[Column9]]-Table11[[#This Row],[SNP]]</f>
        <v>0</v>
      </c>
      <c r="AT482" s="24">
        <f>Table11[[#This Row],[Column10]]-Table11[[#This Row],[PD]]</f>
        <v>0</v>
      </c>
      <c r="AU482" s="24">
        <f>MAX(Table11[[#This Row],[Column3]:[Column10]])-LARGE(Table11[[#This Row],[Column3]:[Column10]],2)</f>
        <v>10.146039999999996</v>
      </c>
      <c r="AV482">
        <f>Table11[[#This Row],[Column3]]*Table11[[#This Row],[Column2]]</f>
        <v>210906.38399999999</v>
      </c>
      <c r="AW482" s="25">
        <f>TRUNC(Table11[[#This Row],[Column3]]*Table11[[#This Row],[Column28]]/100)</f>
        <v>2109</v>
      </c>
      <c r="AX482" s="26">
        <f>TRUNC(Table11[[#This Row],[Column4]]*Table11[[#This Row],[Column29]]/100)</f>
        <v>13877</v>
      </c>
      <c r="AY482" s="27">
        <f>TRUNC(Table11[[#This Row],[Column5]]*Table11[[#This Row],[Column30]]/100)</f>
        <v>13742</v>
      </c>
      <c r="AZ482" s="28">
        <f>TRUNC(Table11[[#This Row],[Column6]]*Table11[[#This Row],[Column31]]/100)</f>
        <v>19292</v>
      </c>
      <c r="BA482" s="29">
        <f>TRUNC(Table11[[#This Row],[Column7]]*Table11[[#This Row],[Column312]]/100)</f>
        <v>4345</v>
      </c>
      <c r="BB482" s="30">
        <f>TRUNC(Table11[[#This Row],[Column8]]*Table11[[#This Row],[Column313]]/100)</f>
        <v>0</v>
      </c>
      <c r="BC482" s="31">
        <f>TRUNC(Table11[[#This Row],[Column9]]*Table11[[#This Row],[Column314]]/100)</f>
        <v>0</v>
      </c>
      <c r="BD482" s="32">
        <f>TRUNC(Table11[[#This Row],[Column10]]*Table11[[#This Row],[Column30]]/100)</f>
        <v>0</v>
      </c>
      <c r="BE482">
        <f>Table11[[#This Row],[Column2]]</f>
        <v>53367</v>
      </c>
      <c r="BF482">
        <f>Table11[[#This Row],[Column28]]</f>
        <v>53367</v>
      </c>
      <c r="BG482">
        <f>Table11[[#This Row],[Column29]]</f>
        <v>53367</v>
      </c>
      <c r="BH482">
        <f>Table11[[#This Row],[Column30]]</f>
        <v>53367</v>
      </c>
      <c r="BI482">
        <f>Table11[[#This Row],[Column31]]</f>
        <v>53367</v>
      </c>
      <c r="BJ482">
        <f>Table11[[#This Row],[Column312]]</f>
        <v>53367</v>
      </c>
      <c r="BK482">
        <f>Table11[[#This Row],[Column313]]</f>
        <v>53367</v>
      </c>
      <c r="BL482">
        <f>Table11[[#This Row],[Column314]]</f>
        <v>53367</v>
      </c>
      <c r="BM482">
        <f>Table11[[#This Row],[Column315]]</f>
        <v>53367</v>
      </c>
      <c r="BN482">
        <f>Table11[[#This Row],[Column31]]</f>
        <v>53367</v>
      </c>
      <c r="BO482">
        <f>Table11[[#This Row],[Column312]]</f>
        <v>53367</v>
      </c>
    </row>
    <row r="483" spans="1:69" ht="28.8" customHeight="1">
      <c r="A483" s="4" t="s">
        <v>832</v>
      </c>
      <c r="B483" s="5" t="s">
        <v>833</v>
      </c>
      <c r="C483" s="5" t="s">
        <v>189</v>
      </c>
      <c r="D483" s="56" t="s">
        <v>1409</v>
      </c>
      <c r="E483" s="16">
        <v>0</v>
      </c>
      <c r="F483">
        <v>0.17199999999999999</v>
      </c>
      <c r="G483">
        <v>6.8390000000000004</v>
      </c>
      <c r="H483">
        <v>7.1790000000000003</v>
      </c>
      <c r="I483">
        <v>25.274999999999999</v>
      </c>
      <c r="J483">
        <v>21.552</v>
      </c>
      <c r="K483">
        <v>12.952</v>
      </c>
      <c r="L483">
        <v>26.03</v>
      </c>
      <c r="M483" s="7">
        <f>Table11[[#This Row],[Progressives]]*0.67+Table11[[#This Row],[Muslim]]*0.64+Table11[[#This Row],[Left]]*0.35+Table11[[#This Row],[Average]]*0.52+Table11[[#This Row],[Reforms]]*0.2</f>
        <v>25.662659999999999</v>
      </c>
      <c r="N483" s="58">
        <f>Table11[[#This Row],[Average]]*0.34+Table11[[#This Row],[Liberal]]*0.45+Table11[[#This Row],[Blues]]+Table11[[#This Row],[Reforms]]*0.6</f>
        <v>46.861899999999999</v>
      </c>
      <c r="O483" s="9">
        <f>Table11[[#This Row],[Liberal]]*0.55+Table11[[#This Row],[Progressives]]*0.07+Table11[[#This Row],[Average]]*0.14</f>
        <v>15.894629999999999</v>
      </c>
      <c r="P483" s="11">
        <f>Table11[[#This Row],[Muslim]]*0.06+Table11[[#This Row],[Left]]*0.44+Table11[[#This Row],[Progressives]]*0.26</f>
        <v>4.8860200000000003</v>
      </c>
      <c r="Q483" s="59"/>
      <c r="R483" s="57">
        <f>Table11[[#This Row],[Muslim]]*0.3+Table11[[#This Row],[Left]]*0.21+Table11[[#This Row],[Reforms]]*0.2</f>
        <v>6.6937900000000008</v>
      </c>
      <c r="T483" s="7">
        <v>9.1</v>
      </c>
      <c r="U483" s="8">
        <v>31.2</v>
      </c>
      <c r="V483" s="10">
        <v>16.399999999999999</v>
      </c>
      <c r="W483" s="9">
        <v>38.6</v>
      </c>
      <c r="X483" s="11">
        <v>4.7</v>
      </c>
      <c r="Y483" s="13">
        <v>0</v>
      </c>
      <c r="Z483" s="12">
        <v>0</v>
      </c>
      <c r="AA483" s="14">
        <v>0</v>
      </c>
      <c r="AB483">
        <f t="shared" ca="1" si="7"/>
        <v>0.88922652231632904</v>
      </c>
      <c r="AC483">
        <v>47491</v>
      </c>
      <c r="AD483" s="17">
        <v>3.7702399999999998</v>
      </c>
      <c r="AE483" s="18">
        <v>23.667999999999999</v>
      </c>
      <c r="AF483" s="19">
        <v>27.748999999999999</v>
      </c>
      <c r="AG483" s="20">
        <v>36.036439999999999</v>
      </c>
      <c r="AH483" s="21">
        <v>8.7763200000000001</v>
      </c>
      <c r="AI483" s="22">
        <v>0</v>
      </c>
      <c r="AJ483" s="23">
        <v>0</v>
      </c>
      <c r="AK483" s="24">
        <v>0</v>
      </c>
      <c r="AL483" s="4" t="s">
        <v>832</v>
      </c>
      <c r="AM483" s="17">
        <f>Table11[[#This Row],[Column3]]-Table11[[#This Row],[Labour]]</f>
        <v>-5.3297600000000003</v>
      </c>
      <c r="AN483" s="18">
        <f>Table11[[#This Row],[Column4]]-Table11[[#This Row],[Conservative]]</f>
        <v>-7.532</v>
      </c>
      <c r="AO483" s="19">
        <f>Table11[[#This Row],[Column5]]-Table11[[#This Row],[Reform]]</f>
        <v>11.349</v>
      </c>
      <c r="AP483" s="20">
        <f>Table11[[#This Row],[Column6]]-Table11[[#This Row],[LibDem]]</f>
        <v>-2.5635600000000025</v>
      </c>
      <c r="AQ483" s="21">
        <f>Table11[[#This Row],[Column7]]-Table11[[#This Row],[Green]]</f>
        <v>4.0763199999999999</v>
      </c>
      <c r="AR483" s="22">
        <f>Table11[[#This Row],[Column8]]-Table11[[#This Row],[Oth]]</f>
        <v>0</v>
      </c>
      <c r="AS483" s="23">
        <f>Table11[[#This Row],[Column9]]-Table11[[#This Row],[SNP]]</f>
        <v>0</v>
      </c>
      <c r="AT483" s="24">
        <f>Table11[[#This Row],[Column10]]-Table11[[#This Row],[PD]]</f>
        <v>0</v>
      </c>
      <c r="AU483" s="24">
        <f>MAX(Table11[[#This Row],[Column3]:[Column10]])-LARGE(Table11[[#This Row],[Column3]:[Column10]],2)</f>
        <v>8.2874400000000001</v>
      </c>
      <c r="AV483">
        <f>Table11[[#This Row],[Column3]]*Table11[[#This Row],[Column2]]</f>
        <v>179052.46784</v>
      </c>
      <c r="AW483" s="25">
        <f>TRUNC(Table11[[#This Row],[Column3]]*Table11[[#This Row],[Column28]]/100)</f>
        <v>1790</v>
      </c>
      <c r="AX483" s="26">
        <f>TRUNC(Table11[[#This Row],[Column4]]*Table11[[#This Row],[Column29]]/100)</f>
        <v>11240</v>
      </c>
      <c r="AY483" s="27">
        <f>TRUNC(Table11[[#This Row],[Column5]]*Table11[[#This Row],[Column30]]/100)</f>
        <v>13178</v>
      </c>
      <c r="AZ483" s="28">
        <f>TRUNC(Table11[[#This Row],[Column6]]*Table11[[#This Row],[Column31]]/100)</f>
        <v>17114</v>
      </c>
      <c r="BA483" s="29">
        <f>TRUNC(Table11[[#This Row],[Column7]]*Table11[[#This Row],[Column312]]/100)</f>
        <v>4167</v>
      </c>
      <c r="BB483" s="30">
        <f>TRUNC(Table11[[#This Row],[Column8]]*Table11[[#This Row],[Column313]]/100)</f>
        <v>0</v>
      </c>
      <c r="BC483" s="31">
        <f>TRUNC(Table11[[#This Row],[Column9]]*Table11[[#This Row],[Column314]]/100)</f>
        <v>0</v>
      </c>
      <c r="BD483" s="32">
        <f>TRUNC(Table11[[#This Row],[Column10]]*Table11[[#This Row],[Column30]]/100)</f>
        <v>0</v>
      </c>
      <c r="BE483">
        <f>Table11[[#This Row],[Column2]]</f>
        <v>47491</v>
      </c>
      <c r="BF483">
        <f>Table11[[#This Row],[Column28]]</f>
        <v>47491</v>
      </c>
      <c r="BG483">
        <f>Table11[[#This Row],[Column29]]</f>
        <v>47491</v>
      </c>
      <c r="BH483">
        <f>Table11[[#This Row],[Column30]]</f>
        <v>47491</v>
      </c>
      <c r="BI483">
        <f>Table11[[#This Row],[Column31]]</f>
        <v>47491</v>
      </c>
      <c r="BJ483">
        <f>Table11[[#This Row],[Column312]]</f>
        <v>47491</v>
      </c>
      <c r="BK483">
        <f>Table11[[#This Row],[Column313]]</f>
        <v>47491</v>
      </c>
      <c r="BL483">
        <f>Table11[[#This Row],[Column314]]</f>
        <v>47491</v>
      </c>
      <c r="BM483">
        <f>Table11[[#This Row],[Column315]]</f>
        <v>47491</v>
      </c>
      <c r="BN483">
        <f>Table11[[#This Row],[Column31]]</f>
        <v>47491</v>
      </c>
      <c r="BO483">
        <f>Table11[[#This Row],[Column312]]</f>
        <v>47491</v>
      </c>
    </row>
    <row r="484" spans="1:69" ht="28.8" customHeight="1">
      <c r="A484" s="2" t="s">
        <v>834</v>
      </c>
      <c r="B484" s="3" t="s">
        <v>330</v>
      </c>
      <c r="C484" s="3" t="s">
        <v>189</v>
      </c>
      <c r="D484" s="50" t="s">
        <v>1410</v>
      </c>
      <c r="E484" s="16">
        <v>0</v>
      </c>
      <c r="F484">
        <v>0.63100000000000001</v>
      </c>
      <c r="G484">
        <v>7.2210000000000001</v>
      </c>
      <c r="H484">
        <v>9.2989999999999995</v>
      </c>
      <c r="I484">
        <v>41.731999999999999</v>
      </c>
      <c r="J484">
        <v>12.494</v>
      </c>
      <c r="K484">
        <v>0.28000000000000003</v>
      </c>
      <c r="L484">
        <v>28.344000000000001</v>
      </c>
      <c r="M484" s="7">
        <f>Table11[[#This Row],[Progressives]]*0.67+Table11[[#This Row],[Muslim]]*0.64+Table11[[#This Row],[Left]]*0.35+Table11[[#This Row],[Average]]*0.52+Table11[[#This Row],[Reforms]]*0.2</f>
        <v>36.53096</v>
      </c>
      <c r="N484" s="58">
        <f>Table11[[#This Row],[Average]]*0.34+Table11[[#This Row],[Liberal]]*0.45+Table11[[#This Row],[Blues]]+Table11[[#This Row],[Reforms]]*0.6</f>
        <v>37.097580000000001</v>
      </c>
      <c r="O484" s="9">
        <f>Table11[[#This Row],[Liberal]]*0.55+Table11[[#This Row],[Progressives]]*0.07+Table11[[#This Row],[Average]]*0.14</f>
        <v>13.365110000000001</v>
      </c>
      <c r="P484" s="11">
        <f>Table11[[#This Row],[Muslim]]*0.06+Table11[[#This Row],[Left]]*0.44+Table11[[#This Row],[Progressives]]*0.26</f>
        <v>5.6328399999999998</v>
      </c>
      <c r="Q484" s="59"/>
      <c r="R484" s="57">
        <f>Table11[[#This Row],[Muslim]]*0.3+Table11[[#This Row],[Left]]*0.21+Table11[[#This Row],[Reforms]]*0.2</f>
        <v>7.3745100000000008</v>
      </c>
      <c r="T484" s="7">
        <v>7.1</v>
      </c>
      <c r="U484" s="8">
        <v>29.5</v>
      </c>
      <c r="V484" s="10">
        <v>18.8</v>
      </c>
      <c r="W484" s="9">
        <v>41.1</v>
      </c>
      <c r="X484" s="11">
        <v>3.1</v>
      </c>
      <c r="Y484" s="13">
        <v>0.5</v>
      </c>
      <c r="Z484" s="12">
        <v>0</v>
      </c>
      <c r="AA484" s="14">
        <v>0</v>
      </c>
      <c r="AB484">
        <f t="shared" ca="1" si="7"/>
        <v>9.6067822892590526E-2</v>
      </c>
      <c r="AC484">
        <v>46115</v>
      </c>
      <c r="AD484" s="17">
        <v>2.9727999999999999</v>
      </c>
      <c r="AE484" s="18">
        <v>22.256</v>
      </c>
      <c r="AF484" s="19">
        <v>29.111000000000001</v>
      </c>
      <c r="AG484" s="20">
        <v>37.720199999999998</v>
      </c>
      <c r="AH484" s="21">
        <v>7.875</v>
      </c>
      <c r="AI484" s="22">
        <v>6.5000000000000002E-2</v>
      </c>
      <c r="AJ484" s="23">
        <v>0</v>
      </c>
      <c r="AK484" s="24">
        <v>0</v>
      </c>
      <c r="AL484" s="2" t="s">
        <v>834</v>
      </c>
      <c r="AM484" s="17">
        <f>Table11[[#This Row],[Column3]]-Table11[[#This Row],[Labour]]</f>
        <v>-4.1272000000000002</v>
      </c>
      <c r="AN484" s="18">
        <f>Table11[[#This Row],[Column4]]-Table11[[#This Row],[Conservative]]</f>
        <v>-7.2439999999999998</v>
      </c>
      <c r="AO484" s="19">
        <f>Table11[[#This Row],[Column5]]-Table11[[#This Row],[Reform]]</f>
        <v>10.311</v>
      </c>
      <c r="AP484" s="20">
        <f>Table11[[#This Row],[Column6]]-Table11[[#This Row],[LibDem]]</f>
        <v>-3.379800000000003</v>
      </c>
      <c r="AQ484" s="21">
        <f>Table11[[#This Row],[Column7]]-Table11[[#This Row],[Green]]</f>
        <v>4.7750000000000004</v>
      </c>
      <c r="AR484" s="22">
        <f>Table11[[#This Row],[Column8]]-Table11[[#This Row],[Oth]]</f>
        <v>-0.435</v>
      </c>
      <c r="AS484" s="23">
        <f>Table11[[#This Row],[Column9]]-Table11[[#This Row],[SNP]]</f>
        <v>0</v>
      </c>
      <c r="AT484" s="24">
        <f>Table11[[#This Row],[Column10]]-Table11[[#This Row],[PD]]</f>
        <v>0</v>
      </c>
      <c r="AU484" s="24">
        <f>MAX(Table11[[#This Row],[Column3]:[Column10]])-LARGE(Table11[[#This Row],[Column3]:[Column10]],2)</f>
        <v>8.6091999999999977</v>
      </c>
      <c r="AV484">
        <f>Table11[[#This Row],[Column3]]*Table11[[#This Row],[Column2]]</f>
        <v>137090.67199999999</v>
      </c>
      <c r="AW484" s="25">
        <f>TRUNC(Table11[[#This Row],[Column3]]*Table11[[#This Row],[Column28]]/100)</f>
        <v>1370</v>
      </c>
      <c r="AX484" s="26">
        <f>TRUNC(Table11[[#This Row],[Column4]]*Table11[[#This Row],[Column29]]/100)</f>
        <v>10263</v>
      </c>
      <c r="AY484" s="27">
        <f>TRUNC(Table11[[#This Row],[Column5]]*Table11[[#This Row],[Column30]]/100)</f>
        <v>13424</v>
      </c>
      <c r="AZ484" s="28">
        <f>TRUNC(Table11[[#This Row],[Column6]]*Table11[[#This Row],[Column31]]/100)</f>
        <v>17394</v>
      </c>
      <c r="BA484" s="29">
        <f>TRUNC(Table11[[#This Row],[Column7]]*Table11[[#This Row],[Column312]]/100)</f>
        <v>3631</v>
      </c>
      <c r="BB484" s="30">
        <f>TRUNC(Table11[[#This Row],[Column8]]*Table11[[#This Row],[Column313]]/100)</f>
        <v>29</v>
      </c>
      <c r="BC484" s="31">
        <f>TRUNC(Table11[[#This Row],[Column9]]*Table11[[#This Row],[Column314]]/100)</f>
        <v>0</v>
      </c>
      <c r="BD484" s="32">
        <f>TRUNC(Table11[[#This Row],[Column10]]*Table11[[#This Row],[Column30]]/100)</f>
        <v>0</v>
      </c>
      <c r="BE484">
        <f>Table11[[#This Row],[Column2]]</f>
        <v>46115</v>
      </c>
      <c r="BF484">
        <f>Table11[[#This Row],[Column28]]</f>
        <v>46115</v>
      </c>
      <c r="BG484">
        <f>Table11[[#This Row],[Column29]]</f>
        <v>46115</v>
      </c>
      <c r="BH484">
        <f>Table11[[#This Row],[Column30]]</f>
        <v>46115</v>
      </c>
      <c r="BI484">
        <f>Table11[[#This Row],[Column31]]</f>
        <v>46115</v>
      </c>
      <c r="BJ484">
        <f>Table11[[#This Row],[Column312]]</f>
        <v>46115</v>
      </c>
      <c r="BK484">
        <f>Table11[[#This Row],[Column313]]</f>
        <v>46115</v>
      </c>
      <c r="BL484">
        <f>Table11[[#This Row],[Column314]]</f>
        <v>46115</v>
      </c>
      <c r="BM484">
        <f>Table11[[#This Row],[Column315]]</f>
        <v>46115</v>
      </c>
      <c r="BN484">
        <f>Table11[[#This Row],[Column31]]</f>
        <v>46115</v>
      </c>
      <c r="BO484">
        <f>Table11[[#This Row],[Column312]]</f>
        <v>46115</v>
      </c>
    </row>
    <row r="485" spans="1:69" ht="28.8" customHeight="1">
      <c r="A485" s="4" t="s">
        <v>836</v>
      </c>
      <c r="B485" s="5" t="s">
        <v>330</v>
      </c>
      <c r="C485" s="5" t="s">
        <v>189</v>
      </c>
      <c r="D485" s="56" t="s">
        <v>1411</v>
      </c>
      <c r="E485">
        <v>0</v>
      </c>
      <c r="F485">
        <v>0.17</v>
      </c>
      <c r="G485">
        <v>6.4729999999999999</v>
      </c>
      <c r="H485">
        <v>6.6379999999999999</v>
      </c>
      <c r="I485">
        <v>28.66</v>
      </c>
      <c r="J485">
        <v>20.100999999999999</v>
      </c>
      <c r="K485">
        <v>11.067</v>
      </c>
      <c r="L485">
        <v>26.891999999999999</v>
      </c>
      <c r="M485" s="7">
        <f>Table11[[#This Row],[Progressives]]*0.67+Table11[[#This Row],[Muslim]]*0.64+Table11[[#This Row],[Left]]*0.35+Table11[[#This Row],[Average]]*0.52+Table11[[#This Row],[Reforms]]*0.2</f>
        <v>27.103409999999997</v>
      </c>
      <c r="N485" s="58">
        <f>Table11[[#This Row],[Average]]*0.34+Table11[[#This Row],[Liberal]]*0.45+Table11[[#This Row],[Blues]]+Table11[[#This Row],[Reforms]]*0.6</f>
        <v>45.992049999999999</v>
      </c>
      <c r="O485" s="9">
        <f>Table11[[#This Row],[Liberal]]*0.55+Table11[[#This Row],[Progressives]]*0.07+Table11[[#This Row],[Average]]*0.14</f>
        <v>15.532610000000002</v>
      </c>
      <c r="P485" s="11">
        <f>Table11[[#This Row],[Muslim]]*0.06+Table11[[#This Row],[Left]]*0.44+Table11[[#This Row],[Progressives]]*0.26</f>
        <v>4.5842000000000001</v>
      </c>
      <c r="Q485" s="59"/>
      <c r="R485" s="57">
        <f>Table11[[#This Row],[Muslim]]*0.3+Table11[[#This Row],[Left]]*0.21+Table11[[#This Row],[Reforms]]*0.2</f>
        <v>6.7887300000000002</v>
      </c>
      <c r="T485" s="7">
        <v>21.2</v>
      </c>
      <c r="U485" s="8">
        <v>31.6</v>
      </c>
      <c r="V485" s="10">
        <v>18</v>
      </c>
      <c r="W485" s="9">
        <v>23.8</v>
      </c>
      <c r="X485" s="11">
        <v>4.5999999999999996</v>
      </c>
      <c r="Y485" s="13">
        <v>0.8</v>
      </c>
      <c r="Z485" s="12">
        <v>0</v>
      </c>
      <c r="AA485" s="14">
        <v>0</v>
      </c>
      <c r="AB485">
        <f t="shared" ca="1" si="7"/>
        <v>0.62329815672723821</v>
      </c>
      <c r="AC485">
        <v>50820</v>
      </c>
      <c r="AD485" s="17">
        <v>8.1337599999999899</v>
      </c>
      <c r="AE485" s="18">
        <v>22.672000000000001</v>
      </c>
      <c r="AF485" s="19">
        <v>31.503</v>
      </c>
      <c r="AG485" s="20">
        <v>28.197959999999998</v>
      </c>
      <c r="AH485" s="21">
        <v>9.3970799999999901</v>
      </c>
      <c r="AI485" s="22">
        <v>9.6199999999999897E-2</v>
      </c>
      <c r="AJ485" s="23">
        <v>0</v>
      </c>
      <c r="AK485" s="24">
        <v>0</v>
      </c>
      <c r="AL485" s="4" t="s">
        <v>836</v>
      </c>
      <c r="AM485" s="17">
        <f>Table11[[#This Row],[Column3]]-Table11[[#This Row],[Labour]]</f>
        <v>-13.066240000000009</v>
      </c>
      <c r="AN485" s="18">
        <f>Table11[[#This Row],[Column4]]-Table11[[#This Row],[Conservative]]</f>
        <v>-8.9280000000000008</v>
      </c>
      <c r="AO485" s="19">
        <f>Table11[[#This Row],[Column5]]-Table11[[#This Row],[Reform]]</f>
        <v>13.503</v>
      </c>
      <c r="AP485" s="20">
        <f>Table11[[#This Row],[Column6]]-Table11[[#This Row],[LibDem]]</f>
        <v>4.3979599999999976</v>
      </c>
      <c r="AQ485" s="21">
        <f>Table11[[#This Row],[Column7]]-Table11[[#This Row],[Green]]</f>
        <v>4.7970799999999905</v>
      </c>
      <c r="AR485" s="22">
        <f>Table11[[#This Row],[Column8]]-Table11[[#This Row],[Oth]]</f>
        <v>-0.7038000000000002</v>
      </c>
      <c r="AS485" s="23">
        <f>Table11[[#This Row],[Column9]]-Table11[[#This Row],[SNP]]</f>
        <v>0</v>
      </c>
      <c r="AT485" s="24">
        <f>Table11[[#This Row],[Column10]]-Table11[[#This Row],[PD]]</f>
        <v>0</v>
      </c>
      <c r="AU485" s="24">
        <f>MAX(Table11[[#This Row],[Column3]:[Column10]])-LARGE(Table11[[#This Row],[Column3]:[Column10]],2)</f>
        <v>3.3050400000000018</v>
      </c>
      <c r="AV485">
        <f>Table11[[#This Row],[Column3]]*Table11[[#This Row],[Column2]]</f>
        <v>413357.6831999995</v>
      </c>
      <c r="AW485" s="25">
        <f>TRUNC(Table11[[#This Row],[Column3]]*Table11[[#This Row],[Column28]]/100)</f>
        <v>4133</v>
      </c>
      <c r="AX485" s="26">
        <f>TRUNC(Table11[[#This Row],[Column4]]*Table11[[#This Row],[Column29]]/100)</f>
        <v>11521</v>
      </c>
      <c r="AY485" s="27">
        <f>TRUNC(Table11[[#This Row],[Column5]]*Table11[[#This Row],[Column30]]/100)</f>
        <v>16009</v>
      </c>
      <c r="AZ485" s="28">
        <f>TRUNC(Table11[[#This Row],[Column6]]*Table11[[#This Row],[Column31]]/100)</f>
        <v>14330</v>
      </c>
      <c r="BA485" s="29">
        <f>TRUNC(Table11[[#This Row],[Column7]]*Table11[[#This Row],[Column312]]/100)</f>
        <v>4775</v>
      </c>
      <c r="BB485" s="30">
        <f>TRUNC(Table11[[#This Row],[Column8]]*Table11[[#This Row],[Column313]]/100)</f>
        <v>48</v>
      </c>
      <c r="BC485" s="31">
        <f>TRUNC(Table11[[#This Row],[Column9]]*Table11[[#This Row],[Column314]]/100)</f>
        <v>0</v>
      </c>
      <c r="BD485" s="32">
        <f>TRUNC(Table11[[#This Row],[Column10]]*Table11[[#This Row],[Column30]]/100)</f>
        <v>0</v>
      </c>
      <c r="BE485">
        <f>Table11[[#This Row],[Column2]]</f>
        <v>50820</v>
      </c>
      <c r="BF485">
        <f>Table11[[#This Row],[Column28]]</f>
        <v>50820</v>
      </c>
      <c r="BG485">
        <f>Table11[[#This Row],[Column29]]</f>
        <v>50820</v>
      </c>
      <c r="BH485">
        <f>Table11[[#This Row],[Column30]]</f>
        <v>50820</v>
      </c>
      <c r="BI485">
        <f>Table11[[#This Row],[Column31]]</f>
        <v>50820</v>
      </c>
      <c r="BJ485">
        <f>Table11[[#This Row],[Column312]]</f>
        <v>50820</v>
      </c>
      <c r="BK485">
        <f>Table11[[#This Row],[Column313]]</f>
        <v>50820</v>
      </c>
      <c r="BL485">
        <f>Table11[[#This Row],[Column314]]</f>
        <v>50820</v>
      </c>
      <c r="BM485">
        <f>Table11[[#This Row],[Column315]]</f>
        <v>50820</v>
      </c>
      <c r="BN485">
        <f>Table11[[#This Row],[Column31]]</f>
        <v>50820</v>
      </c>
      <c r="BO485">
        <f>Table11[[#This Row],[Column312]]</f>
        <v>50820</v>
      </c>
    </row>
    <row r="486" spans="1:69" ht="28.8" customHeight="1">
      <c r="A486" s="4" t="s">
        <v>420</v>
      </c>
      <c r="B486" s="5" t="s">
        <v>421</v>
      </c>
      <c r="C486" s="5" t="s">
        <v>189</v>
      </c>
      <c r="D486" s="56" t="s">
        <v>1412</v>
      </c>
      <c r="E486" s="16">
        <v>0</v>
      </c>
      <c r="F486">
        <v>0.49399999999999999</v>
      </c>
      <c r="G486">
        <v>12.590999999999999</v>
      </c>
      <c r="H486">
        <v>9.3010000000000002</v>
      </c>
      <c r="I486">
        <v>29.972000000000001</v>
      </c>
      <c r="J486">
        <v>18.609000000000002</v>
      </c>
      <c r="K486">
        <v>8.1069999999999993</v>
      </c>
      <c r="L486">
        <v>20.925999999999998</v>
      </c>
      <c r="M486" s="7">
        <f>Table11[[#This Row],[Progressives]]*0.67+Table11[[#This Row],[Muslim]]*0.64+Table11[[#This Row],[Left]]*0.35+Table11[[#This Row],[Average]]*0.52+Table11[[#This Row],[Reforms]]*0.2</f>
        <v>30.725320000000004</v>
      </c>
      <c r="N486" s="58">
        <f>Table11[[#This Row],[Average]]*0.34+Table11[[#This Row],[Liberal]]*0.45+Table11[[#This Row],[Blues]]+Table11[[#This Row],[Reforms]]*0.6</f>
        <v>39.227130000000002</v>
      </c>
      <c r="O486" s="9">
        <f>Table11[[#This Row],[Liberal]]*0.55+Table11[[#This Row],[Progressives]]*0.07+Table11[[#This Row],[Average]]*0.14</f>
        <v>15.082100000000002</v>
      </c>
      <c r="P486" s="11">
        <f>Table11[[#This Row],[Muslim]]*0.06+Table11[[#This Row],[Left]]*0.44+Table11[[#This Row],[Progressives]]*0.26</f>
        <v>7.9879399999999992</v>
      </c>
      <c r="Q486" s="59"/>
      <c r="R486" s="57">
        <f>Table11[[#This Row],[Muslim]]*0.3+Table11[[#This Row],[Left]]*0.21+Table11[[#This Row],[Reforms]]*0.2</f>
        <v>6.9775100000000005</v>
      </c>
      <c r="T486" s="7">
        <v>41.3</v>
      </c>
      <c r="U486" s="8">
        <v>25.1</v>
      </c>
      <c r="V486" s="10">
        <v>12.3</v>
      </c>
      <c r="W486" s="9">
        <v>13</v>
      </c>
      <c r="X486" s="11">
        <v>6.9</v>
      </c>
      <c r="Y486" s="13">
        <v>1.3</v>
      </c>
      <c r="Z486" s="12">
        <v>0</v>
      </c>
      <c r="AA486" s="14">
        <v>0</v>
      </c>
      <c r="AB486">
        <f t="shared" ca="1" si="7"/>
        <v>0.14156586664230764</v>
      </c>
      <c r="AC486">
        <v>50264</v>
      </c>
      <c r="AD486" s="17">
        <v>27.788899999999899</v>
      </c>
      <c r="AE486" s="18">
        <v>16.90832</v>
      </c>
      <c r="AF486" s="19">
        <v>27.609679999999901</v>
      </c>
      <c r="AG486" s="20">
        <v>10.894499999999899</v>
      </c>
      <c r="AH486" s="21">
        <v>16.54</v>
      </c>
      <c r="AI486" s="22">
        <v>0.15859999999999999</v>
      </c>
      <c r="AJ486" s="23">
        <v>0</v>
      </c>
      <c r="AK486" s="24">
        <v>0</v>
      </c>
      <c r="AL486" s="4" t="s">
        <v>420</v>
      </c>
      <c r="AM486" s="17">
        <f>Table11[[#This Row],[Column3]]-Table11[[#This Row],[Labour]]</f>
        <v>-13.511100000000098</v>
      </c>
      <c r="AN486" s="18">
        <f>Table11[[#This Row],[Column4]]-Table11[[#This Row],[Conservative]]</f>
        <v>-8.1916800000000016</v>
      </c>
      <c r="AO486" s="19">
        <f>Table11[[#This Row],[Column5]]-Table11[[#This Row],[Reform]]</f>
        <v>15.309679999999901</v>
      </c>
      <c r="AP486" s="20">
        <f>Table11[[#This Row],[Column6]]-Table11[[#This Row],[LibDem]]</f>
        <v>-2.1055000000001005</v>
      </c>
      <c r="AQ486" s="21">
        <f>Table11[[#This Row],[Column7]]-Table11[[#This Row],[Green]]</f>
        <v>9.6399999999999988</v>
      </c>
      <c r="AR486" s="22">
        <f>Table11[[#This Row],[Column8]]-Table11[[#This Row],[Oth]]</f>
        <v>-1.1414</v>
      </c>
      <c r="AS486" s="23">
        <f>Table11[[#This Row],[Column9]]-Table11[[#This Row],[SNP]]</f>
        <v>0</v>
      </c>
      <c r="AT486" s="24">
        <f>Table11[[#This Row],[Column10]]-Table11[[#This Row],[PD]]</f>
        <v>0</v>
      </c>
      <c r="AU486" s="24">
        <f>MAX(Table11[[#This Row],[Column3]:[Column10]])-LARGE(Table11[[#This Row],[Column3]:[Column10]],2)</f>
        <v>0.17921999999999727</v>
      </c>
      <c r="AV486">
        <f>Table11[[#This Row],[Column3]]*Table11[[#This Row],[Column2]]</f>
        <v>1396781.2695999949</v>
      </c>
      <c r="AW486" s="25">
        <f>TRUNC(Table11[[#This Row],[Column3]]*Table11[[#This Row],[Column28]]/100)</f>
        <v>13967</v>
      </c>
      <c r="AX486" s="26">
        <f>TRUNC(Table11[[#This Row],[Column4]]*Table11[[#This Row],[Column29]]/100)</f>
        <v>8498</v>
      </c>
      <c r="AY486" s="27">
        <f>TRUNC(Table11[[#This Row],[Column5]]*Table11[[#This Row],[Column30]]/100)</f>
        <v>13877</v>
      </c>
      <c r="AZ486" s="28">
        <f>TRUNC(Table11[[#This Row],[Column6]]*Table11[[#This Row],[Column31]]/100)</f>
        <v>5476</v>
      </c>
      <c r="BA486" s="29">
        <f>TRUNC(Table11[[#This Row],[Column7]]*Table11[[#This Row],[Column312]]/100)</f>
        <v>8313</v>
      </c>
      <c r="BB486" s="30">
        <f>TRUNC(Table11[[#This Row],[Column8]]*Table11[[#This Row],[Column313]]/100)</f>
        <v>79</v>
      </c>
      <c r="BC486" s="31">
        <f>TRUNC(Table11[[#This Row],[Column9]]*Table11[[#This Row],[Column314]]/100)</f>
        <v>0</v>
      </c>
      <c r="BD486" s="32">
        <f>TRUNC(Table11[[#This Row],[Column10]]*Table11[[#This Row],[Column30]]/100)</f>
        <v>0</v>
      </c>
      <c r="BE486">
        <f>Table11[[#This Row],[Column2]]</f>
        <v>50264</v>
      </c>
      <c r="BF486">
        <f>Table11[[#This Row],[Column28]]</f>
        <v>50264</v>
      </c>
      <c r="BG486">
        <f>Table11[[#This Row],[Column29]]</f>
        <v>50264</v>
      </c>
      <c r="BH486">
        <f>Table11[[#This Row],[Column30]]</f>
        <v>50264</v>
      </c>
      <c r="BI486">
        <f>Table11[[#This Row],[Column31]]</f>
        <v>50264</v>
      </c>
      <c r="BJ486">
        <f>Table11[[#This Row],[Column312]]</f>
        <v>50264</v>
      </c>
      <c r="BK486">
        <f>Table11[[#This Row],[Column313]]</f>
        <v>50264</v>
      </c>
      <c r="BL486">
        <f>Table11[[#This Row],[Column314]]</f>
        <v>50264</v>
      </c>
      <c r="BM486">
        <f>Table11[[#This Row],[Column315]]</f>
        <v>50264</v>
      </c>
      <c r="BN486">
        <f>Table11[[#This Row],[Column31]]</f>
        <v>50264</v>
      </c>
      <c r="BO486">
        <f>Table11[[#This Row],[Column312]]</f>
        <v>50264</v>
      </c>
    </row>
    <row r="487" spans="1:69" ht="28.8" customHeight="1">
      <c r="A487" s="4" t="s">
        <v>428</v>
      </c>
      <c r="B487" s="5" t="s">
        <v>429</v>
      </c>
      <c r="C487" s="5" t="s">
        <v>189</v>
      </c>
      <c r="D487" s="56" t="s">
        <v>1413</v>
      </c>
      <c r="E487" s="16">
        <v>0</v>
      </c>
      <c r="F487">
        <v>0.22500000000000001</v>
      </c>
      <c r="G487">
        <v>7.2530000000000001</v>
      </c>
      <c r="H487">
        <v>6.5460000000000003</v>
      </c>
      <c r="I487">
        <v>19.849</v>
      </c>
      <c r="J487">
        <v>29.196000000000002</v>
      </c>
      <c r="K487">
        <v>15.103</v>
      </c>
      <c r="L487">
        <v>21.827999999999999</v>
      </c>
      <c r="M487" s="7">
        <f>Table11[[#This Row],[Progressives]]*0.67+Table11[[#This Row],[Muslim]]*0.64+Table11[[#This Row],[Left]]*0.35+Table11[[#This Row],[Average]]*0.52+Table11[[#This Row],[Reforms]]*0.2</f>
        <v>21.755450000000003</v>
      </c>
      <c r="N487" s="58">
        <f>Table11[[#This Row],[Average]]*0.34+Table11[[#This Row],[Liberal]]*0.45+Table11[[#This Row],[Blues]]+Table11[[#This Row],[Reforms]]*0.6</f>
        <v>48.086660000000002</v>
      </c>
      <c r="O487" s="9">
        <f>Table11[[#This Row],[Liberal]]*0.55+Table11[[#This Row],[Progressives]]*0.07+Table11[[#This Row],[Average]]*0.14</f>
        <v>19.294880000000006</v>
      </c>
      <c r="P487" s="11">
        <f>Table11[[#This Row],[Muslim]]*0.06+Table11[[#This Row],[Left]]*0.44+Table11[[#This Row],[Progressives]]*0.26</f>
        <v>4.9067800000000004</v>
      </c>
      <c r="Q487" s="59"/>
      <c r="R487" s="57">
        <f>Table11[[#This Row],[Muslim]]*0.3+Table11[[#This Row],[Left]]*0.21+Table11[[#This Row],[Reforms]]*0.2</f>
        <v>5.9562299999999997</v>
      </c>
      <c r="T487" s="7">
        <v>7</v>
      </c>
      <c r="U487" s="8">
        <v>24.8</v>
      </c>
      <c r="V487" s="10">
        <v>13.1</v>
      </c>
      <c r="W487" s="9">
        <v>46.9</v>
      </c>
      <c r="X487" s="11">
        <v>4.0999999999999996</v>
      </c>
      <c r="Y487" s="13">
        <v>4</v>
      </c>
      <c r="Z487" s="12">
        <v>0</v>
      </c>
      <c r="AA487" s="14">
        <v>0</v>
      </c>
      <c r="AB487">
        <f t="shared" ca="1" si="7"/>
        <v>0.49252939365476889</v>
      </c>
      <c r="AC487">
        <v>50368</v>
      </c>
      <c r="AD487" s="17">
        <v>3.2467199999999998</v>
      </c>
      <c r="AE487" s="18">
        <v>18.323360000000001</v>
      </c>
      <c r="AF487" s="19">
        <v>26.025639999999999</v>
      </c>
      <c r="AG487" s="20">
        <v>43.326599999999999</v>
      </c>
      <c r="AH487" s="21">
        <v>8.6578800000000005</v>
      </c>
      <c r="AI487" s="22">
        <v>0.31979999999999897</v>
      </c>
      <c r="AJ487" s="23">
        <v>0</v>
      </c>
      <c r="AK487" s="24">
        <v>0</v>
      </c>
      <c r="AL487" s="4" t="s">
        <v>428</v>
      </c>
      <c r="AM487" s="17">
        <f>Table11[[#This Row],[Column3]]-Table11[[#This Row],[Labour]]</f>
        <v>-3.7532800000000002</v>
      </c>
      <c r="AN487" s="18">
        <f>Table11[[#This Row],[Column4]]-Table11[[#This Row],[Conservative]]</f>
        <v>-6.4766399999999997</v>
      </c>
      <c r="AO487" s="19">
        <f>Table11[[#This Row],[Column5]]-Table11[[#This Row],[Reform]]</f>
        <v>12.92564</v>
      </c>
      <c r="AP487" s="20">
        <f>Table11[[#This Row],[Column6]]-Table11[[#This Row],[LibDem]]</f>
        <v>-3.5733999999999995</v>
      </c>
      <c r="AQ487" s="21">
        <f>Table11[[#This Row],[Column7]]-Table11[[#This Row],[Green]]</f>
        <v>4.5578800000000008</v>
      </c>
      <c r="AR487" s="22">
        <f>Table11[[#This Row],[Column8]]-Table11[[#This Row],[Oth]]</f>
        <v>-3.680200000000001</v>
      </c>
      <c r="AS487" s="23">
        <f>Table11[[#This Row],[Column9]]-Table11[[#This Row],[SNP]]</f>
        <v>0</v>
      </c>
      <c r="AT487" s="24">
        <f>Table11[[#This Row],[Column10]]-Table11[[#This Row],[PD]]</f>
        <v>0</v>
      </c>
      <c r="AU487" s="24">
        <f>MAX(Table11[[#This Row],[Column3]:[Column10]])-LARGE(Table11[[#This Row],[Column3]:[Column10]],2)</f>
        <v>17.30096</v>
      </c>
      <c r="AV487">
        <f>Table11[[#This Row],[Column3]]*Table11[[#This Row],[Column2]]</f>
        <v>163530.79295999999</v>
      </c>
      <c r="AW487" s="25">
        <f>TRUNC(Table11[[#This Row],[Column3]]*Table11[[#This Row],[Column28]]/100)</f>
        <v>1635</v>
      </c>
      <c r="AX487" s="26">
        <f>TRUNC(Table11[[#This Row],[Column4]]*Table11[[#This Row],[Column29]]/100)</f>
        <v>9229</v>
      </c>
      <c r="AY487" s="27">
        <f>TRUNC(Table11[[#This Row],[Column5]]*Table11[[#This Row],[Column30]]/100)</f>
        <v>13108</v>
      </c>
      <c r="AZ487" s="28">
        <f>TRUNC(Table11[[#This Row],[Column6]]*Table11[[#This Row],[Column31]]/100)</f>
        <v>21822</v>
      </c>
      <c r="BA487" s="29">
        <f>TRUNC(Table11[[#This Row],[Column7]]*Table11[[#This Row],[Column312]]/100)</f>
        <v>4360</v>
      </c>
      <c r="BB487" s="30">
        <f>TRUNC(Table11[[#This Row],[Column8]]*Table11[[#This Row],[Column313]]/100)</f>
        <v>161</v>
      </c>
      <c r="BC487" s="31">
        <f>TRUNC(Table11[[#This Row],[Column9]]*Table11[[#This Row],[Column314]]/100)</f>
        <v>0</v>
      </c>
      <c r="BD487" s="32">
        <f>TRUNC(Table11[[#This Row],[Column10]]*Table11[[#This Row],[Column30]]/100)</f>
        <v>0</v>
      </c>
      <c r="BE487">
        <f>Table11[[#This Row],[Column2]]</f>
        <v>50368</v>
      </c>
      <c r="BF487">
        <f>Table11[[#This Row],[Column28]]</f>
        <v>50368</v>
      </c>
      <c r="BG487">
        <f>Table11[[#This Row],[Column29]]</f>
        <v>50368</v>
      </c>
      <c r="BH487">
        <f>Table11[[#This Row],[Column30]]</f>
        <v>50368</v>
      </c>
      <c r="BI487">
        <f>Table11[[#This Row],[Column31]]</f>
        <v>50368</v>
      </c>
      <c r="BJ487">
        <f>Table11[[#This Row],[Column312]]</f>
        <v>50368</v>
      </c>
      <c r="BK487">
        <f>Table11[[#This Row],[Column313]]</f>
        <v>50368</v>
      </c>
      <c r="BL487">
        <f>Table11[[#This Row],[Column314]]</f>
        <v>50368</v>
      </c>
      <c r="BM487">
        <f>Table11[[#This Row],[Column315]]</f>
        <v>50368</v>
      </c>
      <c r="BN487">
        <f>Table11[[#This Row],[Column31]]</f>
        <v>50368</v>
      </c>
      <c r="BO487">
        <f>Table11[[#This Row],[Column312]]</f>
        <v>50368</v>
      </c>
    </row>
    <row r="488" spans="1:69" ht="28.8" customHeight="1">
      <c r="A488" s="2" t="s">
        <v>430</v>
      </c>
      <c r="B488" s="3" t="s">
        <v>323</v>
      </c>
      <c r="C488" s="3" t="s">
        <v>189</v>
      </c>
      <c r="D488" s="50" t="s">
        <v>1414</v>
      </c>
      <c r="E488" s="16">
        <v>0</v>
      </c>
      <c r="F488">
        <v>0.53100000000000003</v>
      </c>
      <c r="G488">
        <v>6.1970000000000001</v>
      </c>
      <c r="H488">
        <v>7.9790000000000001</v>
      </c>
      <c r="I488">
        <v>30.654</v>
      </c>
      <c r="J488">
        <v>22.056999999999999</v>
      </c>
      <c r="K488">
        <v>10.973000000000001</v>
      </c>
      <c r="L488">
        <v>21.608000000000001</v>
      </c>
      <c r="M488" s="7">
        <f>Table11[[#This Row],[Progressives]]*0.67+Table11[[#This Row],[Muslim]]*0.64+Table11[[#This Row],[Left]]*0.35+Table11[[#This Row],[Average]]*0.52+Table11[[#This Row],[Reforms]]*0.2</f>
        <v>28.116399999999999</v>
      </c>
      <c r="N488" s="58">
        <f>Table11[[#This Row],[Average]]*0.34+Table11[[#This Row],[Liberal]]*0.45+Table11[[#This Row],[Blues]]+Table11[[#This Row],[Reforms]]*0.6</f>
        <v>44.285809999999998</v>
      </c>
      <c r="O488" s="9">
        <f>Table11[[#This Row],[Liberal]]*0.55+Table11[[#This Row],[Progressives]]*0.07+Table11[[#This Row],[Average]]*0.14</f>
        <v>16.981439999999999</v>
      </c>
      <c r="P488" s="11">
        <f>Table11[[#This Row],[Muslim]]*0.06+Table11[[#This Row],[Left]]*0.44+Table11[[#This Row],[Progressives]]*0.26</f>
        <v>4.8330800000000007</v>
      </c>
      <c r="Q488" s="59"/>
      <c r="R488" s="57">
        <f>Table11[[#This Row],[Muslim]]*0.3+Table11[[#This Row],[Left]]*0.21+Table11[[#This Row],[Reforms]]*0.2</f>
        <v>5.7822700000000005</v>
      </c>
      <c r="T488" s="7">
        <v>5.9</v>
      </c>
      <c r="U488" s="8">
        <v>36.5</v>
      </c>
      <c r="V488" s="10">
        <v>0</v>
      </c>
      <c r="W488" s="9">
        <v>51.3</v>
      </c>
      <c r="X488" s="11">
        <v>4.3</v>
      </c>
      <c r="Y488" s="13">
        <v>1.9</v>
      </c>
      <c r="Z488" s="12">
        <v>0</v>
      </c>
      <c r="AA488" s="14">
        <v>0</v>
      </c>
      <c r="AB488">
        <f t="shared" ca="1" si="7"/>
        <v>0.3961247351049122</v>
      </c>
      <c r="AC488">
        <v>52605</v>
      </c>
      <c r="AD488" s="17">
        <v>3.7719999999999998</v>
      </c>
      <c r="AE488" s="18">
        <v>20.288</v>
      </c>
      <c r="AF488" s="19">
        <v>21.478000000000002</v>
      </c>
      <c r="AG488" s="20">
        <v>40.99</v>
      </c>
      <c r="AH488" s="21">
        <v>11.612</v>
      </c>
      <c r="AI488" s="22">
        <v>1.76</v>
      </c>
      <c r="AJ488" s="23">
        <v>0</v>
      </c>
      <c r="AK488" s="24">
        <v>0</v>
      </c>
      <c r="AL488" s="2" t="s">
        <v>430</v>
      </c>
      <c r="AM488" s="17">
        <f>Table11[[#This Row],[Column3]]-Table11[[#This Row],[Labour]]</f>
        <v>-2.1280000000000006</v>
      </c>
      <c r="AN488" s="18">
        <f>Table11[[#This Row],[Column4]]-Table11[[#This Row],[Conservative]]</f>
        <v>-16.212</v>
      </c>
      <c r="AO488" s="19">
        <f>Table11[[#This Row],[Column5]]-Table11[[#This Row],[Reform]]</f>
        <v>21.478000000000002</v>
      </c>
      <c r="AP488" s="20">
        <f>Table11[[#This Row],[Column6]]-Table11[[#This Row],[LibDem]]</f>
        <v>-10.309999999999995</v>
      </c>
      <c r="AQ488" s="21">
        <f>Table11[[#This Row],[Column7]]-Table11[[#This Row],[Green]]</f>
        <v>7.3120000000000003</v>
      </c>
      <c r="AR488" s="22">
        <f>Table11[[#This Row],[Column8]]-Table11[[#This Row],[Oth]]</f>
        <v>-0.1399999999999999</v>
      </c>
      <c r="AS488" s="23">
        <f>Table11[[#This Row],[Column9]]-Table11[[#This Row],[SNP]]</f>
        <v>0</v>
      </c>
      <c r="AT488" s="24">
        <f>Table11[[#This Row],[Column10]]-Table11[[#This Row],[PD]]</f>
        <v>0</v>
      </c>
      <c r="AU488" s="24">
        <f>MAX(Table11[[#This Row],[Column3]:[Column10]])-LARGE(Table11[[#This Row],[Column3]:[Column10]],2)</f>
        <v>19.512</v>
      </c>
      <c r="AV488">
        <f>Table11[[#This Row],[Column3]]*Table11[[#This Row],[Column2]]</f>
        <v>198426.06</v>
      </c>
      <c r="AW488" s="25">
        <f>TRUNC(Table11[[#This Row],[Column3]]*Table11[[#This Row],[Column28]]/100)</f>
        <v>1984</v>
      </c>
      <c r="AX488" s="26">
        <f>TRUNC(Table11[[#This Row],[Column4]]*Table11[[#This Row],[Column29]]/100)</f>
        <v>10672</v>
      </c>
      <c r="AY488" s="27">
        <f>TRUNC(Table11[[#This Row],[Column5]]*Table11[[#This Row],[Column30]]/100)</f>
        <v>11298</v>
      </c>
      <c r="AZ488" s="28">
        <f>TRUNC(Table11[[#This Row],[Column6]]*Table11[[#This Row],[Column31]]/100)</f>
        <v>21562</v>
      </c>
      <c r="BA488" s="29">
        <f>TRUNC(Table11[[#This Row],[Column7]]*Table11[[#This Row],[Column312]]/100)</f>
        <v>6108</v>
      </c>
      <c r="BB488" s="30">
        <f>TRUNC(Table11[[#This Row],[Column8]]*Table11[[#This Row],[Column313]]/100)</f>
        <v>925</v>
      </c>
      <c r="BC488" s="31">
        <f>TRUNC(Table11[[#This Row],[Column9]]*Table11[[#This Row],[Column314]]/100)</f>
        <v>0</v>
      </c>
      <c r="BD488" s="32">
        <f>TRUNC(Table11[[#This Row],[Column10]]*Table11[[#This Row],[Column30]]/100)</f>
        <v>0</v>
      </c>
      <c r="BE488">
        <f>Table11[[#This Row],[Column2]]</f>
        <v>52605</v>
      </c>
      <c r="BF488">
        <f>Table11[[#This Row],[Column28]]</f>
        <v>52605</v>
      </c>
      <c r="BG488">
        <f>Table11[[#This Row],[Column29]]</f>
        <v>52605</v>
      </c>
      <c r="BH488">
        <f>Table11[[#This Row],[Column30]]</f>
        <v>52605</v>
      </c>
      <c r="BI488">
        <f>Table11[[#This Row],[Column31]]</f>
        <v>52605</v>
      </c>
      <c r="BJ488">
        <f>Table11[[#This Row],[Column312]]</f>
        <v>52605</v>
      </c>
      <c r="BK488">
        <f>Table11[[#This Row],[Column313]]</f>
        <v>52605</v>
      </c>
      <c r="BL488">
        <f>Table11[[#This Row],[Column314]]</f>
        <v>52605</v>
      </c>
      <c r="BM488">
        <f>Table11[[#This Row],[Column315]]</f>
        <v>52605</v>
      </c>
      <c r="BN488">
        <f>Table11[[#This Row],[Column31]]</f>
        <v>52605</v>
      </c>
      <c r="BO488">
        <f>Table11[[#This Row],[Column312]]</f>
        <v>52605</v>
      </c>
    </row>
    <row r="489" spans="1:69" ht="28.8">
      <c r="A489" s="4" t="s">
        <v>851</v>
      </c>
      <c r="B489" s="5" t="s">
        <v>188</v>
      </c>
      <c r="C489" s="5" t="s">
        <v>189</v>
      </c>
      <c r="D489" s="56" t="s">
        <v>1415</v>
      </c>
      <c r="E489" s="16">
        <v>0</v>
      </c>
      <c r="F489">
        <v>0.84299999999999997</v>
      </c>
      <c r="G489">
        <v>8.3610000000000007</v>
      </c>
      <c r="H489">
        <v>9.1969999999999992</v>
      </c>
      <c r="I489">
        <v>35.503</v>
      </c>
      <c r="J489">
        <v>17.273</v>
      </c>
      <c r="K489">
        <v>1.48</v>
      </c>
      <c r="L489">
        <v>27.343</v>
      </c>
      <c r="M489" s="7">
        <f>Table11[[#This Row],[Progressives]]*0.67+Table11[[#This Row],[Muslim]]*0.64+Table11[[#This Row],[Left]]*0.35+Table11[[#This Row],[Average]]*0.52+Table11[[#This Row],[Reforms]]*0.2</f>
        <v>33.558019999999999</v>
      </c>
      <c r="N489" s="58">
        <f>Table11[[#This Row],[Average]]*0.34+Table11[[#This Row],[Liberal]]*0.45+Table11[[#This Row],[Blues]]+Table11[[#This Row],[Reforms]]*0.6</f>
        <v>37.729669999999999</v>
      </c>
      <c r="O489" s="9">
        <f>Table11[[#This Row],[Liberal]]*0.55+Table11[[#This Row],[Progressives]]*0.07+Table11[[#This Row],[Average]]*0.14</f>
        <v>15.114360000000001</v>
      </c>
      <c r="P489" s="11">
        <f>Table11[[#This Row],[Muslim]]*0.06+Table11[[#This Row],[Left]]*0.44+Table11[[#This Row],[Progressives]]*0.26</f>
        <v>6.1206399999999999</v>
      </c>
      <c r="Q489" s="59"/>
      <c r="R489" s="57">
        <f>Table11[[#This Row],[Muslim]]*0.3+Table11[[#This Row],[Left]]*0.21+Table11[[#This Row],[Reforms]]*0.2</f>
        <v>7.477310000000001</v>
      </c>
      <c r="T489" s="7">
        <v>38.5</v>
      </c>
      <c r="U489" s="8">
        <v>28.1</v>
      </c>
      <c r="V489" s="10">
        <v>18.2</v>
      </c>
      <c r="W489" s="9">
        <v>8.9</v>
      </c>
      <c r="X489" s="11">
        <v>6.3</v>
      </c>
      <c r="Y489" s="13">
        <v>0</v>
      </c>
      <c r="Z489" s="12">
        <v>0</v>
      </c>
      <c r="AA489" s="14">
        <v>0</v>
      </c>
      <c r="AB489">
        <f t="shared" ca="1" si="7"/>
        <v>0.30408544302358842</v>
      </c>
      <c r="AC489">
        <v>42390</v>
      </c>
      <c r="AD489" s="17">
        <v>24.432369999999999</v>
      </c>
      <c r="AE489" s="18">
        <v>17.65456</v>
      </c>
      <c r="AF489" s="19">
        <v>34.945439999999998</v>
      </c>
      <c r="AG489" s="20">
        <v>8.2806300000000004</v>
      </c>
      <c r="AH489" s="21">
        <v>14.686999999999999</v>
      </c>
      <c r="AI489" s="22">
        <v>0</v>
      </c>
      <c r="AJ489" s="23">
        <v>0</v>
      </c>
      <c r="AK489" s="24">
        <v>0</v>
      </c>
      <c r="AL489" s="4" t="s">
        <v>851</v>
      </c>
      <c r="AM489" s="17">
        <f>Table11[[#This Row],[Column3]]-Table11[[#This Row],[Labour]]</f>
        <v>-14.067630000000001</v>
      </c>
      <c r="AN489" s="18">
        <f>Table11[[#This Row],[Column4]]-Table11[[#This Row],[Conservative]]</f>
        <v>-10.445440000000001</v>
      </c>
      <c r="AO489" s="19">
        <f>Table11[[#This Row],[Column5]]-Table11[[#This Row],[Reform]]</f>
        <v>16.745439999999999</v>
      </c>
      <c r="AP489" s="20">
        <f>Table11[[#This Row],[Column6]]-Table11[[#This Row],[LibDem]]</f>
        <v>-0.61936999999999998</v>
      </c>
      <c r="AQ489" s="21">
        <f>Table11[[#This Row],[Column7]]-Table11[[#This Row],[Green]]</f>
        <v>8.3870000000000005</v>
      </c>
      <c r="AR489" s="22">
        <f>Table11[[#This Row],[Column8]]-Table11[[#This Row],[Oth]]</f>
        <v>0</v>
      </c>
      <c r="AS489" s="23">
        <f>Table11[[#This Row],[Column9]]-Table11[[#This Row],[SNP]]</f>
        <v>0</v>
      </c>
      <c r="AT489" s="24">
        <f>Table11[[#This Row],[Column10]]-Table11[[#This Row],[PD]]</f>
        <v>0</v>
      </c>
      <c r="AU489" s="24">
        <f>MAX(Table11[[#This Row],[Column3]:[Column10]])-LARGE(Table11[[#This Row],[Column3]:[Column10]],2)</f>
        <v>10.513069999999999</v>
      </c>
      <c r="AV489">
        <f>Table11[[#This Row],[Column3]]*Table11[[#This Row],[Column2]]</f>
        <v>1035688.1642999999</v>
      </c>
      <c r="AW489" s="25">
        <f>TRUNC(Table11[[#This Row],[Column3]]*Table11[[#This Row],[Column28]]/100)</f>
        <v>10356</v>
      </c>
      <c r="AX489" s="26">
        <f>TRUNC(Table11[[#This Row],[Column4]]*Table11[[#This Row],[Column29]]/100)</f>
        <v>7483</v>
      </c>
      <c r="AY489" s="27">
        <f>TRUNC(Table11[[#This Row],[Column5]]*Table11[[#This Row],[Column30]]/100)</f>
        <v>14813</v>
      </c>
      <c r="AZ489" s="28">
        <f>TRUNC(Table11[[#This Row],[Column6]]*Table11[[#This Row],[Column31]]/100)</f>
        <v>3510</v>
      </c>
      <c r="BA489" s="29">
        <f>TRUNC(Table11[[#This Row],[Column7]]*Table11[[#This Row],[Column312]]/100)</f>
        <v>6225</v>
      </c>
      <c r="BB489" s="30">
        <f>TRUNC(Table11[[#This Row],[Column8]]*Table11[[#This Row],[Column313]]/100)</f>
        <v>0</v>
      </c>
      <c r="BC489" s="31">
        <f>TRUNC(Table11[[#This Row],[Column9]]*Table11[[#This Row],[Column314]]/100)</f>
        <v>0</v>
      </c>
      <c r="BD489" s="32">
        <f>TRUNC(Table11[[#This Row],[Column10]]*Table11[[#This Row],[Column30]]/100)</f>
        <v>0</v>
      </c>
      <c r="BE489">
        <f>Table11[[#This Row],[Column2]]</f>
        <v>42390</v>
      </c>
      <c r="BF489">
        <f>Table11[[#This Row],[Column28]]</f>
        <v>42390</v>
      </c>
      <c r="BG489">
        <f>Table11[[#This Row],[Column29]]</f>
        <v>42390</v>
      </c>
      <c r="BH489">
        <f>Table11[[#This Row],[Column30]]</f>
        <v>42390</v>
      </c>
      <c r="BI489">
        <f>Table11[[#This Row],[Column31]]</f>
        <v>42390</v>
      </c>
      <c r="BJ489">
        <f>Table11[[#This Row],[Column312]]</f>
        <v>42390</v>
      </c>
      <c r="BK489">
        <f>Table11[[#This Row],[Column313]]</f>
        <v>42390</v>
      </c>
      <c r="BL489">
        <f>Table11[[#This Row],[Column314]]</f>
        <v>42390</v>
      </c>
      <c r="BM489">
        <f>Table11[[#This Row],[Column315]]</f>
        <v>42390</v>
      </c>
      <c r="BN489">
        <f>Table11[[#This Row],[Column31]]</f>
        <v>42390</v>
      </c>
      <c r="BO489">
        <f>Table11[[#This Row],[Column312]]</f>
        <v>42390</v>
      </c>
    </row>
    <row r="490" spans="1:69" ht="28.8">
      <c r="A490" s="4" t="s">
        <v>435</v>
      </c>
      <c r="B490" s="5" t="s">
        <v>188</v>
      </c>
      <c r="C490" s="5" t="s">
        <v>189</v>
      </c>
      <c r="D490" s="56" t="s">
        <v>1416</v>
      </c>
      <c r="E490">
        <v>0</v>
      </c>
      <c r="F490">
        <v>0.54500000000000004</v>
      </c>
      <c r="G490">
        <v>7.6159999999999997</v>
      </c>
      <c r="H490">
        <v>7.2359999999999998</v>
      </c>
      <c r="I490">
        <v>28.28</v>
      </c>
      <c r="J490">
        <v>19.815999999999999</v>
      </c>
      <c r="K490">
        <v>8.4949999999999992</v>
      </c>
      <c r="L490">
        <v>28.012</v>
      </c>
      <c r="M490" s="7">
        <f>Table11[[#This Row],[Progressives]]*0.67+Table11[[#This Row],[Muslim]]*0.64+Table11[[#This Row],[Left]]*0.35+Table11[[#This Row],[Average]]*0.52+Table11[[#This Row],[Reforms]]*0.2</f>
        <v>28.17052</v>
      </c>
      <c r="N490" s="58">
        <f>Table11[[#This Row],[Average]]*0.34+Table11[[#This Row],[Liberal]]*0.45+Table11[[#This Row],[Blues]]+Table11[[#This Row],[Reforms]]*0.6</f>
        <v>43.834599999999995</v>
      </c>
      <c r="O490" s="9">
        <f>Table11[[#This Row],[Liberal]]*0.55+Table11[[#This Row],[Progressives]]*0.07+Table11[[#This Row],[Average]]*0.14</f>
        <v>15.364520000000001</v>
      </c>
      <c r="P490" s="11">
        <f>Table11[[#This Row],[Muslim]]*0.06+Table11[[#This Row],[Left]]*0.44+Table11[[#This Row],[Progressives]]*0.26</f>
        <v>5.2651000000000003</v>
      </c>
      <c r="Q490" s="59"/>
      <c r="R490" s="57">
        <f>Table11[[#This Row],[Muslim]]*0.3+Table11[[#This Row],[Left]]*0.21+Table11[[#This Row],[Reforms]]*0.2</f>
        <v>7.3652600000000001</v>
      </c>
      <c r="T490" s="7">
        <v>6.1</v>
      </c>
      <c r="U490" s="8">
        <v>23.5</v>
      </c>
      <c r="V490" s="10">
        <v>15.7</v>
      </c>
      <c r="W490" s="9">
        <v>48.5</v>
      </c>
      <c r="X490" s="11">
        <v>4.9000000000000004</v>
      </c>
      <c r="Y490" s="13">
        <v>1.2</v>
      </c>
      <c r="Z490" s="12">
        <v>0</v>
      </c>
      <c r="AA490" s="14">
        <v>0</v>
      </c>
      <c r="AB490">
        <f t="shared" ca="1" si="7"/>
        <v>0.44278613615571771</v>
      </c>
      <c r="AC490">
        <v>48952</v>
      </c>
      <c r="AD490" s="17">
        <v>2.46272</v>
      </c>
      <c r="AE490" s="18">
        <v>16.456</v>
      </c>
      <c r="AF490" s="19">
        <v>27.326000000000001</v>
      </c>
      <c r="AG490" s="20">
        <v>43.552700000000002</v>
      </c>
      <c r="AH490" s="21">
        <v>9.9556799999999992</v>
      </c>
      <c r="AI490" s="22">
        <v>0.1469</v>
      </c>
      <c r="AJ490" s="23">
        <v>0</v>
      </c>
      <c r="AK490" s="24">
        <v>0</v>
      </c>
      <c r="AL490" s="4" t="s">
        <v>435</v>
      </c>
      <c r="AM490" s="17">
        <f>Table11[[#This Row],[Column3]]-Table11[[#This Row],[Labour]]</f>
        <v>-3.6372799999999996</v>
      </c>
      <c r="AN490" s="18">
        <f>Table11[[#This Row],[Column4]]-Table11[[#This Row],[Conservative]]</f>
        <v>-7.0440000000000005</v>
      </c>
      <c r="AO490" s="19">
        <f>Table11[[#This Row],[Column5]]-Table11[[#This Row],[Reform]]</f>
        <v>11.626000000000001</v>
      </c>
      <c r="AP490" s="20">
        <f>Table11[[#This Row],[Column6]]-Table11[[#This Row],[LibDem]]</f>
        <v>-4.9472999999999985</v>
      </c>
      <c r="AQ490" s="21">
        <f>Table11[[#This Row],[Column7]]-Table11[[#This Row],[Green]]</f>
        <v>5.0556799999999988</v>
      </c>
      <c r="AR490" s="22">
        <f>Table11[[#This Row],[Column8]]-Table11[[#This Row],[Oth]]</f>
        <v>-1.0530999999999999</v>
      </c>
      <c r="AS490" s="23">
        <f>Table11[[#This Row],[Column9]]-Table11[[#This Row],[SNP]]</f>
        <v>0</v>
      </c>
      <c r="AT490" s="24">
        <f>Table11[[#This Row],[Column10]]-Table11[[#This Row],[PD]]</f>
        <v>0</v>
      </c>
      <c r="AU490" s="24">
        <f>MAX(Table11[[#This Row],[Column3]:[Column10]])-LARGE(Table11[[#This Row],[Column3]:[Column10]],2)</f>
        <v>16.226700000000001</v>
      </c>
      <c r="AV490">
        <f>Table11[[#This Row],[Column3]]*Table11[[#This Row],[Column2]]</f>
        <v>120555.06944000001</v>
      </c>
      <c r="AW490" s="25">
        <f>TRUNC(Table11[[#This Row],[Column3]]*Table11[[#This Row],[Column28]]/100)</f>
        <v>1205</v>
      </c>
      <c r="AX490" s="26">
        <f>TRUNC(Table11[[#This Row],[Column4]]*Table11[[#This Row],[Column29]]/100)</f>
        <v>8055</v>
      </c>
      <c r="AY490" s="27">
        <f>TRUNC(Table11[[#This Row],[Column5]]*Table11[[#This Row],[Column30]]/100)</f>
        <v>13376</v>
      </c>
      <c r="AZ490" s="28">
        <f>TRUNC(Table11[[#This Row],[Column6]]*Table11[[#This Row],[Column31]]/100)</f>
        <v>21319</v>
      </c>
      <c r="BA490" s="29">
        <f>TRUNC(Table11[[#This Row],[Column7]]*Table11[[#This Row],[Column312]]/100)</f>
        <v>4873</v>
      </c>
      <c r="BB490" s="30">
        <f>TRUNC(Table11[[#This Row],[Column8]]*Table11[[#This Row],[Column313]]/100)</f>
        <v>71</v>
      </c>
      <c r="BC490" s="31">
        <f>TRUNC(Table11[[#This Row],[Column9]]*Table11[[#This Row],[Column314]]/100)</f>
        <v>0</v>
      </c>
      <c r="BD490" s="32">
        <f>TRUNC(Table11[[#This Row],[Column10]]*Table11[[#This Row],[Column30]]/100)</f>
        <v>0</v>
      </c>
      <c r="BE490">
        <f>Table11[[#This Row],[Column2]]</f>
        <v>48952</v>
      </c>
      <c r="BF490">
        <f>Table11[[#This Row],[Column28]]</f>
        <v>48952</v>
      </c>
      <c r="BG490">
        <f>Table11[[#This Row],[Column29]]</f>
        <v>48952</v>
      </c>
      <c r="BH490">
        <f>Table11[[#This Row],[Column30]]</f>
        <v>48952</v>
      </c>
      <c r="BI490">
        <f>Table11[[#This Row],[Column31]]</f>
        <v>48952</v>
      </c>
      <c r="BJ490">
        <f>Table11[[#This Row],[Column312]]</f>
        <v>48952</v>
      </c>
      <c r="BK490">
        <f>Table11[[#This Row],[Column313]]</f>
        <v>48952</v>
      </c>
      <c r="BL490">
        <f>Table11[[#This Row],[Column314]]</f>
        <v>48952</v>
      </c>
      <c r="BM490">
        <f>Table11[[#This Row],[Column315]]</f>
        <v>48952</v>
      </c>
      <c r="BN490">
        <f>Table11[[#This Row],[Column31]]</f>
        <v>48952</v>
      </c>
      <c r="BO490">
        <f>Table11[[#This Row],[Column312]]</f>
        <v>48952</v>
      </c>
    </row>
    <row r="491" spans="1:69" ht="28.8" customHeight="1">
      <c r="A491" s="2" t="s">
        <v>436</v>
      </c>
      <c r="B491" s="3" t="s">
        <v>437</v>
      </c>
      <c r="C491" s="3" t="s">
        <v>438</v>
      </c>
      <c r="D491" s="50" t="s">
        <v>1417</v>
      </c>
      <c r="E491">
        <v>2</v>
      </c>
      <c r="F491">
        <v>0.81100000000000005</v>
      </c>
      <c r="G491">
        <v>8.9710000000000001</v>
      </c>
      <c r="H491">
        <v>4.8390000000000004</v>
      </c>
      <c r="I491">
        <v>35.015999999999998</v>
      </c>
      <c r="J491">
        <v>13.484</v>
      </c>
      <c r="K491">
        <v>0.312</v>
      </c>
      <c r="L491">
        <v>36.566000000000003</v>
      </c>
      <c r="M491" s="7">
        <f>Table11[[#This Row],[Progressives]]*0.67+Table11[[#This Row],[Muslim]]*0.64+Table11[[#This Row],[Left]]*0.35+Table11[[#This Row],[Average]]*0.52+Table11[[#This Row],[Reforms]]*0.2</f>
        <v>32.422540000000005</v>
      </c>
      <c r="N491" s="58">
        <f>Table11[[#This Row],[Average]]*0.34+Table11[[#This Row],[Liberal]]*0.45+Table11[[#This Row],[Blues]]+Table11[[#This Row],[Reforms]]*0.6</f>
        <v>40.22484</v>
      </c>
      <c r="O491" s="9">
        <f>Table11[[#This Row],[Liberal]]*0.55+Table11[[#This Row],[Progressives]]*0.07+Table11[[#This Row],[Average]]*0.14</f>
        <v>12.657170000000001</v>
      </c>
      <c r="P491" s="11">
        <f>Table11[[#This Row],[Muslim]]*0.06+Table11[[#This Row],[Left]]*0.44+Table11[[#This Row],[Progressives]]*0.26</f>
        <v>5.2540399999999998</v>
      </c>
      <c r="Q491" s="59"/>
      <c r="R491" s="57">
        <f>Table11[[#This Row],[Muslim]]*0.3+Table11[[#This Row],[Left]]*0.21+Table11[[#This Row],[Reforms]]*0.2</f>
        <v>9.44041</v>
      </c>
      <c r="T491" s="7">
        <v>49.9</v>
      </c>
      <c r="U491" s="8">
        <v>8.1</v>
      </c>
      <c r="V491" s="10">
        <v>20.9</v>
      </c>
      <c r="W491" s="9">
        <v>2.6</v>
      </c>
      <c r="X491" s="11">
        <v>3.1</v>
      </c>
      <c r="Y491" s="13">
        <v>2.2000000000000002</v>
      </c>
      <c r="Z491" s="12">
        <v>0</v>
      </c>
      <c r="AA491" s="14">
        <v>13.2</v>
      </c>
      <c r="AB491">
        <f t="shared" ca="1" si="7"/>
        <v>0.7378674024116143</v>
      </c>
      <c r="AC491">
        <v>35755</v>
      </c>
      <c r="AD491" s="17">
        <v>26.516999999999999</v>
      </c>
      <c r="AE491" s="18">
        <v>7.1280000000000001</v>
      </c>
      <c r="AF491" s="19">
        <v>25.547000000000001</v>
      </c>
      <c r="AG491" s="20">
        <v>1.0529999999999999</v>
      </c>
      <c r="AH491" s="21">
        <v>6.6124799999999997</v>
      </c>
      <c r="AI491" s="22">
        <v>5.7200000000000001E-2</v>
      </c>
      <c r="AJ491" s="23">
        <v>0</v>
      </c>
      <c r="AK491" s="24">
        <v>33.085320000000003</v>
      </c>
      <c r="AL491" s="2" t="s">
        <v>436</v>
      </c>
      <c r="AM491" s="17">
        <f>Table11[[#This Row],[Column3]]-Table11[[#This Row],[Labour]]</f>
        <v>-23.382999999999999</v>
      </c>
      <c r="AN491" s="18">
        <f>Table11[[#This Row],[Column4]]-Table11[[#This Row],[Conservative]]</f>
        <v>-0.97199999999999953</v>
      </c>
      <c r="AO491" s="19">
        <f>Table11[[#This Row],[Column5]]-Table11[[#This Row],[Reform]]</f>
        <v>4.647000000000002</v>
      </c>
      <c r="AP491" s="20">
        <f>Table11[[#This Row],[Column6]]-Table11[[#This Row],[LibDem]]</f>
        <v>-1.5470000000000002</v>
      </c>
      <c r="AQ491" s="21">
        <f>Table11[[#This Row],[Column7]]-Table11[[#This Row],[Green]]</f>
        <v>3.5124799999999996</v>
      </c>
      <c r="AR491" s="22">
        <f>Table11[[#This Row],[Column8]]-Table11[[#This Row],[Oth]]</f>
        <v>-2.1428000000000003</v>
      </c>
      <c r="AS491" s="23">
        <f>Table11[[#This Row],[Column9]]-Table11[[#This Row],[SNP]]</f>
        <v>0</v>
      </c>
      <c r="AT491" s="24">
        <f>Table11[[#This Row],[Column10]]-Table11[[#This Row],[PD]]</f>
        <v>19.885320000000004</v>
      </c>
      <c r="AU491" s="24">
        <f>MAX(Table11[[#This Row],[Column3]:[Column10]])-LARGE(Table11[[#This Row],[Column3]:[Column10]],2)</f>
        <v>6.5683200000000035</v>
      </c>
      <c r="AV491">
        <f>Table11[[#This Row],[Column3]]*Table11[[#This Row],[Column2]]</f>
        <v>948115.33499999996</v>
      </c>
      <c r="AW491" s="25">
        <f>TRUNC(Table11[[#This Row],[Column3]]*Table11[[#This Row],[Column28]]/100)</f>
        <v>9481</v>
      </c>
      <c r="AX491" s="26">
        <f>TRUNC(Table11[[#This Row],[Column4]]*Table11[[#This Row],[Column29]]/100)</f>
        <v>2548</v>
      </c>
      <c r="AY491" s="27">
        <f>TRUNC(Table11[[#This Row],[Column5]]*Table11[[#This Row],[Column30]]/100)</f>
        <v>9134</v>
      </c>
      <c r="AZ491" s="28">
        <f>TRUNC(Table11[[#This Row],[Column6]]*Table11[[#This Row],[Column31]]/100)</f>
        <v>376</v>
      </c>
      <c r="BA491" s="29">
        <f>TRUNC(Table11[[#This Row],[Column7]]*Table11[[#This Row],[Column312]]/100)</f>
        <v>2364</v>
      </c>
      <c r="BB491" s="30">
        <f>TRUNC(Table11[[#This Row],[Column8]]*Table11[[#This Row],[Column313]]/100)</f>
        <v>20</v>
      </c>
      <c r="BC491" s="31">
        <f>TRUNC(Table11[[#This Row],[Column9]]*Table11[[#This Row],[Column314]]/100)</f>
        <v>0</v>
      </c>
      <c r="BD491" s="32">
        <f>TRUNC(Table11[[#This Row],[Column10]]*Table11[[#This Row],[Column30]]/100)</f>
        <v>11829</v>
      </c>
      <c r="BE491">
        <f>Table11[[#This Row],[Column2]]</f>
        <v>35755</v>
      </c>
      <c r="BF491">
        <f>Table11[[#This Row],[Column28]]</f>
        <v>35755</v>
      </c>
      <c r="BG491">
        <f>Table11[[#This Row],[Column29]]</f>
        <v>35755</v>
      </c>
      <c r="BH491">
        <f>Table11[[#This Row],[Column30]]</f>
        <v>35755</v>
      </c>
      <c r="BI491">
        <f>Table11[[#This Row],[Column31]]</f>
        <v>35755</v>
      </c>
      <c r="BJ491">
        <f>Table11[[#This Row],[Column312]]</f>
        <v>35755</v>
      </c>
      <c r="BK491">
        <f>Table11[[#This Row],[Column313]]</f>
        <v>35755</v>
      </c>
      <c r="BL491">
        <f>Table11[[#This Row],[Column314]]</f>
        <v>35755</v>
      </c>
      <c r="BM491">
        <f>Table11[[#This Row],[Column315]]</f>
        <v>35755</v>
      </c>
      <c r="BN491">
        <f>Table11[[#This Row],[Column31]]</f>
        <v>35755</v>
      </c>
      <c r="BO491">
        <f>Table11[[#This Row],[Column312]]</f>
        <v>35755</v>
      </c>
      <c r="BP491">
        <f>Table11[[#This Row],[Average]]</f>
        <v>35.015999999999998</v>
      </c>
      <c r="BQ491">
        <f>Table11[[#This Row],[Liberal]]</f>
        <v>13.484</v>
      </c>
    </row>
    <row r="492" spans="1:69" ht="28.8" customHeight="1">
      <c r="A492" s="2" t="s">
        <v>446</v>
      </c>
      <c r="B492" s="3" t="s">
        <v>447</v>
      </c>
      <c r="C492" s="3" t="s">
        <v>438</v>
      </c>
      <c r="D492" s="50" t="s">
        <v>1418</v>
      </c>
      <c r="E492">
        <v>2</v>
      </c>
      <c r="F492">
        <v>0.55300000000000005</v>
      </c>
      <c r="G492">
        <v>8.0009999999999994</v>
      </c>
      <c r="H492">
        <v>5.1790000000000003</v>
      </c>
      <c r="I492">
        <v>34.162999999999997</v>
      </c>
      <c r="J492">
        <v>21.628</v>
      </c>
      <c r="K492">
        <v>0.29299999999999998</v>
      </c>
      <c r="L492">
        <v>30.183</v>
      </c>
      <c r="M492" s="7">
        <f>Table11[[#This Row],[Progressives]]*0.67+Table11[[#This Row],[Muslim]]*0.64+Table11[[#This Row],[Left]]*0.35+Table11[[#This Row],[Average]]*0.52+Table11[[#This Row],[Reforms]]*0.2</f>
        <v>30.425559999999997</v>
      </c>
      <c r="N492" s="58">
        <f>Table11[[#This Row],[Average]]*0.34+Table11[[#This Row],[Liberal]]*0.45+Table11[[#This Row],[Blues]]+Table11[[#This Row],[Reforms]]*0.6</f>
        <v>39.750819999999997</v>
      </c>
      <c r="O492" s="9">
        <f>Table11[[#This Row],[Liberal]]*0.55+Table11[[#This Row],[Progressives]]*0.07+Table11[[#This Row],[Average]]*0.14</f>
        <v>17.040749999999999</v>
      </c>
      <c r="P492" s="11">
        <f>Table11[[#This Row],[Muslim]]*0.06+Table11[[#This Row],[Left]]*0.44+Table11[[#This Row],[Progressives]]*0.26</f>
        <v>4.9001599999999996</v>
      </c>
      <c r="Q492" s="59"/>
      <c r="R492" s="57">
        <f>Table11[[#This Row],[Muslim]]*0.3+Table11[[#This Row],[Left]]*0.21+Table11[[#This Row],[Reforms]]*0.2</f>
        <v>7.8827099999999994</v>
      </c>
      <c r="T492" s="7">
        <v>42.4</v>
      </c>
      <c r="U492" s="8">
        <v>18.2</v>
      </c>
      <c r="V492" s="10">
        <v>22.1</v>
      </c>
      <c r="W492" s="9">
        <v>4.8</v>
      </c>
      <c r="X492" s="11">
        <v>4.4000000000000004</v>
      </c>
      <c r="Y492" s="13">
        <v>3.6</v>
      </c>
      <c r="Z492" s="12">
        <v>0</v>
      </c>
      <c r="AA492" s="14">
        <v>4.5</v>
      </c>
      <c r="AB492">
        <f t="shared" ca="1" si="7"/>
        <v>0.33012884600245906</v>
      </c>
      <c r="AC492">
        <v>43392</v>
      </c>
      <c r="AD492" s="17">
        <v>21.744599999999998</v>
      </c>
      <c r="AE492" s="18">
        <v>9.7327999999999992</v>
      </c>
      <c r="AF492" s="19">
        <v>27.967199999999998</v>
      </c>
      <c r="AG492" s="20">
        <v>3.1103999999999998</v>
      </c>
      <c r="AH492" s="21">
        <v>7.4642399999999904</v>
      </c>
      <c r="AI492" s="22">
        <v>0.13519999999999999</v>
      </c>
      <c r="AJ492" s="23">
        <v>0</v>
      </c>
      <c r="AK492" s="24">
        <v>24.845559999999999</v>
      </c>
      <c r="AL492" s="2" t="s">
        <v>446</v>
      </c>
      <c r="AM492" s="17">
        <f>Table11[[#This Row],[Column3]]-Table11[[#This Row],[Labour]]</f>
        <v>-20.6554</v>
      </c>
      <c r="AN492" s="18">
        <f>Table11[[#This Row],[Column4]]-Table11[[#This Row],[Conservative]]</f>
        <v>-8.4672000000000001</v>
      </c>
      <c r="AO492" s="19">
        <f>Table11[[#This Row],[Column5]]-Table11[[#This Row],[Reform]]</f>
        <v>5.8671999999999969</v>
      </c>
      <c r="AP492" s="20">
        <f>Table11[[#This Row],[Column6]]-Table11[[#This Row],[LibDem]]</f>
        <v>-1.6896</v>
      </c>
      <c r="AQ492" s="21">
        <f>Table11[[#This Row],[Column7]]-Table11[[#This Row],[Green]]</f>
        <v>3.0642399999999901</v>
      </c>
      <c r="AR492" s="22">
        <f>Table11[[#This Row],[Column8]]-Table11[[#This Row],[Oth]]</f>
        <v>-3.4648000000000003</v>
      </c>
      <c r="AS492" s="23">
        <f>Table11[[#This Row],[Column9]]-Table11[[#This Row],[SNP]]</f>
        <v>0</v>
      </c>
      <c r="AT492" s="24">
        <f>Table11[[#This Row],[Column10]]-Table11[[#This Row],[PD]]</f>
        <v>20.345559999999999</v>
      </c>
      <c r="AU492" s="24">
        <f>MAX(Table11[[#This Row],[Column3]:[Column10]])-LARGE(Table11[[#This Row],[Column3]:[Column10]],2)</f>
        <v>3.1216399999999993</v>
      </c>
      <c r="AV492">
        <f>Table11[[#This Row],[Column3]]*Table11[[#This Row],[Column2]]</f>
        <v>943541.68319999997</v>
      </c>
      <c r="AW492" s="25">
        <f>TRUNC(Table11[[#This Row],[Column3]]*Table11[[#This Row],[Column28]]/100)</f>
        <v>9435</v>
      </c>
      <c r="AX492" s="26">
        <f>TRUNC(Table11[[#This Row],[Column4]]*Table11[[#This Row],[Column29]]/100)</f>
        <v>4223</v>
      </c>
      <c r="AY492" s="27">
        <f>TRUNC(Table11[[#This Row],[Column5]]*Table11[[#This Row],[Column30]]/100)</f>
        <v>12135</v>
      </c>
      <c r="AZ492" s="28">
        <f>TRUNC(Table11[[#This Row],[Column6]]*Table11[[#This Row],[Column31]]/100)</f>
        <v>1349</v>
      </c>
      <c r="BA492" s="29">
        <f>TRUNC(Table11[[#This Row],[Column7]]*Table11[[#This Row],[Column312]]/100)</f>
        <v>3238</v>
      </c>
      <c r="BB492" s="30">
        <f>TRUNC(Table11[[#This Row],[Column8]]*Table11[[#This Row],[Column313]]/100)</f>
        <v>58</v>
      </c>
      <c r="BC492" s="31">
        <f>TRUNC(Table11[[#This Row],[Column9]]*Table11[[#This Row],[Column314]]/100)</f>
        <v>0</v>
      </c>
      <c r="BD492" s="32">
        <f>TRUNC(Table11[[#This Row],[Column10]]*Table11[[#This Row],[Column30]]/100)</f>
        <v>10780</v>
      </c>
      <c r="BE492">
        <f>Table11[[#This Row],[Column2]]</f>
        <v>43392</v>
      </c>
      <c r="BF492">
        <f>Table11[[#This Row],[Column28]]</f>
        <v>43392</v>
      </c>
      <c r="BG492">
        <f>Table11[[#This Row],[Column29]]</f>
        <v>43392</v>
      </c>
      <c r="BH492">
        <f>Table11[[#This Row],[Column30]]</f>
        <v>43392</v>
      </c>
      <c r="BI492">
        <f>Table11[[#This Row],[Column31]]</f>
        <v>43392</v>
      </c>
      <c r="BJ492">
        <f>Table11[[#This Row],[Column312]]</f>
        <v>43392</v>
      </c>
      <c r="BK492">
        <f>Table11[[#This Row],[Column313]]</f>
        <v>43392</v>
      </c>
      <c r="BL492">
        <f>Table11[[#This Row],[Column314]]</f>
        <v>43392</v>
      </c>
      <c r="BM492">
        <f>Table11[[#This Row],[Column315]]</f>
        <v>43392</v>
      </c>
      <c r="BN492">
        <f>Table11[[#This Row],[Column31]]</f>
        <v>43392</v>
      </c>
      <c r="BO492">
        <f>Table11[[#This Row],[Column312]]</f>
        <v>43392</v>
      </c>
    </row>
    <row r="493" spans="1:69" ht="28.8" customHeight="1">
      <c r="A493" s="2" t="s">
        <v>459</v>
      </c>
      <c r="B493" s="3" t="s">
        <v>460</v>
      </c>
      <c r="C493" s="3" t="s">
        <v>438</v>
      </c>
      <c r="D493" s="50" t="s">
        <v>1419</v>
      </c>
      <c r="E493">
        <v>2</v>
      </c>
      <c r="F493">
        <v>1.3169999999999999</v>
      </c>
      <c r="G493">
        <v>12.332000000000001</v>
      </c>
      <c r="H493">
        <v>7.875</v>
      </c>
      <c r="I493">
        <v>38.503</v>
      </c>
      <c r="J493">
        <v>16.07</v>
      </c>
      <c r="K493">
        <v>0.35299999999999998</v>
      </c>
      <c r="L493">
        <v>23.548999999999999</v>
      </c>
      <c r="M493" s="7">
        <f>Table11[[#This Row],[Progressives]]*0.67+Table11[[#This Row],[Muslim]]*0.64+Table11[[#This Row],[Left]]*0.35+Table11[[#This Row],[Average]]*0.52+Table11[[#This Row],[Reforms]]*0.2</f>
        <v>35.166690000000003</v>
      </c>
      <c r="N493" s="58">
        <f>Table11[[#This Row],[Average]]*0.34+Table11[[#This Row],[Liberal]]*0.45+Table11[[#This Row],[Blues]]+Table11[[#This Row],[Reforms]]*0.6</f>
        <v>34.804920000000003</v>
      </c>
      <c r="O493" s="9">
        <f>Table11[[#This Row],[Liberal]]*0.55+Table11[[#This Row],[Progressives]]*0.07+Table11[[#This Row],[Average]]*0.14</f>
        <v>14.780170000000002</v>
      </c>
      <c r="P493" s="11">
        <f>Table11[[#This Row],[Muslim]]*0.06+Table11[[#This Row],[Left]]*0.44+Table11[[#This Row],[Progressives]]*0.26</f>
        <v>7.5526</v>
      </c>
      <c r="Q493" s="59"/>
      <c r="R493" s="57">
        <f>Table11[[#This Row],[Muslim]]*0.3+Table11[[#This Row],[Left]]*0.21+Table11[[#This Row],[Reforms]]*0.2</f>
        <v>7.6946200000000005</v>
      </c>
      <c r="T493" s="7">
        <v>33.6</v>
      </c>
      <c r="U493" s="8">
        <v>21.7</v>
      </c>
      <c r="V493" s="10">
        <v>14.6</v>
      </c>
      <c r="W493" s="9">
        <v>3.7</v>
      </c>
      <c r="X493" s="11">
        <v>3.3</v>
      </c>
      <c r="Y493" s="13">
        <v>1.3</v>
      </c>
      <c r="Z493" s="12">
        <v>0</v>
      </c>
      <c r="AA493" s="14">
        <v>21.9</v>
      </c>
      <c r="AB493">
        <f t="shared" ca="1" si="7"/>
        <v>0.95449229000664593</v>
      </c>
      <c r="AC493">
        <v>41660</v>
      </c>
      <c r="AD493" s="17">
        <v>21.489699999999999</v>
      </c>
      <c r="AE493" s="18">
        <v>8.8000000000000007</v>
      </c>
      <c r="AF493" s="19">
        <v>22.638999999999999</v>
      </c>
      <c r="AG493" s="20">
        <v>2.5352999999999999</v>
      </c>
      <c r="AH493" s="21">
        <v>5.3171999999999997</v>
      </c>
      <c r="AI493" s="22">
        <v>3.3799999999999997E-2</v>
      </c>
      <c r="AJ493" s="23">
        <v>0</v>
      </c>
      <c r="AK493" s="24">
        <v>33.384999999999998</v>
      </c>
      <c r="AL493" s="2" t="s">
        <v>459</v>
      </c>
      <c r="AM493" s="17">
        <f>Table11[[#This Row],[Column3]]-Table11[[#This Row],[Labour]]</f>
        <v>-12.110300000000002</v>
      </c>
      <c r="AN493" s="18">
        <f>Table11[[#This Row],[Column4]]-Table11[[#This Row],[Conservative]]</f>
        <v>-12.899999999999999</v>
      </c>
      <c r="AO493" s="19">
        <f>Table11[[#This Row],[Column5]]-Table11[[#This Row],[Reform]]</f>
        <v>8.0389999999999997</v>
      </c>
      <c r="AP493" s="20">
        <f>Table11[[#This Row],[Column6]]-Table11[[#This Row],[LibDem]]</f>
        <v>-1.1647000000000003</v>
      </c>
      <c r="AQ493" s="21">
        <f>Table11[[#This Row],[Column7]]-Table11[[#This Row],[Green]]</f>
        <v>2.0171999999999999</v>
      </c>
      <c r="AR493" s="22">
        <f>Table11[[#This Row],[Column8]]-Table11[[#This Row],[Oth]]</f>
        <v>-1.2662</v>
      </c>
      <c r="AS493" s="23">
        <f>Table11[[#This Row],[Column9]]-Table11[[#This Row],[SNP]]</f>
        <v>0</v>
      </c>
      <c r="AT493" s="24">
        <f>Table11[[#This Row],[Column10]]-Table11[[#This Row],[PD]]</f>
        <v>11.484999999999999</v>
      </c>
      <c r="AU493" s="24">
        <f>MAX(Table11[[#This Row],[Column3]:[Column10]])-LARGE(Table11[[#This Row],[Column3]:[Column10]],2)</f>
        <v>10.745999999999999</v>
      </c>
      <c r="AV493">
        <f>Table11[[#This Row],[Column3]]*Table11[[#This Row],[Column2]]</f>
        <v>895260.902</v>
      </c>
      <c r="AW493" s="25">
        <f>TRUNC(Table11[[#This Row],[Column3]]*Table11[[#This Row],[Column28]]/100)</f>
        <v>8952</v>
      </c>
      <c r="AX493" s="26">
        <f>TRUNC(Table11[[#This Row],[Column4]]*Table11[[#This Row],[Column29]]/100)</f>
        <v>3666</v>
      </c>
      <c r="AY493" s="27">
        <f>TRUNC(Table11[[#This Row],[Column5]]*Table11[[#This Row],[Column30]]/100)</f>
        <v>9431</v>
      </c>
      <c r="AZ493" s="28">
        <f>TRUNC(Table11[[#This Row],[Column6]]*Table11[[#This Row],[Column31]]/100)</f>
        <v>1056</v>
      </c>
      <c r="BA493" s="29">
        <f>TRUNC(Table11[[#This Row],[Column7]]*Table11[[#This Row],[Column312]]/100)</f>
        <v>2215</v>
      </c>
      <c r="BB493" s="30">
        <f>TRUNC(Table11[[#This Row],[Column8]]*Table11[[#This Row],[Column313]]/100)</f>
        <v>14</v>
      </c>
      <c r="BC493" s="31">
        <f>TRUNC(Table11[[#This Row],[Column9]]*Table11[[#This Row],[Column314]]/100)</f>
        <v>0</v>
      </c>
      <c r="BD493" s="32">
        <f>TRUNC(Table11[[#This Row],[Column10]]*Table11[[#This Row],[Column30]]/100)</f>
        <v>13908</v>
      </c>
      <c r="BE493">
        <f>Table11[[#This Row],[Column2]]</f>
        <v>41660</v>
      </c>
      <c r="BF493">
        <f>Table11[[#This Row],[Column28]]</f>
        <v>41660</v>
      </c>
      <c r="BG493">
        <f>Table11[[#This Row],[Column29]]</f>
        <v>41660</v>
      </c>
      <c r="BH493">
        <f>Table11[[#This Row],[Column30]]</f>
        <v>41660</v>
      </c>
      <c r="BI493">
        <f>Table11[[#This Row],[Column31]]</f>
        <v>41660</v>
      </c>
      <c r="BJ493">
        <f>Table11[[#This Row],[Column312]]</f>
        <v>41660</v>
      </c>
      <c r="BK493">
        <f>Table11[[#This Row],[Column313]]</f>
        <v>41660</v>
      </c>
      <c r="BL493">
        <f>Table11[[#This Row],[Column314]]</f>
        <v>41660</v>
      </c>
      <c r="BM493">
        <f>Table11[[#This Row],[Column315]]</f>
        <v>41660</v>
      </c>
      <c r="BN493">
        <f>Table11[[#This Row],[Column31]]</f>
        <v>41660</v>
      </c>
      <c r="BO493">
        <f>Table11[[#This Row],[Column312]]</f>
        <v>41660</v>
      </c>
    </row>
    <row r="494" spans="1:69" ht="28.8" customHeight="1">
      <c r="A494" s="2" t="s">
        <v>488</v>
      </c>
      <c r="B494" s="3" t="s">
        <v>489</v>
      </c>
      <c r="C494" s="3" t="s">
        <v>438</v>
      </c>
      <c r="D494" s="50" t="s">
        <v>1420</v>
      </c>
      <c r="E494">
        <v>2</v>
      </c>
      <c r="F494">
        <v>0.40400000000000003</v>
      </c>
      <c r="G494">
        <v>8.61</v>
      </c>
      <c r="H494">
        <v>4.625</v>
      </c>
      <c r="I494">
        <v>34.738</v>
      </c>
      <c r="J494">
        <v>12.242000000000001</v>
      </c>
      <c r="K494">
        <v>0.13</v>
      </c>
      <c r="L494">
        <v>39.250999999999998</v>
      </c>
      <c r="M494" s="7">
        <f>Table11[[#This Row],[Progressives]]*0.67+Table11[[#This Row],[Muslim]]*0.64+Table11[[#This Row],[Left]]*0.35+Table11[[#This Row],[Average]]*0.52+Table11[[#This Row],[Reforms]]*0.2</f>
        <v>32.284770000000002</v>
      </c>
      <c r="N494" s="58">
        <f>Table11[[#This Row],[Average]]*0.34+Table11[[#This Row],[Liberal]]*0.45+Table11[[#This Row],[Blues]]+Table11[[#This Row],[Reforms]]*0.6</f>
        <v>41.000419999999998</v>
      </c>
      <c r="O494" s="9">
        <f>Table11[[#This Row],[Liberal]]*0.55+Table11[[#This Row],[Progressives]]*0.07+Table11[[#This Row],[Average]]*0.14</f>
        <v>11.920170000000002</v>
      </c>
      <c r="P494" s="11">
        <f>Table11[[#This Row],[Muslim]]*0.06+Table11[[#This Row],[Left]]*0.44+Table11[[#This Row],[Progressives]]*0.26</f>
        <v>5.0151399999999997</v>
      </c>
      <c r="Q494" s="59"/>
      <c r="R494" s="57">
        <f>Table11[[#This Row],[Muslim]]*0.3+Table11[[#This Row],[Left]]*0.21+Table11[[#This Row],[Reforms]]*0.2</f>
        <v>9.7795000000000005</v>
      </c>
      <c r="T494" s="7">
        <v>53.6</v>
      </c>
      <c r="U494" s="8">
        <v>12.6</v>
      </c>
      <c r="V494" s="10">
        <v>0</v>
      </c>
      <c r="W494" s="9">
        <v>4.2</v>
      </c>
      <c r="X494" s="11">
        <v>5.7</v>
      </c>
      <c r="Y494" s="13">
        <v>11</v>
      </c>
      <c r="Z494" s="12">
        <v>0</v>
      </c>
      <c r="AA494" s="14">
        <v>12.8</v>
      </c>
      <c r="AB494">
        <f t="shared" ca="1" si="7"/>
        <v>5.6663518895968989E-2</v>
      </c>
      <c r="AC494">
        <v>29922</v>
      </c>
      <c r="AD494" s="17">
        <v>28.390999999999998</v>
      </c>
      <c r="AE494" s="18">
        <v>6.2479999999999896</v>
      </c>
      <c r="AF494" s="19">
        <v>18.53</v>
      </c>
      <c r="AG494" s="20">
        <v>1.7010000000000001</v>
      </c>
      <c r="AH494" s="21">
        <v>9.0014399999999899</v>
      </c>
      <c r="AI494" s="22">
        <v>0.28599999999999998</v>
      </c>
      <c r="AJ494" s="23">
        <v>0</v>
      </c>
      <c r="AK494" s="24">
        <v>35.742559999999997</v>
      </c>
      <c r="AL494" s="2" t="s">
        <v>488</v>
      </c>
      <c r="AM494" s="17">
        <f>Table11[[#This Row],[Column3]]-Table11[[#This Row],[Labour]]</f>
        <v>-25.209000000000003</v>
      </c>
      <c r="AN494" s="18">
        <f>Table11[[#This Row],[Column4]]-Table11[[#This Row],[Conservative]]</f>
        <v>-6.3520000000000101</v>
      </c>
      <c r="AO494" s="19">
        <f>Table11[[#This Row],[Column5]]-Table11[[#This Row],[Reform]]</f>
        <v>18.53</v>
      </c>
      <c r="AP494" s="20">
        <f>Table11[[#This Row],[Column6]]-Table11[[#This Row],[LibDem]]</f>
        <v>-2.4990000000000001</v>
      </c>
      <c r="AQ494" s="21">
        <f>Table11[[#This Row],[Column7]]-Table11[[#This Row],[Green]]</f>
        <v>3.3014399999999897</v>
      </c>
      <c r="AR494" s="22">
        <f>Table11[[#This Row],[Column8]]-Table11[[#This Row],[Oth]]</f>
        <v>-10.714</v>
      </c>
      <c r="AS494" s="23">
        <f>Table11[[#This Row],[Column9]]-Table11[[#This Row],[SNP]]</f>
        <v>0</v>
      </c>
      <c r="AT494" s="24">
        <f>Table11[[#This Row],[Column10]]-Table11[[#This Row],[PD]]</f>
        <v>22.942559999999997</v>
      </c>
      <c r="AU494" s="24">
        <f>MAX(Table11[[#This Row],[Column3]:[Column10]])-LARGE(Table11[[#This Row],[Column3]:[Column10]],2)</f>
        <v>7.3515599999999992</v>
      </c>
      <c r="AV494">
        <f>Table11[[#This Row],[Column3]]*Table11[[#This Row],[Column2]]</f>
        <v>849515.50199999998</v>
      </c>
      <c r="AW494" s="25">
        <f>TRUNC(Table11[[#This Row],[Column3]]*Table11[[#This Row],[Column28]]/100)</f>
        <v>8495</v>
      </c>
      <c r="AX494" s="26">
        <f>TRUNC(Table11[[#This Row],[Column4]]*Table11[[#This Row],[Column29]]/100)</f>
        <v>1869</v>
      </c>
      <c r="AY494" s="27">
        <f>TRUNC(Table11[[#This Row],[Column5]]*Table11[[#This Row],[Column30]]/100)</f>
        <v>5544</v>
      </c>
      <c r="AZ494" s="28">
        <f>TRUNC(Table11[[#This Row],[Column6]]*Table11[[#This Row],[Column31]]/100)</f>
        <v>508</v>
      </c>
      <c r="BA494" s="29">
        <f>TRUNC(Table11[[#This Row],[Column7]]*Table11[[#This Row],[Column312]]/100)</f>
        <v>2693</v>
      </c>
      <c r="BB494" s="30">
        <f>TRUNC(Table11[[#This Row],[Column8]]*Table11[[#This Row],[Column313]]/100)</f>
        <v>85</v>
      </c>
      <c r="BC494" s="31">
        <f>TRUNC(Table11[[#This Row],[Column9]]*Table11[[#This Row],[Column314]]/100)</f>
        <v>0</v>
      </c>
      <c r="BD494" s="32">
        <f>TRUNC(Table11[[#This Row],[Column10]]*Table11[[#This Row],[Column30]]/100)</f>
        <v>10694</v>
      </c>
      <c r="BE494">
        <f>Table11[[#This Row],[Column2]]</f>
        <v>29922</v>
      </c>
      <c r="BF494">
        <f>Table11[[#This Row],[Column28]]</f>
        <v>29922</v>
      </c>
      <c r="BG494">
        <f>Table11[[#This Row],[Column29]]</f>
        <v>29922</v>
      </c>
      <c r="BH494">
        <f>Table11[[#This Row],[Column30]]</f>
        <v>29922</v>
      </c>
      <c r="BI494">
        <f>Table11[[#This Row],[Column31]]</f>
        <v>29922</v>
      </c>
      <c r="BJ494">
        <f>Table11[[#This Row],[Column312]]</f>
        <v>29922</v>
      </c>
      <c r="BK494">
        <f>Table11[[#This Row],[Column313]]</f>
        <v>29922</v>
      </c>
      <c r="BL494">
        <f>Table11[[#This Row],[Column314]]</f>
        <v>29922</v>
      </c>
      <c r="BM494">
        <f>Table11[[#This Row],[Column315]]</f>
        <v>29922</v>
      </c>
      <c r="BN494">
        <f>Table11[[#This Row],[Column31]]</f>
        <v>29922</v>
      </c>
      <c r="BO494">
        <f>Table11[[#This Row],[Column312]]</f>
        <v>29922</v>
      </c>
    </row>
    <row r="495" spans="1:69" ht="28.8">
      <c r="A495" s="4" t="s">
        <v>507</v>
      </c>
      <c r="B495" s="5" t="s">
        <v>508</v>
      </c>
      <c r="C495" s="5" t="s">
        <v>438</v>
      </c>
      <c r="D495" s="56" t="s">
        <v>1421</v>
      </c>
      <c r="E495">
        <v>2</v>
      </c>
      <c r="F495">
        <v>0.31900000000000001</v>
      </c>
      <c r="G495">
        <v>6.7</v>
      </c>
      <c r="H495">
        <v>6.26</v>
      </c>
      <c r="I495">
        <v>41.664000000000001</v>
      </c>
      <c r="J495">
        <v>18.463999999999999</v>
      </c>
      <c r="K495">
        <v>0.36599999999999999</v>
      </c>
      <c r="L495">
        <v>26.227</v>
      </c>
      <c r="M495" s="7">
        <f>Table11[[#This Row],[Progressives]]*0.67+Table11[[#This Row],[Muslim]]*0.64+Table11[[#This Row],[Left]]*0.35+Table11[[#This Row],[Average]]*0.52+Table11[[#This Row],[Reforms]]*0.2</f>
        <v>33.654040000000002</v>
      </c>
      <c r="N495" s="58">
        <f>Table11[[#This Row],[Average]]*0.34+Table11[[#This Row],[Liberal]]*0.45+Table11[[#This Row],[Blues]]+Table11[[#This Row],[Reforms]]*0.6</f>
        <v>38.576760000000007</v>
      </c>
      <c r="O495" s="9">
        <f>Table11[[#This Row],[Liberal]]*0.55+Table11[[#This Row],[Progressives]]*0.07+Table11[[#This Row],[Average]]*0.14</f>
        <v>16.426360000000003</v>
      </c>
      <c r="P495" s="11">
        <f>Table11[[#This Row],[Muslim]]*0.06+Table11[[#This Row],[Left]]*0.44+Table11[[#This Row],[Progressives]]*0.26</f>
        <v>4.5947399999999998</v>
      </c>
      <c r="Q495" s="59"/>
      <c r="R495" s="57">
        <f>Table11[[#This Row],[Muslim]]*0.3+Table11[[#This Row],[Left]]*0.21+Table11[[#This Row],[Reforms]]*0.2</f>
        <v>6.7481</v>
      </c>
      <c r="T495" s="7">
        <v>21.3</v>
      </c>
      <c r="U495" s="8">
        <v>26.3</v>
      </c>
      <c r="V495" s="10">
        <v>14.1</v>
      </c>
      <c r="W495" s="9">
        <v>29.5</v>
      </c>
      <c r="X495" s="11">
        <v>2.6</v>
      </c>
      <c r="Y495" s="13">
        <v>1.3</v>
      </c>
      <c r="Z495" s="12">
        <v>0</v>
      </c>
      <c r="AA495" s="14">
        <v>4.9000000000000004</v>
      </c>
      <c r="AB495">
        <f t="shared" ca="1" si="7"/>
        <v>0.94088801688904922</v>
      </c>
      <c r="AC495">
        <v>46548</v>
      </c>
      <c r="AD495" s="17">
        <v>8.4672000000000001</v>
      </c>
      <c r="AE495" s="18">
        <v>9.9440000000000008</v>
      </c>
      <c r="AF495" s="19">
        <v>28.425999999999998</v>
      </c>
      <c r="AG495" s="20">
        <v>31.887079999999902</v>
      </c>
      <c r="AH495" s="21">
        <v>4.1899199999999999</v>
      </c>
      <c r="AI495" s="22">
        <v>3.3799999999999997E-2</v>
      </c>
      <c r="AJ495" s="23">
        <v>0</v>
      </c>
      <c r="AK495" s="24">
        <v>11.852</v>
      </c>
      <c r="AL495" s="2" t="s">
        <v>507</v>
      </c>
      <c r="AM495" s="17">
        <f>Table11[[#This Row],[Column3]]-Table11[[#This Row],[Labour]]</f>
        <v>-12.832800000000001</v>
      </c>
      <c r="AN495" s="18">
        <f>Table11[[#This Row],[Column4]]-Table11[[#This Row],[Conservative]]</f>
        <v>-16.356000000000002</v>
      </c>
      <c r="AO495" s="19">
        <f>Table11[[#This Row],[Column5]]-Table11[[#This Row],[Reform]]</f>
        <v>14.325999999999999</v>
      </c>
      <c r="AP495" s="20">
        <f>Table11[[#This Row],[Column6]]-Table11[[#This Row],[LibDem]]</f>
        <v>2.3870799999999015</v>
      </c>
      <c r="AQ495" s="21">
        <f>Table11[[#This Row],[Column7]]-Table11[[#This Row],[Green]]</f>
        <v>1.5899199999999998</v>
      </c>
      <c r="AR495" s="22">
        <f>Table11[[#This Row],[Column8]]-Table11[[#This Row],[Oth]]</f>
        <v>-1.2662</v>
      </c>
      <c r="AS495" s="23">
        <f>Table11[[#This Row],[Column9]]-Table11[[#This Row],[SNP]]</f>
        <v>0</v>
      </c>
      <c r="AT495" s="24">
        <f>Table11[[#This Row],[Column10]]-Table11[[#This Row],[PD]]</f>
        <v>6.952</v>
      </c>
      <c r="AU495" s="24">
        <f>MAX(Table11[[#This Row],[Column3]:[Column10]])-LARGE(Table11[[#This Row],[Column3]:[Column10]],2)</f>
        <v>3.4610799999999031</v>
      </c>
      <c r="AV495">
        <f>Table11[[#This Row],[Column3]]*Table11[[#This Row],[Column2]]</f>
        <v>394131.22560000001</v>
      </c>
      <c r="AW495" s="25">
        <f>TRUNC(Table11[[#This Row],[Column3]]*Table11[[#This Row],[Column28]]/100)</f>
        <v>3941</v>
      </c>
      <c r="AX495" s="26">
        <f>TRUNC(Table11[[#This Row],[Column4]]*Table11[[#This Row],[Column29]]/100)</f>
        <v>4628</v>
      </c>
      <c r="AY495" s="27">
        <f>TRUNC(Table11[[#This Row],[Column5]]*Table11[[#This Row],[Column30]]/100)</f>
        <v>13231</v>
      </c>
      <c r="AZ495" s="28">
        <f>TRUNC(Table11[[#This Row],[Column6]]*Table11[[#This Row],[Column31]]/100)</f>
        <v>14842</v>
      </c>
      <c r="BA495" s="29">
        <f>TRUNC(Table11[[#This Row],[Column7]]*Table11[[#This Row],[Column312]]/100)</f>
        <v>1950</v>
      </c>
      <c r="BB495" s="30">
        <f>TRUNC(Table11[[#This Row],[Column8]]*Table11[[#This Row],[Column313]]/100)</f>
        <v>15</v>
      </c>
      <c r="BC495" s="31">
        <f>TRUNC(Table11[[#This Row],[Column9]]*Table11[[#This Row],[Column314]]/100)</f>
        <v>0</v>
      </c>
      <c r="BD495" s="32">
        <f>TRUNC(Table11[[#This Row],[Column10]]*Table11[[#This Row],[Column30]]/100)</f>
        <v>5516</v>
      </c>
      <c r="BE495">
        <f>Table11[[#This Row],[Column2]]</f>
        <v>46548</v>
      </c>
      <c r="BF495">
        <f>Table11[[#This Row],[Column28]]</f>
        <v>46548</v>
      </c>
      <c r="BG495">
        <f>Table11[[#This Row],[Column29]]</f>
        <v>46548</v>
      </c>
      <c r="BH495">
        <f>Table11[[#This Row],[Column30]]</f>
        <v>46548</v>
      </c>
      <c r="BI495">
        <f>Table11[[#This Row],[Column31]]</f>
        <v>46548</v>
      </c>
      <c r="BJ495">
        <f>Table11[[#This Row],[Column312]]</f>
        <v>46548</v>
      </c>
      <c r="BK495">
        <f>Table11[[#This Row],[Column313]]</f>
        <v>46548</v>
      </c>
      <c r="BL495">
        <f>Table11[[#This Row],[Column314]]</f>
        <v>46548</v>
      </c>
      <c r="BM495">
        <f>Table11[[#This Row],[Column315]]</f>
        <v>46548</v>
      </c>
      <c r="BN495">
        <f>Table11[[#This Row],[Column31]]</f>
        <v>46548</v>
      </c>
      <c r="BO495">
        <f>Table11[[#This Row],[Column312]]</f>
        <v>46548</v>
      </c>
    </row>
    <row r="496" spans="1:69" ht="28.8">
      <c r="A496" s="4" t="s">
        <v>509</v>
      </c>
      <c r="B496" s="5" t="s">
        <v>509</v>
      </c>
      <c r="C496" s="5" t="s">
        <v>438</v>
      </c>
      <c r="D496" s="56" t="s">
        <v>1422</v>
      </c>
      <c r="E496">
        <v>2</v>
      </c>
      <c r="F496">
        <v>0.66900000000000004</v>
      </c>
      <c r="G496">
        <v>7.7030000000000003</v>
      </c>
      <c r="H496">
        <v>6.2110000000000003</v>
      </c>
      <c r="I496">
        <v>37.557000000000002</v>
      </c>
      <c r="J496">
        <v>20.782</v>
      </c>
      <c r="K496">
        <v>0.27500000000000002</v>
      </c>
      <c r="L496">
        <v>26.803000000000001</v>
      </c>
      <c r="M496" s="7">
        <f>Table11[[#This Row],[Progressives]]*0.67+Table11[[#This Row],[Muslim]]*0.64+Table11[[#This Row],[Left]]*0.35+Table11[[#This Row],[Average]]*0.52+Table11[[#This Row],[Reforms]]*0.2</f>
        <v>32.175820000000002</v>
      </c>
      <c r="N496" s="58">
        <f>Table11[[#This Row],[Average]]*0.34+Table11[[#This Row],[Liberal]]*0.45+Table11[[#This Row],[Blues]]+Table11[[#This Row],[Reforms]]*0.6</f>
        <v>38.478080000000006</v>
      </c>
      <c r="O496" s="9">
        <f>Table11[[#This Row],[Liberal]]*0.55+Table11[[#This Row],[Progressives]]*0.07+Table11[[#This Row],[Average]]*0.14</f>
        <v>17.122850000000003</v>
      </c>
      <c r="P496" s="11">
        <f>Table11[[#This Row],[Muslim]]*0.06+Table11[[#This Row],[Left]]*0.44+Table11[[#This Row],[Progressives]]*0.26</f>
        <v>5.0443200000000008</v>
      </c>
      <c r="Q496" s="59"/>
      <c r="R496" s="57">
        <f>Table11[[#This Row],[Muslim]]*0.3+Table11[[#This Row],[Left]]*0.21+Table11[[#This Row],[Reforms]]*0.2</f>
        <v>7.1789300000000011</v>
      </c>
      <c r="T496" s="7">
        <v>39.9</v>
      </c>
      <c r="U496" s="8">
        <v>16.3</v>
      </c>
      <c r="V496" s="10">
        <v>19.100000000000001</v>
      </c>
      <c r="W496" s="9">
        <v>3.5</v>
      </c>
      <c r="X496" s="11">
        <v>4.3</v>
      </c>
      <c r="Y496" s="13">
        <v>8.1</v>
      </c>
      <c r="Z496" s="12">
        <v>0</v>
      </c>
      <c r="AA496" s="14">
        <v>8.8000000000000007</v>
      </c>
      <c r="AB496">
        <f t="shared" ca="1" si="7"/>
        <v>0.92477608978714509</v>
      </c>
      <c r="AC496">
        <v>41374</v>
      </c>
      <c r="AD496" s="17">
        <v>22.196999999999999</v>
      </c>
      <c r="AE496" s="18">
        <v>9.3279999999999994</v>
      </c>
      <c r="AF496" s="19">
        <v>27.911999999999999</v>
      </c>
      <c r="AG496" s="20">
        <v>2.2679999999999998</v>
      </c>
      <c r="AH496" s="21">
        <v>6.78552</v>
      </c>
      <c r="AI496" s="22">
        <v>0.35619999999999902</v>
      </c>
      <c r="AJ496" s="23">
        <v>0</v>
      </c>
      <c r="AK496" s="24">
        <v>29.053280000000001</v>
      </c>
      <c r="AL496" s="2" t="s">
        <v>509</v>
      </c>
      <c r="AM496" s="17">
        <f>Table11[[#This Row],[Column3]]-Table11[[#This Row],[Labour]]</f>
        <v>-17.702999999999999</v>
      </c>
      <c r="AN496" s="18">
        <f>Table11[[#This Row],[Column4]]-Table11[[#This Row],[Conservative]]</f>
        <v>-6.9720000000000013</v>
      </c>
      <c r="AO496" s="19">
        <f>Table11[[#This Row],[Column5]]-Table11[[#This Row],[Reform]]</f>
        <v>8.8119999999999976</v>
      </c>
      <c r="AP496" s="20">
        <f>Table11[[#This Row],[Column6]]-Table11[[#This Row],[LibDem]]</f>
        <v>-1.2320000000000002</v>
      </c>
      <c r="AQ496" s="21">
        <f>Table11[[#This Row],[Column7]]-Table11[[#This Row],[Green]]</f>
        <v>2.4855200000000002</v>
      </c>
      <c r="AR496" s="22">
        <f>Table11[[#This Row],[Column8]]-Table11[[#This Row],[Oth]]</f>
        <v>-7.7438000000000002</v>
      </c>
      <c r="AS496" s="23">
        <f>Table11[[#This Row],[Column9]]-Table11[[#This Row],[SNP]]</f>
        <v>0</v>
      </c>
      <c r="AT496" s="24">
        <f>Table11[[#This Row],[Column10]]-Table11[[#This Row],[PD]]</f>
        <v>20.25328</v>
      </c>
      <c r="AU496" s="24">
        <f>MAX(Table11[[#This Row],[Column3]:[Column10]])-LARGE(Table11[[#This Row],[Column3]:[Column10]],2)</f>
        <v>1.1412800000000018</v>
      </c>
      <c r="AV496">
        <f>Table11[[#This Row],[Column3]]*Table11[[#This Row],[Column2]]</f>
        <v>918378.67799999996</v>
      </c>
      <c r="AW496" s="25">
        <f>TRUNC(Table11[[#This Row],[Column3]]*Table11[[#This Row],[Column28]]/100)</f>
        <v>9183</v>
      </c>
      <c r="AX496" s="26">
        <f>TRUNC(Table11[[#This Row],[Column4]]*Table11[[#This Row],[Column29]]/100)</f>
        <v>3859</v>
      </c>
      <c r="AY496" s="27">
        <f>TRUNC(Table11[[#This Row],[Column5]]*Table11[[#This Row],[Column30]]/100)</f>
        <v>11548</v>
      </c>
      <c r="AZ496" s="28">
        <f>TRUNC(Table11[[#This Row],[Column6]]*Table11[[#This Row],[Column31]]/100)</f>
        <v>938</v>
      </c>
      <c r="BA496" s="29">
        <f>TRUNC(Table11[[#This Row],[Column7]]*Table11[[#This Row],[Column312]]/100)</f>
        <v>2807</v>
      </c>
      <c r="BB496" s="30">
        <f>TRUNC(Table11[[#This Row],[Column8]]*Table11[[#This Row],[Column313]]/100)</f>
        <v>147</v>
      </c>
      <c r="BC496" s="31">
        <f>TRUNC(Table11[[#This Row],[Column9]]*Table11[[#This Row],[Column314]]/100)</f>
        <v>0</v>
      </c>
      <c r="BD496" s="32">
        <f>TRUNC(Table11[[#This Row],[Column10]]*Table11[[#This Row],[Column30]]/100)</f>
        <v>12020</v>
      </c>
      <c r="BE496">
        <f>Table11[[#This Row],[Column2]]</f>
        <v>41374</v>
      </c>
      <c r="BF496">
        <f>Table11[[#This Row],[Column28]]</f>
        <v>41374</v>
      </c>
      <c r="BG496">
        <f>Table11[[#This Row],[Column29]]</f>
        <v>41374</v>
      </c>
      <c r="BH496">
        <f>Table11[[#This Row],[Column30]]</f>
        <v>41374</v>
      </c>
      <c r="BI496">
        <f>Table11[[#This Row],[Column31]]</f>
        <v>41374</v>
      </c>
      <c r="BJ496">
        <f>Table11[[#This Row],[Column312]]</f>
        <v>41374</v>
      </c>
      <c r="BK496">
        <f>Table11[[#This Row],[Column313]]</f>
        <v>41374</v>
      </c>
      <c r="BL496">
        <f>Table11[[#This Row],[Column314]]</f>
        <v>41374</v>
      </c>
      <c r="BM496">
        <f>Table11[[#This Row],[Column315]]</f>
        <v>41374</v>
      </c>
      <c r="BN496">
        <f>Table11[[#This Row],[Column31]]</f>
        <v>41374</v>
      </c>
      <c r="BO496">
        <f>Table11[[#This Row],[Column312]]</f>
        <v>41374</v>
      </c>
    </row>
    <row r="497" spans="1:67">
      <c r="A497" s="2" t="s">
        <v>524</v>
      </c>
      <c r="B497" s="3" t="s">
        <v>525</v>
      </c>
      <c r="C497" s="3" t="s">
        <v>438</v>
      </c>
      <c r="D497" s="50" t="s">
        <v>1423</v>
      </c>
      <c r="E497">
        <v>2</v>
      </c>
      <c r="F497">
        <v>0.60399999999999998</v>
      </c>
      <c r="G497">
        <v>7.5979999999999999</v>
      </c>
      <c r="H497">
        <v>5.7569999999999997</v>
      </c>
      <c r="I497">
        <v>44.209000000000003</v>
      </c>
      <c r="J497">
        <v>15.486000000000001</v>
      </c>
      <c r="K497">
        <v>0.32</v>
      </c>
      <c r="L497">
        <v>26.024999999999999</v>
      </c>
      <c r="M497" s="7">
        <f>Table11[[#This Row],[Progressives]]*0.67+Table11[[#This Row],[Muslim]]*0.64+Table11[[#This Row],[Left]]*0.35+Table11[[#This Row],[Average]]*0.52+Table11[[#This Row],[Reforms]]*0.2</f>
        <v>35.096730000000001</v>
      </c>
      <c r="N497" s="58">
        <f>Table11[[#This Row],[Average]]*0.34+Table11[[#This Row],[Liberal]]*0.45+Table11[[#This Row],[Blues]]+Table11[[#This Row],[Reforms]]*0.6</f>
        <v>37.934759999999997</v>
      </c>
      <c r="O497" s="9">
        <f>Table11[[#This Row],[Liberal]]*0.55+Table11[[#This Row],[Progressives]]*0.07+Table11[[#This Row],[Average]]*0.14</f>
        <v>15.109550000000002</v>
      </c>
      <c r="P497" s="11">
        <f>Table11[[#This Row],[Muslim]]*0.06+Table11[[#This Row],[Left]]*0.44+Table11[[#This Row],[Progressives]]*0.26</f>
        <v>4.8761799999999997</v>
      </c>
      <c r="Q497" s="59"/>
      <c r="R497" s="57">
        <f>Table11[[#This Row],[Muslim]]*0.3+Table11[[#This Row],[Left]]*0.21+Table11[[#This Row],[Reforms]]*0.2</f>
        <v>6.9817800000000005</v>
      </c>
      <c r="T497" s="7">
        <v>24.1</v>
      </c>
      <c r="U497" s="8">
        <v>19.399999999999999</v>
      </c>
      <c r="V497" s="10">
        <v>15.2</v>
      </c>
      <c r="W497" s="9">
        <v>3.2</v>
      </c>
      <c r="X497" s="11">
        <v>3</v>
      </c>
      <c r="Y497" s="13">
        <v>1.1000000000000001</v>
      </c>
      <c r="Z497" s="12">
        <v>0</v>
      </c>
      <c r="AA497" s="14">
        <v>34</v>
      </c>
      <c r="AB497">
        <f t="shared" ca="1" si="7"/>
        <v>0.26548497890005684</v>
      </c>
      <c r="AC497">
        <v>45604</v>
      </c>
      <c r="AD497" s="17">
        <v>10.4352</v>
      </c>
      <c r="AE497" s="18">
        <v>8.5711999999999993</v>
      </c>
      <c r="AF497" s="19">
        <v>26.408799999999999</v>
      </c>
      <c r="AG497" s="20">
        <v>2.56</v>
      </c>
      <c r="AH497" s="21">
        <v>4.2823200000000003</v>
      </c>
      <c r="AI497" s="22">
        <v>3.1199999999999999E-2</v>
      </c>
      <c r="AJ497" s="23">
        <v>0</v>
      </c>
      <c r="AK497" s="24">
        <v>47.0112799999999</v>
      </c>
      <c r="AL497" s="2" t="s">
        <v>524</v>
      </c>
      <c r="AM497" s="17">
        <f>Table11[[#This Row],[Column3]]-Table11[[#This Row],[Labour]]</f>
        <v>-13.664800000000001</v>
      </c>
      <c r="AN497" s="18">
        <f>Table11[[#This Row],[Column4]]-Table11[[#This Row],[Conservative]]</f>
        <v>-10.828799999999999</v>
      </c>
      <c r="AO497" s="19">
        <f>Table11[[#This Row],[Column5]]-Table11[[#This Row],[Reform]]</f>
        <v>11.2088</v>
      </c>
      <c r="AP497" s="20">
        <f>Table11[[#This Row],[Column6]]-Table11[[#This Row],[LibDem]]</f>
        <v>-0.64000000000000012</v>
      </c>
      <c r="AQ497" s="21">
        <f>Table11[[#This Row],[Column7]]-Table11[[#This Row],[Green]]</f>
        <v>1.2823200000000003</v>
      </c>
      <c r="AR497" s="22">
        <f>Table11[[#This Row],[Column8]]-Table11[[#This Row],[Oth]]</f>
        <v>-1.0688000000000002</v>
      </c>
      <c r="AS497" s="23">
        <f>Table11[[#This Row],[Column9]]-Table11[[#This Row],[SNP]]</f>
        <v>0</v>
      </c>
      <c r="AT497" s="24">
        <f>Table11[[#This Row],[Column10]]-Table11[[#This Row],[PD]]</f>
        <v>13.0112799999999</v>
      </c>
      <c r="AU497" s="24">
        <f>MAX(Table11[[#This Row],[Column3]:[Column10]])-LARGE(Table11[[#This Row],[Column3]:[Column10]],2)</f>
        <v>20.6024799999999</v>
      </c>
      <c r="AV497">
        <f>Table11[[#This Row],[Column3]]*Table11[[#This Row],[Column2]]</f>
        <v>475886.86080000002</v>
      </c>
      <c r="AW497" s="25">
        <f>TRUNC(Table11[[#This Row],[Column3]]*Table11[[#This Row],[Column28]]/100)</f>
        <v>4758</v>
      </c>
      <c r="AX497" s="26">
        <f>TRUNC(Table11[[#This Row],[Column4]]*Table11[[#This Row],[Column29]]/100)</f>
        <v>3908</v>
      </c>
      <c r="AY497" s="27">
        <f>TRUNC(Table11[[#This Row],[Column5]]*Table11[[#This Row],[Column30]]/100)</f>
        <v>12043</v>
      </c>
      <c r="AZ497" s="28">
        <f>TRUNC(Table11[[#This Row],[Column6]]*Table11[[#This Row],[Column31]]/100)</f>
        <v>1167</v>
      </c>
      <c r="BA497" s="29">
        <f>TRUNC(Table11[[#This Row],[Column7]]*Table11[[#This Row],[Column312]]/100)</f>
        <v>1952</v>
      </c>
      <c r="BB497" s="30">
        <f>TRUNC(Table11[[#This Row],[Column8]]*Table11[[#This Row],[Column313]]/100)</f>
        <v>14</v>
      </c>
      <c r="BC497" s="31">
        <f>TRUNC(Table11[[#This Row],[Column9]]*Table11[[#This Row],[Column314]]/100)</f>
        <v>0</v>
      </c>
      <c r="BD497" s="32">
        <f>TRUNC(Table11[[#This Row],[Column10]]*Table11[[#This Row],[Column30]]/100)</f>
        <v>21439</v>
      </c>
      <c r="BE497">
        <f>Table11[[#This Row],[Column2]]</f>
        <v>45604</v>
      </c>
      <c r="BF497">
        <f>Table11[[#This Row],[Column28]]</f>
        <v>45604</v>
      </c>
      <c r="BG497">
        <f>Table11[[#This Row],[Column29]]</f>
        <v>45604</v>
      </c>
      <c r="BH497">
        <f>Table11[[#This Row],[Column30]]</f>
        <v>45604</v>
      </c>
      <c r="BI497">
        <f>Table11[[#This Row],[Column31]]</f>
        <v>45604</v>
      </c>
      <c r="BJ497">
        <f>Table11[[#This Row],[Column312]]</f>
        <v>45604</v>
      </c>
      <c r="BK497">
        <f>Table11[[#This Row],[Column313]]</f>
        <v>45604</v>
      </c>
      <c r="BL497">
        <f>Table11[[#This Row],[Column314]]</f>
        <v>45604</v>
      </c>
      <c r="BM497">
        <f>Table11[[#This Row],[Column315]]</f>
        <v>45604</v>
      </c>
      <c r="BN497">
        <f>Table11[[#This Row],[Column31]]</f>
        <v>45604</v>
      </c>
      <c r="BO497">
        <f>Table11[[#This Row],[Column312]]</f>
        <v>45604</v>
      </c>
    </row>
    <row r="498" spans="1:67" ht="28.8" customHeight="1">
      <c r="A498" s="4" t="s">
        <v>526</v>
      </c>
      <c r="B498" s="5" t="s">
        <v>526</v>
      </c>
      <c r="C498" s="5" t="s">
        <v>438</v>
      </c>
      <c r="D498" s="56" t="s">
        <v>1424</v>
      </c>
      <c r="E498">
        <v>2</v>
      </c>
      <c r="F498">
        <v>0.34399999999999997</v>
      </c>
      <c r="G498">
        <v>8.7569999999999997</v>
      </c>
      <c r="H498">
        <v>4.8460000000000001</v>
      </c>
      <c r="I498">
        <v>36.448</v>
      </c>
      <c r="J498">
        <v>19.013000000000002</v>
      </c>
      <c r="K498">
        <v>0.222</v>
      </c>
      <c r="L498">
        <v>30.369</v>
      </c>
      <c r="M498" s="7">
        <f>Table11[[#This Row],[Progressives]]*0.67+Table11[[#This Row],[Muslim]]*0.64+Table11[[#This Row],[Left]]*0.35+Table11[[#This Row],[Average]]*0.52+Table11[[#This Row],[Reforms]]*0.2</f>
        <v>31.558689999999999</v>
      </c>
      <c r="N498" s="58">
        <f>Table11[[#This Row],[Average]]*0.34+Table11[[#This Row],[Liberal]]*0.45+Table11[[#This Row],[Blues]]+Table11[[#This Row],[Reforms]]*0.6</f>
        <v>39.391570000000002</v>
      </c>
      <c r="O498" s="9">
        <f>Table11[[#This Row],[Liberal]]*0.55+Table11[[#This Row],[Progressives]]*0.07+Table11[[#This Row],[Average]]*0.14</f>
        <v>15.899090000000001</v>
      </c>
      <c r="P498" s="11">
        <f>Table11[[#This Row],[Muslim]]*0.06+Table11[[#This Row],[Left]]*0.44+Table11[[#This Row],[Progressives]]*0.26</f>
        <v>5.13368</v>
      </c>
      <c r="Q498" s="59"/>
      <c r="R498" s="57">
        <f>Table11[[#This Row],[Muslim]]*0.3+Table11[[#This Row],[Left]]*0.21+Table11[[#This Row],[Reforms]]*0.2</f>
        <v>8.0159699999999994</v>
      </c>
      <c r="T498" s="7">
        <v>38</v>
      </c>
      <c r="U498" s="8">
        <v>11.5</v>
      </c>
      <c r="V498" s="10">
        <v>20.3</v>
      </c>
      <c r="W498" s="9">
        <v>4.7</v>
      </c>
      <c r="X498" s="11">
        <v>4.3</v>
      </c>
      <c r="Y498" s="13">
        <v>0</v>
      </c>
      <c r="Z498" s="12">
        <v>0</v>
      </c>
      <c r="AA498" s="14">
        <v>21.2</v>
      </c>
      <c r="AB498">
        <f t="shared" ca="1" si="7"/>
        <v>0.32865523164478039</v>
      </c>
      <c r="AC498">
        <v>38234</v>
      </c>
      <c r="AD498" s="17">
        <v>20.789400000000001</v>
      </c>
      <c r="AE498" s="18">
        <v>8.2192000000000007</v>
      </c>
      <c r="AF498" s="19">
        <v>24.745799999999999</v>
      </c>
      <c r="AG498" s="20">
        <v>3.0455999999999999</v>
      </c>
      <c r="AH498" s="21">
        <v>6.6612</v>
      </c>
      <c r="AI498" s="22">
        <v>0</v>
      </c>
      <c r="AJ498" s="23">
        <v>0</v>
      </c>
      <c r="AK498" s="24">
        <v>36.538800000000002</v>
      </c>
      <c r="AL498" s="2" t="s">
        <v>526</v>
      </c>
      <c r="AM498" s="17">
        <f>Table11[[#This Row],[Column3]]-Table11[[#This Row],[Labour]]</f>
        <v>-17.210599999999999</v>
      </c>
      <c r="AN498" s="18">
        <f>Table11[[#This Row],[Column4]]-Table11[[#This Row],[Conservative]]</f>
        <v>-3.2807999999999993</v>
      </c>
      <c r="AO498" s="19">
        <f>Table11[[#This Row],[Column5]]-Table11[[#This Row],[Reform]]</f>
        <v>4.4457999999999984</v>
      </c>
      <c r="AP498" s="20">
        <f>Table11[[#This Row],[Column6]]-Table11[[#This Row],[LibDem]]</f>
        <v>-1.6544000000000003</v>
      </c>
      <c r="AQ498" s="21">
        <f>Table11[[#This Row],[Column7]]-Table11[[#This Row],[Green]]</f>
        <v>2.3612000000000002</v>
      </c>
      <c r="AR498" s="22">
        <f>Table11[[#This Row],[Column8]]-Table11[[#This Row],[Oth]]</f>
        <v>0</v>
      </c>
      <c r="AS498" s="23">
        <f>Table11[[#This Row],[Column9]]-Table11[[#This Row],[SNP]]</f>
        <v>0</v>
      </c>
      <c r="AT498" s="24">
        <f>Table11[[#This Row],[Column10]]-Table11[[#This Row],[PD]]</f>
        <v>15.338800000000003</v>
      </c>
      <c r="AU498" s="24">
        <f>MAX(Table11[[#This Row],[Column3]:[Column10]])-LARGE(Table11[[#This Row],[Column3]:[Column10]],2)</f>
        <v>11.793000000000003</v>
      </c>
      <c r="AV498">
        <f>Table11[[#This Row],[Column3]]*Table11[[#This Row],[Column2]]</f>
        <v>794861.91960000002</v>
      </c>
      <c r="AW498" s="25">
        <f>TRUNC(Table11[[#This Row],[Column3]]*Table11[[#This Row],[Column28]]/100)</f>
        <v>7948</v>
      </c>
      <c r="AX498" s="26">
        <f>TRUNC(Table11[[#This Row],[Column4]]*Table11[[#This Row],[Column29]]/100)</f>
        <v>3142</v>
      </c>
      <c r="AY498" s="27">
        <f>TRUNC(Table11[[#This Row],[Column5]]*Table11[[#This Row],[Column30]]/100)</f>
        <v>9461</v>
      </c>
      <c r="AZ498" s="28">
        <f>TRUNC(Table11[[#This Row],[Column6]]*Table11[[#This Row],[Column31]]/100)</f>
        <v>1164</v>
      </c>
      <c r="BA498" s="29">
        <f>TRUNC(Table11[[#This Row],[Column7]]*Table11[[#This Row],[Column312]]/100)</f>
        <v>2546</v>
      </c>
      <c r="BB498" s="30">
        <f>TRUNC(Table11[[#This Row],[Column8]]*Table11[[#This Row],[Column313]]/100)</f>
        <v>0</v>
      </c>
      <c r="BC498" s="31">
        <f>TRUNC(Table11[[#This Row],[Column9]]*Table11[[#This Row],[Column314]]/100)</f>
        <v>0</v>
      </c>
      <c r="BD498" s="32">
        <f>TRUNC(Table11[[#This Row],[Column10]]*Table11[[#This Row],[Column30]]/100)</f>
        <v>13970</v>
      </c>
      <c r="BE498">
        <f>Table11[[#This Row],[Column2]]</f>
        <v>38234</v>
      </c>
      <c r="BF498">
        <f>Table11[[#This Row],[Column28]]</f>
        <v>38234</v>
      </c>
      <c r="BG498">
        <f>Table11[[#This Row],[Column29]]</f>
        <v>38234</v>
      </c>
      <c r="BH498">
        <f>Table11[[#This Row],[Column30]]</f>
        <v>38234</v>
      </c>
      <c r="BI498">
        <f>Table11[[#This Row],[Column31]]</f>
        <v>38234</v>
      </c>
      <c r="BJ498">
        <f>Table11[[#This Row],[Column312]]</f>
        <v>38234</v>
      </c>
      <c r="BK498">
        <f>Table11[[#This Row],[Column313]]</f>
        <v>38234</v>
      </c>
      <c r="BL498">
        <f>Table11[[#This Row],[Column314]]</f>
        <v>38234</v>
      </c>
      <c r="BM498">
        <f>Table11[[#This Row],[Column315]]</f>
        <v>38234</v>
      </c>
      <c r="BN498">
        <f>Table11[[#This Row],[Column31]]</f>
        <v>38234</v>
      </c>
      <c r="BO498">
        <f>Table11[[#This Row],[Column312]]</f>
        <v>38234</v>
      </c>
    </row>
    <row r="499" spans="1:67" ht="28.8">
      <c r="A499" s="2" t="s">
        <v>532</v>
      </c>
      <c r="B499" s="3" t="s">
        <v>533</v>
      </c>
      <c r="C499" s="3" t="s">
        <v>438</v>
      </c>
      <c r="D499" s="50" t="s">
        <v>1425</v>
      </c>
      <c r="E499">
        <v>2</v>
      </c>
      <c r="F499">
        <v>9.7840000000000007</v>
      </c>
      <c r="G499">
        <v>18.556999999999999</v>
      </c>
      <c r="H499">
        <v>15.840999999999999</v>
      </c>
      <c r="I499">
        <v>19.611999999999998</v>
      </c>
      <c r="J499">
        <v>17.541</v>
      </c>
      <c r="K499">
        <v>1.6619999999999999</v>
      </c>
      <c r="L499">
        <v>17.001000000000001</v>
      </c>
      <c r="M499" s="7">
        <f>Table11[[#This Row],[Progressives]]*0.67+Table11[[#This Row],[Muslim]]*0.64+Table11[[#This Row],[Left]]*0.35+Table11[[#This Row],[Average]]*0.52+Table11[[#This Row],[Reforms]]*0.2</f>
        <v>36.968620000000001</v>
      </c>
      <c r="N499" s="58">
        <f>Table11[[#This Row],[Average]]*0.34+Table11[[#This Row],[Liberal]]*0.45+Table11[[#This Row],[Blues]]+Table11[[#This Row],[Reforms]]*0.6</f>
        <v>26.424129999999998</v>
      </c>
      <c r="O499" s="9">
        <f>Table11[[#This Row],[Liberal]]*0.55+Table11[[#This Row],[Progressives]]*0.07+Table11[[#This Row],[Average]]*0.14</f>
        <v>13.5021</v>
      </c>
      <c r="P499" s="11">
        <f>Table11[[#This Row],[Muslim]]*0.06+Table11[[#This Row],[Left]]*0.44+Table11[[#This Row],[Progressives]]*0.26</f>
        <v>12.87078</v>
      </c>
      <c r="Q499" s="59"/>
      <c r="R499" s="57">
        <f>Table11[[#This Row],[Muslim]]*0.3+Table11[[#This Row],[Left]]*0.21+Table11[[#This Row],[Reforms]]*0.2</f>
        <v>10.23237</v>
      </c>
      <c r="T499" s="7">
        <v>40.5</v>
      </c>
      <c r="U499" s="8">
        <v>10</v>
      </c>
      <c r="V499" s="10">
        <v>12.7</v>
      </c>
      <c r="W499" s="9">
        <v>17.2</v>
      </c>
      <c r="X499" s="11">
        <v>10</v>
      </c>
      <c r="Y499" s="13">
        <v>0.5</v>
      </c>
      <c r="Z499" s="12">
        <v>0</v>
      </c>
      <c r="AA499" s="14">
        <v>9.1</v>
      </c>
      <c r="AB499">
        <f t="shared" ca="1" si="7"/>
        <v>0.38514356506869751</v>
      </c>
      <c r="AC499">
        <v>39123</v>
      </c>
      <c r="AD499" s="17">
        <v>27.581299999999999</v>
      </c>
      <c r="AE499" s="18">
        <v>7.3920000000000003</v>
      </c>
      <c r="AF499" s="19">
        <v>17.475999999999999</v>
      </c>
      <c r="AG499" s="20">
        <v>11.396699999999999</v>
      </c>
      <c r="AH499" s="21">
        <v>12.5664</v>
      </c>
      <c r="AI499" s="22">
        <v>1.2999999999999901E-2</v>
      </c>
      <c r="AJ499" s="23">
        <v>0</v>
      </c>
      <c r="AK499" s="24">
        <v>23.5746</v>
      </c>
      <c r="AL499" s="2" t="s">
        <v>532</v>
      </c>
      <c r="AM499" s="17">
        <f>Table11[[#This Row],[Column3]]-Table11[[#This Row],[Labour]]</f>
        <v>-12.918700000000001</v>
      </c>
      <c r="AN499" s="18">
        <f>Table11[[#This Row],[Column4]]-Table11[[#This Row],[Conservative]]</f>
        <v>-2.6079999999999997</v>
      </c>
      <c r="AO499" s="19">
        <f>Table11[[#This Row],[Column5]]-Table11[[#This Row],[Reform]]</f>
        <v>4.7759999999999998</v>
      </c>
      <c r="AP499" s="20">
        <f>Table11[[#This Row],[Column6]]-Table11[[#This Row],[LibDem]]</f>
        <v>-5.8033000000000001</v>
      </c>
      <c r="AQ499" s="21">
        <f>Table11[[#This Row],[Column7]]-Table11[[#This Row],[Green]]</f>
        <v>2.5663999999999998</v>
      </c>
      <c r="AR499" s="22">
        <f>Table11[[#This Row],[Column8]]-Table11[[#This Row],[Oth]]</f>
        <v>-0.4870000000000001</v>
      </c>
      <c r="AS499" s="23">
        <f>Table11[[#This Row],[Column9]]-Table11[[#This Row],[SNP]]</f>
        <v>0</v>
      </c>
      <c r="AT499" s="24">
        <f>Table11[[#This Row],[Column10]]-Table11[[#This Row],[PD]]</f>
        <v>14.474600000000001</v>
      </c>
      <c r="AU499" s="24">
        <f>MAX(Table11[[#This Row],[Column3]:[Column10]])-LARGE(Table11[[#This Row],[Column3]:[Column10]],2)</f>
        <v>4.0066999999999986</v>
      </c>
      <c r="AV499">
        <f>Table11[[#This Row],[Column3]]*Table11[[#This Row],[Column2]]</f>
        <v>1079063.1998999999</v>
      </c>
      <c r="AW499" s="25">
        <f>TRUNC(Table11[[#This Row],[Column3]]*Table11[[#This Row],[Column28]]/100)</f>
        <v>10790</v>
      </c>
      <c r="AX499" s="26">
        <f>TRUNC(Table11[[#This Row],[Column4]]*Table11[[#This Row],[Column29]]/100)</f>
        <v>2891</v>
      </c>
      <c r="AY499" s="27">
        <f>TRUNC(Table11[[#This Row],[Column5]]*Table11[[#This Row],[Column30]]/100)</f>
        <v>6837</v>
      </c>
      <c r="AZ499" s="28">
        <f>TRUNC(Table11[[#This Row],[Column6]]*Table11[[#This Row],[Column31]]/100)</f>
        <v>4458</v>
      </c>
      <c r="BA499" s="29">
        <f>TRUNC(Table11[[#This Row],[Column7]]*Table11[[#This Row],[Column312]]/100)</f>
        <v>4916</v>
      </c>
      <c r="BB499" s="30">
        <f>TRUNC(Table11[[#This Row],[Column8]]*Table11[[#This Row],[Column313]]/100)</f>
        <v>5</v>
      </c>
      <c r="BC499" s="31">
        <f>TRUNC(Table11[[#This Row],[Column9]]*Table11[[#This Row],[Column314]]/100)</f>
        <v>0</v>
      </c>
      <c r="BD499" s="32">
        <f>TRUNC(Table11[[#This Row],[Column10]]*Table11[[#This Row],[Column30]]/100)</f>
        <v>9223</v>
      </c>
      <c r="BE499">
        <f>Table11[[#This Row],[Column2]]</f>
        <v>39123</v>
      </c>
      <c r="BF499">
        <f>Table11[[#This Row],[Column28]]</f>
        <v>39123</v>
      </c>
      <c r="BG499">
        <f>Table11[[#This Row],[Column29]]</f>
        <v>39123</v>
      </c>
      <c r="BH499">
        <f>Table11[[#This Row],[Column30]]</f>
        <v>39123</v>
      </c>
      <c r="BI499">
        <f>Table11[[#This Row],[Column31]]</f>
        <v>39123</v>
      </c>
      <c r="BJ499">
        <f>Table11[[#This Row],[Column312]]</f>
        <v>39123</v>
      </c>
      <c r="BK499">
        <f>Table11[[#This Row],[Column313]]</f>
        <v>39123</v>
      </c>
      <c r="BL499">
        <f>Table11[[#This Row],[Column314]]</f>
        <v>39123</v>
      </c>
      <c r="BM499">
        <f>Table11[[#This Row],[Column315]]</f>
        <v>39123</v>
      </c>
      <c r="BN499">
        <f>Table11[[#This Row],[Column31]]</f>
        <v>39123</v>
      </c>
      <c r="BO499">
        <f>Table11[[#This Row],[Column312]]</f>
        <v>39123</v>
      </c>
    </row>
    <row r="500" spans="1:67" ht="28.8" customHeight="1">
      <c r="A500" s="2" t="s">
        <v>534</v>
      </c>
      <c r="B500" s="3" t="s">
        <v>535</v>
      </c>
      <c r="C500" s="3" t="s">
        <v>438</v>
      </c>
      <c r="D500" s="50" t="s">
        <v>1426</v>
      </c>
      <c r="E500">
        <v>2</v>
      </c>
      <c r="F500">
        <v>4.1399999999999997</v>
      </c>
      <c r="G500">
        <v>13.228999999999999</v>
      </c>
      <c r="H500">
        <v>9.9740000000000002</v>
      </c>
      <c r="I500">
        <v>34.698999999999998</v>
      </c>
      <c r="J500">
        <v>21.763000000000002</v>
      </c>
      <c r="K500">
        <v>1.321</v>
      </c>
      <c r="L500">
        <v>14.875</v>
      </c>
      <c r="M500" s="7">
        <f>Table11[[#This Row],[Progressives]]*0.67+Table11[[#This Row],[Muslim]]*0.64+Table11[[#This Row],[Left]]*0.35+Table11[[#This Row],[Average]]*0.52+Table11[[#This Row],[Reforms]]*0.2</f>
        <v>34.980809999999998</v>
      </c>
      <c r="N500" s="58">
        <f>Table11[[#This Row],[Average]]*0.34+Table11[[#This Row],[Liberal]]*0.45+Table11[[#This Row],[Blues]]+Table11[[#This Row],[Reforms]]*0.6</f>
        <v>31.837009999999999</v>
      </c>
      <c r="O500" s="9">
        <f>Table11[[#This Row],[Liberal]]*0.55+Table11[[#This Row],[Progressives]]*0.07+Table11[[#This Row],[Average]]*0.14</f>
        <v>17.525690000000004</v>
      </c>
      <c r="P500" s="11">
        <f>Table11[[#This Row],[Muslim]]*0.06+Table11[[#This Row],[Left]]*0.44+Table11[[#This Row],[Progressives]]*0.26</f>
        <v>8.6623999999999999</v>
      </c>
      <c r="Q500" s="59"/>
      <c r="R500" s="57">
        <f>Table11[[#This Row],[Muslim]]*0.3+Table11[[#This Row],[Left]]*0.21+Table11[[#This Row],[Reforms]]*0.2</f>
        <v>6.9950899999999994</v>
      </c>
      <c r="T500" s="7">
        <v>43.9</v>
      </c>
      <c r="U500" s="8">
        <v>20.3</v>
      </c>
      <c r="V500" s="10">
        <v>12.6</v>
      </c>
      <c r="W500" s="9">
        <v>6.7</v>
      </c>
      <c r="X500" s="11">
        <v>6.7</v>
      </c>
      <c r="Y500" s="13">
        <v>0</v>
      </c>
      <c r="Z500" s="12">
        <v>0</v>
      </c>
      <c r="AA500" s="14">
        <v>9.8000000000000007</v>
      </c>
      <c r="AB500">
        <f t="shared" ca="1" si="7"/>
        <v>0.35998369451031542</v>
      </c>
      <c r="AC500">
        <v>47473</v>
      </c>
      <c r="AD500" s="17">
        <v>28.0702</v>
      </c>
      <c r="AE500" s="18">
        <v>12.8832</v>
      </c>
      <c r="AF500" s="19">
        <v>17.5</v>
      </c>
      <c r="AG500" s="20">
        <v>4.3415999999999997</v>
      </c>
      <c r="AH500" s="21">
        <v>9.1879200000000001</v>
      </c>
      <c r="AI500" s="22">
        <v>0</v>
      </c>
      <c r="AJ500" s="23">
        <v>0</v>
      </c>
      <c r="AK500" s="24">
        <v>25.917079999999999</v>
      </c>
      <c r="AL500" s="2" t="s">
        <v>534</v>
      </c>
      <c r="AM500" s="17">
        <f>Table11[[#This Row],[Column3]]-Table11[[#This Row],[Labour]]</f>
        <v>-15.829799999999999</v>
      </c>
      <c r="AN500" s="18">
        <f>Table11[[#This Row],[Column4]]-Table11[[#This Row],[Conservative]]</f>
        <v>-7.4168000000000003</v>
      </c>
      <c r="AO500" s="19">
        <f>Table11[[#This Row],[Column5]]-Table11[[#This Row],[Reform]]</f>
        <v>4.9000000000000004</v>
      </c>
      <c r="AP500" s="20">
        <f>Table11[[#This Row],[Column6]]-Table11[[#This Row],[LibDem]]</f>
        <v>-2.3584000000000005</v>
      </c>
      <c r="AQ500" s="21">
        <f>Table11[[#This Row],[Column7]]-Table11[[#This Row],[Green]]</f>
        <v>2.4879199999999999</v>
      </c>
      <c r="AR500" s="22">
        <f>Table11[[#This Row],[Column8]]-Table11[[#This Row],[Oth]]</f>
        <v>0</v>
      </c>
      <c r="AS500" s="23">
        <f>Table11[[#This Row],[Column9]]-Table11[[#This Row],[SNP]]</f>
        <v>0</v>
      </c>
      <c r="AT500" s="24">
        <f>Table11[[#This Row],[Column10]]-Table11[[#This Row],[PD]]</f>
        <v>16.117079999999998</v>
      </c>
      <c r="AU500" s="24">
        <f>MAX(Table11[[#This Row],[Column3]:[Column10]])-LARGE(Table11[[#This Row],[Column3]:[Column10]],2)</f>
        <v>2.1531200000000013</v>
      </c>
      <c r="AV500">
        <f>Table11[[#This Row],[Column3]]*Table11[[#This Row],[Column2]]</f>
        <v>1332576.6046</v>
      </c>
      <c r="AW500" s="25">
        <f>TRUNC(Table11[[#This Row],[Column3]]*Table11[[#This Row],[Column28]]/100)</f>
        <v>13325</v>
      </c>
      <c r="AX500" s="26">
        <f>TRUNC(Table11[[#This Row],[Column4]]*Table11[[#This Row],[Column29]]/100)</f>
        <v>6116</v>
      </c>
      <c r="AY500" s="27">
        <f>TRUNC(Table11[[#This Row],[Column5]]*Table11[[#This Row],[Column30]]/100)</f>
        <v>8307</v>
      </c>
      <c r="AZ500" s="28">
        <f>TRUNC(Table11[[#This Row],[Column6]]*Table11[[#This Row],[Column31]]/100)</f>
        <v>2061</v>
      </c>
      <c r="BA500" s="29">
        <f>TRUNC(Table11[[#This Row],[Column7]]*Table11[[#This Row],[Column312]]/100)</f>
        <v>4361</v>
      </c>
      <c r="BB500" s="30">
        <f>TRUNC(Table11[[#This Row],[Column8]]*Table11[[#This Row],[Column313]]/100)</f>
        <v>0</v>
      </c>
      <c r="BC500" s="31">
        <f>TRUNC(Table11[[#This Row],[Column9]]*Table11[[#This Row],[Column314]]/100)</f>
        <v>0</v>
      </c>
      <c r="BD500" s="32">
        <f>TRUNC(Table11[[#This Row],[Column10]]*Table11[[#This Row],[Column30]]/100)</f>
        <v>12303</v>
      </c>
      <c r="BE500">
        <f>Table11[[#This Row],[Column2]]</f>
        <v>47473</v>
      </c>
      <c r="BF500">
        <f>Table11[[#This Row],[Column28]]</f>
        <v>47473</v>
      </c>
      <c r="BG500">
        <f>Table11[[#This Row],[Column29]]</f>
        <v>47473</v>
      </c>
      <c r="BH500">
        <f>Table11[[#This Row],[Column30]]</f>
        <v>47473</v>
      </c>
      <c r="BI500">
        <f>Table11[[#This Row],[Column31]]</f>
        <v>47473</v>
      </c>
      <c r="BJ500">
        <f>Table11[[#This Row],[Column312]]</f>
        <v>47473</v>
      </c>
      <c r="BK500">
        <f>Table11[[#This Row],[Column313]]</f>
        <v>47473</v>
      </c>
      <c r="BL500">
        <f>Table11[[#This Row],[Column314]]</f>
        <v>47473</v>
      </c>
      <c r="BM500">
        <f>Table11[[#This Row],[Column315]]</f>
        <v>47473</v>
      </c>
      <c r="BN500">
        <f>Table11[[#This Row],[Column31]]</f>
        <v>47473</v>
      </c>
      <c r="BO500">
        <f>Table11[[#This Row],[Column312]]</f>
        <v>47473</v>
      </c>
    </row>
    <row r="501" spans="1:67" ht="28.8" customHeight="1">
      <c r="A501" s="4" t="s">
        <v>536</v>
      </c>
      <c r="B501" s="5" t="s">
        <v>537</v>
      </c>
      <c r="C501" s="5" t="s">
        <v>438</v>
      </c>
      <c r="D501" s="56" t="s">
        <v>1427</v>
      </c>
      <c r="E501">
        <v>2</v>
      </c>
      <c r="F501">
        <v>12.069000000000001</v>
      </c>
      <c r="G501">
        <v>26.111999999999998</v>
      </c>
      <c r="H501">
        <v>20.012</v>
      </c>
      <c r="I501">
        <v>12.076000000000001</v>
      </c>
      <c r="J501">
        <v>14.788</v>
      </c>
      <c r="K501">
        <v>2.1219999999999999</v>
      </c>
      <c r="L501">
        <v>12.821999999999999</v>
      </c>
      <c r="M501" s="7">
        <f>Table11[[#This Row],[Progressives]]*0.67+Table11[[#This Row],[Muslim]]*0.64+Table11[[#This Row],[Left]]*0.35+Table11[[#This Row],[Average]]*0.52+Table11[[#This Row],[Reforms]]*0.2</f>
        <v>39.115319999999997</v>
      </c>
      <c r="N501" s="58">
        <f>Table11[[#This Row],[Average]]*0.34+Table11[[#This Row],[Liberal]]*0.45+Table11[[#This Row],[Blues]]+Table11[[#This Row],[Reforms]]*0.6</f>
        <v>20.57564</v>
      </c>
      <c r="O501" s="9">
        <f>Table11[[#This Row],[Liberal]]*0.55+Table11[[#This Row],[Progressives]]*0.07+Table11[[#This Row],[Average]]*0.14</f>
        <v>11.224880000000001</v>
      </c>
      <c r="P501" s="11">
        <f>Table11[[#This Row],[Muslim]]*0.06+Table11[[#This Row],[Left]]*0.44+Table11[[#This Row],[Progressives]]*0.26</f>
        <v>17.416539999999998</v>
      </c>
      <c r="Q501" s="59"/>
      <c r="R501" s="57">
        <f>Table11[[#This Row],[Muslim]]*0.3+Table11[[#This Row],[Left]]*0.21+Table11[[#This Row],[Reforms]]*0.2</f>
        <v>11.668620000000001</v>
      </c>
      <c r="T501" s="7">
        <v>44.5</v>
      </c>
      <c r="U501" s="8">
        <v>13.9</v>
      </c>
      <c r="V501" s="10">
        <v>11.5</v>
      </c>
      <c r="W501" s="9">
        <v>7.4</v>
      </c>
      <c r="X501" s="11">
        <v>14.5</v>
      </c>
      <c r="Y501" s="13">
        <v>0</v>
      </c>
      <c r="Z501" s="12">
        <v>0</v>
      </c>
      <c r="AA501" s="14">
        <v>8.1999999999999993</v>
      </c>
      <c r="AB501">
        <f t="shared" ca="1" si="7"/>
        <v>0.30299807609636176</v>
      </c>
      <c r="AC501">
        <v>39176</v>
      </c>
      <c r="AD501" s="17">
        <v>26.6724</v>
      </c>
      <c r="AE501" s="18">
        <v>7.1280000000000001</v>
      </c>
      <c r="AF501" s="19">
        <v>14.618</v>
      </c>
      <c r="AG501" s="20">
        <v>5.3945999999999996</v>
      </c>
      <c r="AH501" s="21">
        <v>21.577999999999999</v>
      </c>
      <c r="AI501" s="22">
        <v>0</v>
      </c>
      <c r="AJ501" s="23">
        <v>0</v>
      </c>
      <c r="AK501" s="24">
        <v>21.408999999999999</v>
      </c>
      <c r="AL501" s="2" t="s">
        <v>536</v>
      </c>
      <c r="AM501" s="17">
        <f>Table11[[#This Row],[Column3]]-Table11[[#This Row],[Labour]]</f>
        <v>-17.8276</v>
      </c>
      <c r="AN501" s="18">
        <f>Table11[[#This Row],[Column4]]-Table11[[#This Row],[Conservative]]</f>
        <v>-6.7720000000000002</v>
      </c>
      <c r="AO501" s="19">
        <f>Table11[[#This Row],[Column5]]-Table11[[#This Row],[Reform]]</f>
        <v>3.1180000000000003</v>
      </c>
      <c r="AP501" s="20">
        <f>Table11[[#This Row],[Column6]]-Table11[[#This Row],[LibDem]]</f>
        <v>-2.0054000000000007</v>
      </c>
      <c r="AQ501" s="21">
        <f>Table11[[#This Row],[Column7]]-Table11[[#This Row],[Green]]</f>
        <v>7.0779999999999994</v>
      </c>
      <c r="AR501" s="22">
        <f>Table11[[#This Row],[Column8]]-Table11[[#This Row],[Oth]]</f>
        <v>0</v>
      </c>
      <c r="AS501" s="23">
        <f>Table11[[#This Row],[Column9]]-Table11[[#This Row],[SNP]]</f>
        <v>0</v>
      </c>
      <c r="AT501" s="24">
        <f>Table11[[#This Row],[Column10]]-Table11[[#This Row],[PD]]</f>
        <v>13.209</v>
      </c>
      <c r="AU501" s="24">
        <f>MAX(Table11[[#This Row],[Column3]:[Column10]])-LARGE(Table11[[#This Row],[Column3]:[Column10]],2)</f>
        <v>5.0944000000000003</v>
      </c>
      <c r="AV501">
        <f>Table11[[#This Row],[Column3]]*Table11[[#This Row],[Column2]]</f>
        <v>1044917.9423999999</v>
      </c>
      <c r="AW501" s="25">
        <f>TRUNC(Table11[[#This Row],[Column3]]*Table11[[#This Row],[Column28]]/100)</f>
        <v>10449</v>
      </c>
      <c r="AX501" s="26">
        <f>TRUNC(Table11[[#This Row],[Column4]]*Table11[[#This Row],[Column29]]/100)</f>
        <v>2792</v>
      </c>
      <c r="AY501" s="27">
        <f>TRUNC(Table11[[#This Row],[Column5]]*Table11[[#This Row],[Column30]]/100)</f>
        <v>5726</v>
      </c>
      <c r="AZ501" s="28">
        <f>TRUNC(Table11[[#This Row],[Column6]]*Table11[[#This Row],[Column31]]/100)</f>
        <v>2113</v>
      </c>
      <c r="BA501" s="29">
        <f>TRUNC(Table11[[#This Row],[Column7]]*Table11[[#This Row],[Column312]]/100)</f>
        <v>8453</v>
      </c>
      <c r="BB501" s="30">
        <f>TRUNC(Table11[[#This Row],[Column8]]*Table11[[#This Row],[Column313]]/100)</f>
        <v>0</v>
      </c>
      <c r="BC501" s="31">
        <f>TRUNC(Table11[[#This Row],[Column9]]*Table11[[#This Row],[Column314]]/100)</f>
        <v>0</v>
      </c>
      <c r="BD501" s="32">
        <f>TRUNC(Table11[[#This Row],[Column10]]*Table11[[#This Row],[Column30]]/100)</f>
        <v>8387</v>
      </c>
      <c r="BE501">
        <f>Table11[[#This Row],[Column2]]</f>
        <v>39176</v>
      </c>
      <c r="BF501">
        <f>Table11[[#This Row],[Column28]]</f>
        <v>39176</v>
      </c>
      <c r="BG501">
        <f>Table11[[#This Row],[Column29]]</f>
        <v>39176</v>
      </c>
      <c r="BH501">
        <f>Table11[[#This Row],[Column30]]</f>
        <v>39176</v>
      </c>
      <c r="BI501">
        <f>Table11[[#This Row],[Column31]]</f>
        <v>39176</v>
      </c>
      <c r="BJ501">
        <f>Table11[[#This Row],[Column312]]</f>
        <v>39176</v>
      </c>
      <c r="BK501">
        <f>Table11[[#This Row],[Column313]]</f>
        <v>39176</v>
      </c>
      <c r="BL501">
        <f>Table11[[#This Row],[Column314]]</f>
        <v>39176</v>
      </c>
      <c r="BM501">
        <f>Table11[[#This Row],[Column315]]</f>
        <v>39176</v>
      </c>
      <c r="BN501">
        <f>Table11[[#This Row],[Column31]]</f>
        <v>39176</v>
      </c>
      <c r="BO501">
        <f>Table11[[#This Row],[Column312]]</f>
        <v>39176</v>
      </c>
    </row>
    <row r="502" spans="1:67" ht="28.8">
      <c r="A502" s="4" t="s">
        <v>538</v>
      </c>
      <c r="B502" s="5" t="s">
        <v>535</v>
      </c>
      <c r="C502" s="5" t="s">
        <v>438</v>
      </c>
      <c r="D502" s="56" t="s">
        <v>1428</v>
      </c>
      <c r="E502">
        <v>2</v>
      </c>
      <c r="F502">
        <v>6.665</v>
      </c>
      <c r="G502">
        <v>10.388999999999999</v>
      </c>
      <c r="H502">
        <v>12.53</v>
      </c>
      <c r="I502">
        <v>27.568000000000001</v>
      </c>
      <c r="J502">
        <v>22.734999999999999</v>
      </c>
      <c r="K502">
        <v>1.1240000000000001</v>
      </c>
      <c r="L502">
        <v>18.989999999999998</v>
      </c>
      <c r="M502" s="7">
        <f>Table11[[#This Row],[Progressives]]*0.67+Table11[[#This Row],[Muslim]]*0.64+Table11[[#This Row],[Left]]*0.35+Table11[[#This Row],[Average]]*0.52+Table11[[#This Row],[Reforms]]*0.2</f>
        <v>34.430210000000002</v>
      </c>
      <c r="N502" s="58">
        <f>Table11[[#This Row],[Average]]*0.34+Table11[[#This Row],[Liberal]]*0.45+Table11[[#This Row],[Blues]]+Table11[[#This Row],[Reforms]]*0.6</f>
        <v>32.121870000000001</v>
      </c>
      <c r="O502" s="9">
        <f>Table11[[#This Row],[Liberal]]*0.55+Table11[[#This Row],[Progressives]]*0.07+Table11[[#This Row],[Average]]*0.14</f>
        <v>17.240870000000001</v>
      </c>
      <c r="P502" s="11">
        <f>Table11[[#This Row],[Muslim]]*0.06+Table11[[#This Row],[Left]]*0.44+Table11[[#This Row],[Progressives]]*0.26</f>
        <v>8.2288599999999992</v>
      </c>
      <c r="Q502" s="59"/>
      <c r="R502" s="57">
        <f>Table11[[#This Row],[Muslim]]*0.3+Table11[[#This Row],[Left]]*0.21+Table11[[#This Row],[Reforms]]*0.2</f>
        <v>7.9791899999999991</v>
      </c>
      <c r="T502" s="7">
        <v>36.700000000000003</v>
      </c>
      <c r="U502" s="8">
        <v>15.3</v>
      </c>
      <c r="V502" s="10">
        <v>12.6</v>
      </c>
      <c r="W502" s="9">
        <v>4.3</v>
      </c>
      <c r="X502" s="11">
        <v>7.1</v>
      </c>
      <c r="Y502" s="13">
        <v>3</v>
      </c>
      <c r="Z502" s="12">
        <v>0</v>
      </c>
      <c r="AA502" s="14">
        <v>21.1</v>
      </c>
      <c r="AB502">
        <f t="shared" ca="1" si="7"/>
        <v>0.11950283843952003</v>
      </c>
      <c r="AC502">
        <v>44757</v>
      </c>
      <c r="AD502" s="17">
        <v>22.768599999999999</v>
      </c>
      <c r="AE502" s="18">
        <v>7.4359999999999999</v>
      </c>
      <c r="AF502" s="19">
        <v>22.524000000000001</v>
      </c>
      <c r="AG502" s="20">
        <v>2.7864</v>
      </c>
      <c r="AH502" s="21">
        <v>8.7779999999999898</v>
      </c>
      <c r="AI502" s="22">
        <v>0.155999999999999</v>
      </c>
      <c r="AJ502" s="23">
        <v>0</v>
      </c>
      <c r="AK502" s="24">
        <v>35.550999999999902</v>
      </c>
      <c r="AL502" s="2" t="s">
        <v>538</v>
      </c>
      <c r="AM502" s="17">
        <f>Table11[[#This Row],[Column3]]-Table11[[#This Row],[Labour]]</f>
        <v>-13.931400000000004</v>
      </c>
      <c r="AN502" s="18">
        <f>Table11[[#This Row],[Column4]]-Table11[[#This Row],[Conservative]]</f>
        <v>-7.8640000000000008</v>
      </c>
      <c r="AO502" s="19">
        <f>Table11[[#This Row],[Column5]]-Table11[[#This Row],[Reform]]</f>
        <v>9.9240000000000013</v>
      </c>
      <c r="AP502" s="20">
        <f>Table11[[#This Row],[Column6]]-Table11[[#This Row],[LibDem]]</f>
        <v>-1.5135999999999998</v>
      </c>
      <c r="AQ502" s="21">
        <f>Table11[[#This Row],[Column7]]-Table11[[#This Row],[Green]]</f>
        <v>1.6779999999999902</v>
      </c>
      <c r="AR502" s="22">
        <f>Table11[[#This Row],[Column8]]-Table11[[#This Row],[Oth]]</f>
        <v>-2.8440000000000012</v>
      </c>
      <c r="AS502" s="23">
        <f>Table11[[#This Row],[Column9]]-Table11[[#This Row],[SNP]]</f>
        <v>0</v>
      </c>
      <c r="AT502" s="24">
        <f>Table11[[#This Row],[Column10]]-Table11[[#This Row],[PD]]</f>
        <v>14.450999999999901</v>
      </c>
      <c r="AU502" s="24">
        <f>MAX(Table11[[#This Row],[Column3]:[Column10]])-LARGE(Table11[[#This Row],[Column3]:[Column10]],2)</f>
        <v>12.782399999999903</v>
      </c>
      <c r="AV502">
        <f>Table11[[#This Row],[Column3]]*Table11[[#This Row],[Column2]]</f>
        <v>1019054.2302</v>
      </c>
      <c r="AW502" s="25">
        <f>TRUNC(Table11[[#This Row],[Column3]]*Table11[[#This Row],[Column28]]/100)</f>
        <v>10190</v>
      </c>
      <c r="AX502" s="26">
        <f>TRUNC(Table11[[#This Row],[Column4]]*Table11[[#This Row],[Column29]]/100)</f>
        <v>3328</v>
      </c>
      <c r="AY502" s="27">
        <f>TRUNC(Table11[[#This Row],[Column5]]*Table11[[#This Row],[Column30]]/100)</f>
        <v>10081</v>
      </c>
      <c r="AZ502" s="28">
        <f>TRUNC(Table11[[#This Row],[Column6]]*Table11[[#This Row],[Column31]]/100)</f>
        <v>1247</v>
      </c>
      <c r="BA502" s="29">
        <f>TRUNC(Table11[[#This Row],[Column7]]*Table11[[#This Row],[Column312]]/100)</f>
        <v>3928</v>
      </c>
      <c r="BB502" s="30">
        <f>TRUNC(Table11[[#This Row],[Column8]]*Table11[[#This Row],[Column313]]/100)</f>
        <v>69</v>
      </c>
      <c r="BC502" s="31">
        <f>TRUNC(Table11[[#This Row],[Column9]]*Table11[[#This Row],[Column314]]/100)</f>
        <v>0</v>
      </c>
      <c r="BD502" s="32">
        <f>TRUNC(Table11[[#This Row],[Column10]]*Table11[[#This Row],[Column30]]/100)</f>
        <v>15911</v>
      </c>
      <c r="BE502">
        <f>Table11[[#This Row],[Column2]]</f>
        <v>44757</v>
      </c>
      <c r="BF502">
        <f>Table11[[#This Row],[Column28]]</f>
        <v>44757</v>
      </c>
      <c r="BG502">
        <f>Table11[[#This Row],[Column29]]</f>
        <v>44757</v>
      </c>
      <c r="BH502">
        <f>Table11[[#This Row],[Column30]]</f>
        <v>44757</v>
      </c>
      <c r="BI502">
        <f>Table11[[#This Row],[Column31]]</f>
        <v>44757</v>
      </c>
      <c r="BJ502">
        <f>Table11[[#This Row],[Column312]]</f>
        <v>44757</v>
      </c>
      <c r="BK502">
        <f>Table11[[#This Row],[Column313]]</f>
        <v>44757</v>
      </c>
      <c r="BL502">
        <f>Table11[[#This Row],[Column314]]</f>
        <v>44757</v>
      </c>
      <c r="BM502">
        <f>Table11[[#This Row],[Column315]]</f>
        <v>44757</v>
      </c>
      <c r="BN502">
        <f>Table11[[#This Row],[Column31]]</f>
        <v>44757</v>
      </c>
      <c r="BO502">
        <f>Table11[[#This Row],[Column312]]</f>
        <v>44757</v>
      </c>
    </row>
    <row r="503" spans="1:67" ht="28.8" customHeight="1">
      <c r="A503" s="2" t="s">
        <v>543</v>
      </c>
      <c r="B503" s="3" t="s">
        <v>544</v>
      </c>
      <c r="C503" s="3" t="s">
        <v>438</v>
      </c>
      <c r="D503" s="50" t="s">
        <v>1429</v>
      </c>
      <c r="E503">
        <v>2</v>
      </c>
      <c r="F503">
        <v>0.59499999999999997</v>
      </c>
      <c r="G503">
        <v>13.409000000000001</v>
      </c>
      <c r="H503">
        <v>7.0620000000000003</v>
      </c>
      <c r="I503">
        <v>39.540999999999997</v>
      </c>
      <c r="J503">
        <v>17.5</v>
      </c>
      <c r="K503">
        <v>0.27600000000000002</v>
      </c>
      <c r="L503">
        <v>21.617000000000001</v>
      </c>
      <c r="M503" s="7">
        <f>Table11[[#This Row],[Progressives]]*0.67+Table11[[#This Row],[Muslim]]*0.64+Table11[[#This Row],[Left]]*0.35+Table11[[#This Row],[Average]]*0.52+Table11[[#This Row],[Reforms]]*0.2</f>
        <v>34.69021</v>
      </c>
      <c r="N503" s="58">
        <f>Table11[[#This Row],[Average]]*0.34+Table11[[#This Row],[Liberal]]*0.45+Table11[[#This Row],[Blues]]+Table11[[#This Row],[Reforms]]*0.6</f>
        <v>34.56514</v>
      </c>
      <c r="O503" s="9">
        <f>Table11[[#This Row],[Liberal]]*0.55+Table11[[#This Row],[Progressives]]*0.07+Table11[[#This Row],[Average]]*0.14</f>
        <v>15.655079999999998</v>
      </c>
      <c r="P503" s="11">
        <f>Table11[[#This Row],[Muslim]]*0.06+Table11[[#This Row],[Left]]*0.44+Table11[[#This Row],[Progressives]]*0.26</f>
        <v>7.7717800000000006</v>
      </c>
      <c r="Q503" s="59"/>
      <c r="R503" s="57">
        <f>Table11[[#This Row],[Muslim]]*0.3+Table11[[#This Row],[Left]]*0.21+Table11[[#This Row],[Reforms]]*0.2</f>
        <v>7.3177900000000005</v>
      </c>
      <c r="T503" s="7">
        <v>11.6</v>
      </c>
      <c r="U503" s="8">
        <v>10.3</v>
      </c>
      <c r="V503" s="10">
        <v>11.6</v>
      </c>
      <c r="W503" s="9">
        <v>15</v>
      </c>
      <c r="X503" s="11">
        <v>4</v>
      </c>
      <c r="Y503" s="13">
        <v>0.5</v>
      </c>
      <c r="Z503" s="12">
        <v>0</v>
      </c>
      <c r="AA503" s="14">
        <v>46.9</v>
      </c>
      <c r="AB503">
        <f t="shared" ca="1" si="7"/>
        <v>0.56258382600226531</v>
      </c>
      <c r="AC503">
        <v>46302</v>
      </c>
      <c r="AD503" s="17">
        <v>9.2799999999999994</v>
      </c>
      <c r="AE503" s="18">
        <v>9.1199999999999992</v>
      </c>
      <c r="AF503" s="19">
        <v>16.97</v>
      </c>
      <c r="AG503" s="20">
        <v>7.47</v>
      </c>
      <c r="AH503" s="21">
        <v>6.5179999999999998</v>
      </c>
      <c r="AI503" s="22">
        <v>0.1</v>
      </c>
      <c r="AJ503" s="23">
        <v>0</v>
      </c>
      <c r="AK503" s="24">
        <v>50.442</v>
      </c>
      <c r="AL503" s="2" t="s">
        <v>543</v>
      </c>
      <c r="AM503" s="17">
        <f>Table11[[#This Row],[Column3]]-Table11[[#This Row],[Labour]]</f>
        <v>-2.3200000000000003</v>
      </c>
      <c r="AN503" s="18">
        <f>Table11[[#This Row],[Column4]]-Table11[[#This Row],[Conservative]]</f>
        <v>-1.1800000000000015</v>
      </c>
      <c r="AO503" s="19">
        <f>Table11[[#This Row],[Column5]]-Table11[[#This Row],[Reform]]</f>
        <v>5.3699999999999992</v>
      </c>
      <c r="AP503" s="20">
        <f>Table11[[#This Row],[Column6]]-Table11[[#This Row],[LibDem]]</f>
        <v>-7.53</v>
      </c>
      <c r="AQ503" s="21">
        <f>Table11[[#This Row],[Column7]]-Table11[[#This Row],[Green]]</f>
        <v>2.5179999999999998</v>
      </c>
      <c r="AR503" s="22">
        <f>Table11[[#This Row],[Column8]]-Table11[[#This Row],[Oth]]</f>
        <v>-0.4</v>
      </c>
      <c r="AS503" s="23">
        <f>Table11[[#This Row],[Column9]]-Table11[[#This Row],[SNP]]</f>
        <v>0</v>
      </c>
      <c r="AT503" s="24">
        <f>Table11[[#This Row],[Column10]]-Table11[[#This Row],[PD]]</f>
        <v>3.5420000000000016</v>
      </c>
      <c r="AU503" s="24">
        <f>MAX(Table11[[#This Row],[Column3]:[Column10]])-LARGE(Table11[[#This Row],[Column3]:[Column10]],2)</f>
        <v>33.472000000000001</v>
      </c>
      <c r="AV503">
        <f>Table11[[#This Row],[Column3]]*Table11[[#This Row],[Column2]]</f>
        <v>429682.56</v>
      </c>
      <c r="AW503" s="25">
        <f>TRUNC(Table11[[#This Row],[Column3]]*Table11[[#This Row],[Column28]]/100)</f>
        <v>4296</v>
      </c>
      <c r="AX503" s="26">
        <f>TRUNC(Table11[[#This Row],[Column4]]*Table11[[#This Row],[Column29]]/100)</f>
        <v>4222</v>
      </c>
      <c r="AY503" s="27">
        <f>TRUNC(Table11[[#This Row],[Column5]]*Table11[[#This Row],[Column30]]/100)</f>
        <v>7857</v>
      </c>
      <c r="AZ503" s="28">
        <f>TRUNC(Table11[[#This Row],[Column6]]*Table11[[#This Row],[Column31]]/100)</f>
        <v>3458</v>
      </c>
      <c r="BA503" s="29">
        <f>TRUNC(Table11[[#This Row],[Column7]]*Table11[[#This Row],[Column312]]/100)</f>
        <v>3017</v>
      </c>
      <c r="BB503" s="30">
        <f>TRUNC(Table11[[#This Row],[Column8]]*Table11[[#This Row],[Column313]]/100)</f>
        <v>46</v>
      </c>
      <c r="BC503" s="31">
        <f>TRUNC(Table11[[#This Row],[Column9]]*Table11[[#This Row],[Column314]]/100)</f>
        <v>0</v>
      </c>
      <c r="BD503" s="32">
        <f>TRUNC(Table11[[#This Row],[Column10]]*Table11[[#This Row],[Column30]]/100)</f>
        <v>23355</v>
      </c>
      <c r="BE503">
        <f>Table11[[#This Row],[Column2]]</f>
        <v>46302</v>
      </c>
      <c r="BF503">
        <f>Table11[[#This Row],[Column28]]</f>
        <v>46302</v>
      </c>
      <c r="BG503">
        <f>Table11[[#This Row],[Column29]]</f>
        <v>46302</v>
      </c>
      <c r="BH503">
        <f>Table11[[#This Row],[Column30]]</f>
        <v>46302</v>
      </c>
      <c r="BI503">
        <f>Table11[[#This Row],[Column31]]</f>
        <v>46302</v>
      </c>
      <c r="BJ503">
        <f>Table11[[#This Row],[Column312]]</f>
        <v>46302</v>
      </c>
      <c r="BK503">
        <f>Table11[[#This Row],[Column313]]</f>
        <v>46302</v>
      </c>
      <c r="BL503">
        <f>Table11[[#This Row],[Column314]]</f>
        <v>46302</v>
      </c>
      <c r="BM503">
        <f>Table11[[#This Row],[Column315]]</f>
        <v>46302</v>
      </c>
      <c r="BN503">
        <f>Table11[[#This Row],[Column31]]</f>
        <v>46302</v>
      </c>
      <c r="BO503">
        <f>Table11[[#This Row],[Column312]]</f>
        <v>46302</v>
      </c>
    </row>
    <row r="504" spans="1:67" ht="28.8">
      <c r="A504" s="2" t="s">
        <v>551</v>
      </c>
      <c r="B504" s="3" t="s">
        <v>552</v>
      </c>
      <c r="C504" s="3" t="s">
        <v>438</v>
      </c>
      <c r="D504" s="50" t="s">
        <v>1430</v>
      </c>
      <c r="E504">
        <v>2</v>
      </c>
      <c r="F504">
        <v>0.45</v>
      </c>
      <c r="G504">
        <v>7.3609999999999998</v>
      </c>
      <c r="H504">
        <v>5.923</v>
      </c>
      <c r="I504">
        <v>36.960999999999999</v>
      </c>
      <c r="J504">
        <v>22.63</v>
      </c>
      <c r="K504">
        <v>0.20699999999999999</v>
      </c>
      <c r="L504">
        <v>26.466999999999999</v>
      </c>
      <c r="M504" s="7">
        <f>Table11[[#This Row],[Progressives]]*0.67+Table11[[#This Row],[Muslim]]*0.64+Table11[[#This Row],[Left]]*0.35+Table11[[#This Row],[Average]]*0.52+Table11[[#This Row],[Reforms]]*0.2</f>
        <v>31.345880000000001</v>
      </c>
      <c r="N504" s="58">
        <f>Table11[[#This Row],[Average]]*0.34+Table11[[#This Row],[Liberal]]*0.45+Table11[[#This Row],[Blues]]+Table11[[#This Row],[Reforms]]*0.6</f>
        <v>38.837440000000001</v>
      </c>
      <c r="O504" s="9">
        <f>Table11[[#This Row],[Liberal]]*0.55+Table11[[#This Row],[Progressives]]*0.07+Table11[[#This Row],[Average]]*0.14</f>
        <v>18.03565</v>
      </c>
      <c r="P504" s="11">
        <f>Table11[[#This Row],[Muslim]]*0.06+Table11[[#This Row],[Left]]*0.44+Table11[[#This Row],[Progressives]]*0.26</f>
        <v>4.8058199999999998</v>
      </c>
      <c r="Q504" s="59"/>
      <c r="R504" s="57">
        <f>Table11[[#This Row],[Muslim]]*0.3+Table11[[#This Row],[Left]]*0.21+Table11[[#This Row],[Reforms]]*0.2</f>
        <v>6.9742100000000002</v>
      </c>
      <c r="T504" s="7">
        <v>38.700000000000003</v>
      </c>
      <c r="U504" s="8">
        <v>29</v>
      </c>
      <c r="V504" s="10">
        <v>15.9</v>
      </c>
      <c r="W504" s="9">
        <v>3.9</v>
      </c>
      <c r="X504" s="11">
        <v>3.5</v>
      </c>
      <c r="Y504" s="13">
        <v>1.3</v>
      </c>
      <c r="Z504" s="12">
        <v>0</v>
      </c>
      <c r="AA504" s="14">
        <v>7.8</v>
      </c>
      <c r="AB504">
        <f t="shared" ca="1" si="7"/>
        <v>0.61551464101872189</v>
      </c>
      <c r="AC504">
        <v>47822</v>
      </c>
      <c r="AD504" s="17">
        <v>21.052800000000001</v>
      </c>
      <c r="AE504" s="18">
        <v>12.5928</v>
      </c>
      <c r="AF504" s="19">
        <v>27.007199999999902</v>
      </c>
      <c r="AG504" s="20">
        <v>2.5272000000000001</v>
      </c>
      <c r="AH504" s="21">
        <v>6.0446399999999896</v>
      </c>
      <c r="AI504" s="22">
        <v>6.7599999999999993E-2</v>
      </c>
      <c r="AJ504" s="23">
        <v>0</v>
      </c>
      <c r="AK504" s="24">
        <v>24.20776</v>
      </c>
      <c r="AL504" s="2" t="s">
        <v>551</v>
      </c>
      <c r="AM504" s="17">
        <f>Table11[[#This Row],[Column3]]-Table11[[#This Row],[Labour]]</f>
        <v>-17.647200000000002</v>
      </c>
      <c r="AN504" s="18">
        <f>Table11[[#This Row],[Column4]]-Table11[[#This Row],[Conservative]]</f>
        <v>-16.4072</v>
      </c>
      <c r="AO504" s="19">
        <f>Table11[[#This Row],[Column5]]-Table11[[#This Row],[Reform]]</f>
        <v>11.107199999999901</v>
      </c>
      <c r="AP504" s="20">
        <f>Table11[[#This Row],[Column6]]-Table11[[#This Row],[LibDem]]</f>
        <v>-1.3727999999999998</v>
      </c>
      <c r="AQ504" s="21">
        <f>Table11[[#This Row],[Column7]]-Table11[[#This Row],[Green]]</f>
        <v>2.5446399999999896</v>
      </c>
      <c r="AR504" s="22">
        <f>Table11[[#This Row],[Column8]]-Table11[[#This Row],[Oth]]</f>
        <v>-1.2324000000000002</v>
      </c>
      <c r="AS504" s="23">
        <f>Table11[[#This Row],[Column9]]-Table11[[#This Row],[SNP]]</f>
        <v>0</v>
      </c>
      <c r="AT504" s="24">
        <f>Table11[[#This Row],[Column10]]-Table11[[#This Row],[PD]]</f>
        <v>16.40776</v>
      </c>
      <c r="AU504" s="24">
        <f>MAX(Table11[[#This Row],[Column3]:[Column10]])-LARGE(Table11[[#This Row],[Column3]:[Column10]],2)</f>
        <v>2.7994399999999011</v>
      </c>
      <c r="AV504">
        <f>Table11[[#This Row],[Column3]]*Table11[[#This Row],[Column2]]</f>
        <v>1006787.0016000001</v>
      </c>
      <c r="AW504" s="25">
        <f>TRUNC(Table11[[#This Row],[Column3]]*Table11[[#This Row],[Column28]]/100)</f>
        <v>10067</v>
      </c>
      <c r="AX504" s="26">
        <f>TRUNC(Table11[[#This Row],[Column4]]*Table11[[#This Row],[Column29]]/100)</f>
        <v>6022</v>
      </c>
      <c r="AY504" s="27">
        <f>TRUNC(Table11[[#This Row],[Column5]]*Table11[[#This Row],[Column30]]/100)</f>
        <v>12915</v>
      </c>
      <c r="AZ504" s="28">
        <f>TRUNC(Table11[[#This Row],[Column6]]*Table11[[#This Row],[Column31]]/100)</f>
        <v>1208</v>
      </c>
      <c r="BA504" s="29">
        <f>TRUNC(Table11[[#This Row],[Column7]]*Table11[[#This Row],[Column312]]/100)</f>
        <v>2890</v>
      </c>
      <c r="BB504" s="30">
        <f>TRUNC(Table11[[#This Row],[Column8]]*Table11[[#This Row],[Column313]]/100)</f>
        <v>32</v>
      </c>
      <c r="BC504" s="31">
        <f>TRUNC(Table11[[#This Row],[Column9]]*Table11[[#This Row],[Column314]]/100)</f>
        <v>0</v>
      </c>
      <c r="BD504" s="32">
        <f>TRUNC(Table11[[#This Row],[Column10]]*Table11[[#This Row],[Column30]]/100)</f>
        <v>11576</v>
      </c>
      <c r="BE504">
        <f>Table11[[#This Row],[Column2]]</f>
        <v>47822</v>
      </c>
      <c r="BF504">
        <f>Table11[[#This Row],[Column28]]</f>
        <v>47822</v>
      </c>
      <c r="BG504">
        <f>Table11[[#This Row],[Column29]]</f>
        <v>47822</v>
      </c>
      <c r="BH504">
        <f>Table11[[#This Row],[Column30]]</f>
        <v>47822</v>
      </c>
      <c r="BI504">
        <f>Table11[[#This Row],[Column31]]</f>
        <v>47822</v>
      </c>
      <c r="BJ504">
        <f>Table11[[#This Row],[Column312]]</f>
        <v>47822</v>
      </c>
      <c r="BK504">
        <f>Table11[[#This Row],[Column313]]</f>
        <v>47822</v>
      </c>
      <c r="BL504">
        <f>Table11[[#This Row],[Column314]]</f>
        <v>47822</v>
      </c>
      <c r="BM504">
        <f>Table11[[#This Row],[Column315]]</f>
        <v>47822</v>
      </c>
      <c r="BN504">
        <f>Table11[[#This Row],[Column31]]</f>
        <v>47822</v>
      </c>
      <c r="BO504">
        <f>Table11[[#This Row],[Column312]]</f>
        <v>47822</v>
      </c>
    </row>
    <row r="505" spans="1:67" ht="28.8" customHeight="1">
      <c r="A505" s="2" t="s">
        <v>553</v>
      </c>
      <c r="B505" s="3" t="s">
        <v>554</v>
      </c>
      <c r="C505" s="3" t="s">
        <v>438</v>
      </c>
      <c r="D505" s="50" t="s">
        <v>1431</v>
      </c>
      <c r="E505">
        <v>2</v>
      </c>
      <c r="F505">
        <v>0.95399999999999996</v>
      </c>
      <c r="G505">
        <v>7.8639999999999999</v>
      </c>
      <c r="H505">
        <v>7.4610000000000003</v>
      </c>
      <c r="I505">
        <v>40.813000000000002</v>
      </c>
      <c r="J505">
        <v>13.385</v>
      </c>
      <c r="K505">
        <v>0.34100000000000003</v>
      </c>
      <c r="L505">
        <v>29.181999999999999</v>
      </c>
      <c r="M505" s="7">
        <f>Table11[[#This Row],[Progressives]]*0.67+Table11[[#This Row],[Muslim]]*0.64+Table11[[#This Row],[Left]]*0.35+Table11[[#This Row],[Average]]*0.52+Table11[[#This Row],[Reforms]]*0.2</f>
        <v>35.420989999999996</v>
      </c>
      <c r="N505" s="58">
        <f>Table11[[#This Row],[Average]]*0.34+Table11[[#This Row],[Liberal]]*0.45+Table11[[#This Row],[Blues]]+Table11[[#This Row],[Reforms]]*0.6</f>
        <v>37.749870000000001</v>
      </c>
      <c r="O505" s="9">
        <f>Table11[[#This Row],[Liberal]]*0.55+Table11[[#This Row],[Progressives]]*0.07+Table11[[#This Row],[Average]]*0.14</f>
        <v>13.597840000000001</v>
      </c>
      <c r="P505" s="11">
        <f>Table11[[#This Row],[Muslim]]*0.06+Table11[[#This Row],[Left]]*0.44+Table11[[#This Row],[Progressives]]*0.26</f>
        <v>5.4572600000000007</v>
      </c>
      <c r="Q505" s="59"/>
      <c r="R505" s="57">
        <f>Table11[[#This Row],[Muslim]]*0.3+Table11[[#This Row],[Left]]*0.21+Table11[[#This Row],[Reforms]]*0.2</f>
        <v>7.7740400000000003</v>
      </c>
      <c r="T505" s="7">
        <v>35.5</v>
      </c>
      <c r="U505" s="8">
        <v>32.700000000000003</v>
      </c>
      <c r="V505" s="10">
        <v>16.8</v>
      </c>
      <c r="W505" s="9">
        <v>4</v>
      </c>
      <c r="X505" s="11">
        <v>3.3</v>
      </c>
      <c r="Y505" s="13">
        <v>0</v>
      </c>
      <c r="Z505" s="12">
        <v>0</v>
      </c>
      <c r="AA505" s="14">
        <v>7.6</v>
      </c>
      <c r="AB505">
        <f t="shared" ca="1" si="7"/>
        <v>0.68559689836702098</v>
      </c>
      <c r="AC505">
        <v>41627</v>
      </c>
      <c r="AD505" s="17">
        <v>21.314</v>
      </c>
      <c r="AE505" s="18">
        <v>9.5920000000000005</v>
      </c>
      <c r="AF505" s="19">
        <v>28.088000000000001</v>
      </c>
      <c r="AG505" s="20">
        <v>2.9159999999999999</v>
      </c>
      <c r="AH505" s="21">
        <v>5.5305599999999897</v>
      </c>
      <c r="AI505" s="22">
        <v>0</v>
      </c>
      <c r="AJ505" s="23">
        <v>0</v>
      </c>
      <c r="AK505" s="24">
        <v>20.359439999999999</v>
      </c>
      <c r="AL505" s="2" t="s">
        <v>553</v>
      </c>
      <c r="AM505" s="17">
        <f>Table11[[#This Row],[Column3]]-Table11[[#This Row],[Labour]]</f>
        <v>-14.186</v>
      </c>
      <c r="AN505" s="18">
        <f>Table11[[#This Row],[Column4]]-Table11[[#This Row],[Conservative]]</f>
        <v>-23.108000000000004</v>
      </c>
      <c r="AO505" s="19">
        <f>Table11[[#This Row],[Column5]]-Table11[[#This Row],[Reform]]</f>
        <v>11.288</v>
      </c>
      <c r="AP505" s="20">
        <f>Table11[[#This Row],[Column6]]-Table11[[#This Row],[LibDem]]</f>
        <v>-1.0840000000000001</v>
      </c>
      <c r="AQ505" s="21">
        <f>Table11[[#This Row],[Column7]]-Table11[[#This Row],[Green]]</f>
        <v>2.2305599999999899</v>
      </c>
      <c r="AR505" s="22">
        <f>Table11[[#This Row],[Column8]]-Table11[[#This Row],[Oth]]</f>
        <v>0</v>
      </c>
      <c r="AS505" s="23">
        <f>Table11[[#This Row],[Column9]]-Table11[[#This Row],[SNP]]</f>
        <v>0</v>
      </c>
      <c r="AT505" s="24">
        <f>Table11[[#This Row],[Column10]]-Table11[[#This Row],[PD]]</f>
        <v>12.75944</v>
      </c>
      <c r="AU505" s="24">
        <f>MAX(Table11[[#This Row],[Column3]:[Column10]])-LARGE(Table11[[#This Row],[Column3]:[Column10]],2)</f>
        <v>6.7740000000000009</v>
      </c>
      <c r="AV505">
        <f>Table11[[#This Row],[Column3]]*Table11[[#This Row],[Column2]]</f>
        <v>887237.87800000003</v>
      </c>
      <c r="AW505" s="25">
        <f>TRUNC(Table11[[#This Row],[Column3]]*Table11[[#This Row],[Column28]]/100)</f>
        <v>8872</v>
      </c>
      <c r="AX505" s="26">
        <f>TRUNC(Table11[[#This Row],[Column4]]*Table11[[#This Row],[Column29]]/100)</f>
        <v>3992</v>
      </c>
      <c r="AY505" s="27">
        <f>TRUNC(Table11[[#This Row],[Column5]]*Table11[[#This Row],[Column30]]/100)</f>
        <v>11692</v>
      </c>
      <c r="AZ505" s="28">
        <f>TRUNC(Table11[[#This Row],[Column6]]*Table11[[#This Row],[Column31]]/100)</f>
        <v>1213</v>
      </c>
      <c r="BA505" s="29">
        <f>TRUNC(Table11[[#This Row],[Column7]]*Table11[[#This Row],[Column312]]/100)</f>
        <v>2302</v>
      </c>
      <c r="BB505" s="30">
        <f>TRUNC(Table11[[#This Row],[Column8]]*Table11[[#This Row],[Column313]]/100)</f>
        <v>0</v>
      </c>
      <c r="BC505" s="31">
        <f>TRUNC(Table11[[#This Row],[Column9]]*Table11[[#This Row],[Column314]]/100)</f>
        <v>0</v>
      </c>
      <c r="BD505" s="32">
        <f>TRUNC(Table11[[#This Row],[Column10]]*Table11[[#This Row],[Column30]]/100)</f>
        <v>8475</v>
      </c>
      <c r="BE505">
        <f>Table11[[#This Row],[Column2]]</f>
        <v>41627</v>
      </c>
      <c r="BF505">
        <f>Table11[[#This Row],[Column28]]</f>
        <v>41627</v>
      </c>
      <c r="BG505">
        <f>Table11[[#This Row],[Column29]]</f>
        <v>41627</v>
      </c>
      <c r="BH505">
        <f>Table11[[#This Row],[Column30]]</f>
        <v>41627</v>
      </c>
      <c r="BI505">
        <f>Table11[[#This Row],[Column31]]</f>
        <v>41627</v>
      </c>
      <c r="BJ505">
        <f>Table11[[#This Row],[Column312]]</f>
        <v>41627</v>
      </c>
      <c r="BK505">
        <f>Table11[[#This Row],[Column313]]</f>
        <v>41627</v>
      </c>
      <c r="BL505">
        <f>Table11[[#This Row],[Column314]]</f>
        <v>41627</v>
      </c>
      <c r="BM505">
        <f>Table11[[#This Row],[Column315]]</f>
        <v>41627</v>
      </c>
      <c r="BN505">
        <f>Table11[[#This Row],[Column31]]</f>
        <v>41627</v>
      </c>
      <c r="BO505">
        <f>Table11[[#This Row],[Column312]]</f>
        <v>41627</v>
      </c>
    </row>
    <row r="506" spans="1:67" ht="28.8">
      <c r="A506" s="2" t="s">
        <v>585</v>
      </c>
      <c r="B506" s="3" t="s">
        <v>586</v>
      </c>
      <c r="C506" s="3" t="s">
        <v>438</v>
      </c>
      <c r="D506" s="50" t="s">
        <v>1432</v>
      </c>
      <c r="E506">
        <v>2</v>
      </c>
      <c r="F506">
        <v>0.314</v>
      </c>
      <c r="G506">
        <v>7.9119999999999999</v>
      </c>
      <c r="H506">
        <v>5.9089999999999998</v>
      </c>
      <c r="I506">
        <v>39.738</v>
      </c>
      <c r="J506">
        <v>18.446000000000002</v>
      </c>
      <c r="K506">
        <v>0.128</v>
      </c>
      <c r="L506">
        <v>27.553000000000001</v>
      </c>
      <c r="M506" s="7">
        <f>Table11[[#This Row],[Progressives]]*0.67+Table11[[#This Row],[Muslim]]*0.64+Table11[[#This Row],[Left]]*0.35+Table11[[#This Row],[Average]]*0.52+Table11[[#This Row],[Reforms]]*0.2</f>
        <v>33.103549999999998</v>
      </c>
      <c r="N506" s="58">
        <f>Table11[[#This Row],[Average]]*0.34+Table11[[#This Row],[Liberal]]*0.45+Table11[[#This Row],[Blues]]+Table11[[#This Row],[Reforms]]*0.6</f>
        <v>38.471420000000002</v>
      </c>
      <c r="O506" s="9">
        <f>Table11[[#This Row],[Liberal]]*0.55+Table11[[#This Row],[Progressives]]*0.07+Table11[[#This Row],[Average]]*0.14</f>
        <v>16.122250000000001</v>
      </c>
      <c r="P506" s="11">
        <f>Table11[[#This Row],[Muslim]]*0.06+Table11[[#This Row],[Left]]*0.44+Table11[[#This Row],[Progressives]]*0.26</f>
        <v>5.0364599999999999</v>
      </c>
      <c r="Q506" s="59"/>
      <c r="R506" s="57">
        <f>Table11[[#This Row],[Muslim]]*0.3+Table11[[#This Row],[Left]]*0.21+Table11[[#This Row],[Reforms]]*0.2</f>
        <v>7.2663200000000003</v>
      </c>
      <c r="T506" s="7">
        <v>14.6</v>
      </c>
      <c r="U506" s="8">
        <v>11.7</v>
      </c>
      <c r="V506" s="10">
        <v>12</v>
      </c>
      <c r="W506" s="9">
        <v>3.4</v>
      </c>
      <c r="X506" s="11">
        <v>3.6</v>
      </c>
      <c r="Y506" s="13">
        <v>0.7</v>
      </c>
      <c r="Z506" s="12">
        <v>0</v>
      </c>
      <c r="AA506" s="14">
        <v>53.9</v>
      </c>
      <c r="AB506">
        <f t="shared" ca="1" si="7"/>
        <v>0.40299884733557201</v>
      </c>
      <c r="AC506">
        <v>40395</v>
      </c>
      <c r="AD506" s="17">
        <v>11.435</v>
      </c>
      <c r="AE506" s="18">
        <v>9.18</v>
      </c>
      <c r="AF506" s="19">
        <v>16.484999999999999</v>
      </c>
      <c r="AG506" s="20">
        <v>2.72</v>
      </c>
      <c r="AH506" s="21">
        <v>4.782</v>
      </c>
      <c r="AI506" s="22">
        <v>0.28000000000000003</v>
      </c>
      <c r="AJ506" s="23">
        <v>0</v>
      </c>
      <c r="AK506" s="24">
        <v>55.018000000000001</v>
      </c>
      <c r="AL506" s="2" t="s">
        <v>585</v>
      </c>
      <c r="AM506" s="17">
        <f>Table11[[#This Row],[Column3]]-Table11[[#This Row],[Labour]]</f>
        <v>-3.1649999999999991</v>
      </c>
      <c r="AN506" s="18">
        <f>Table11[[#This Row],[Column4]]-Table11[[#This Row],[Conservative]]</f>
        <v>-2.5199999999999996</v>
      </c>
      <c r="AO506" s="19">
        <f>Table11[[#This Row],[Column5]]-Table11[[#This Row],[Reform]]</f>
        <v>4.4849999999999994</v>
      </c>
      <c r="AP506" s="20">
        <f>Table11[[#This Row],[Column6]]-Table11[[#This Row],[LibDem]]</f>
        <v>-0.67999999999999972</v>
      </c>
      <c r="AQ506" s="21">
        <f>Table11[[#This Row],[Column7]]-Table11[[#This Row],[Green]]</f>
        <v>1.1819999999999999</v>
      </c>
      <c r="AR506" s="22">
        <f>Table11[[#This Row],[Column8]]-Table11[[#This Row],[Oth]]</f>
        <v>-0.41999999999999993</v>
      </c>
      <c r="AS506" s="23">
        <f>Table11[[#This Row],[Column9]]-Table11[[#This Row],[SNP]]</f>
        <v>0</v>
      </c>
      <c r="AT506" s="24">
        <f>Table11[[#This Row],[Column10]]-Table11[[#This Row],[PD]]</f>
        <v>1.1180000000000021</v>
      </c>
      <c r="AU506" s="24">
        <f>MAX(Table11[[#This Row],[Column3]:[Column10]])-LARGE(Table11[[#This Row],[Column3]:[Column10]],2)</f>
        <v>38.533000000000001</v>
      </c>
      <c r="AV506">
        <f>Table11[[#This Row],[Column3]]*Table11[[#This Row],[Column2]]</f>
        <v>461916.82500000001</v>
      </c>
      <c r="AW506" s="25">
        <f>TRUNC(Table11[[#This Row],[Column3]]*Table11[[#This Row],[Column28]]/100)</f>
        <v>4619</v>
      </c>
      <c r="AX506" s="26">
        <f>TRUNC(Table11[[#This Row],[Column4]]*Table11[[#This Row],[Column29]]/100)</f>
        <v>3708</v>
      </c>
      <c r="AY506" s="27">
        <f>TRUNC(Table11[[#This Row],[Column5]]*Table11[[#This Row],[Column30]]/100)</f>
        <v>6659</v>
      </c>
      <c r="AZ506" s="28">
        <f>TRUNC(Table11[[#This Row],[Column6]]*Table11[[#This Row],[Column31]]/100)</f>
        <v>1098</v>
      </c>
      <c r="BA506" s="29">
        <f>TRUNC(Table11[[#This Row],[Column7]]*Table11[[#This Row],[Column312]]/100)</f>
        <v>1931</v>
      </c>
      <c r="BB506" s="30">
        <f>TRUNC(Table11[[#This Row],[Column8]]*Table11[[#This Row],[Column313]]/100)</f>
        <v>113</v>
      </c>
      <c r="BC506" s="31">
        <f>TRUNC(Table11[[#This Row],[Column9]]*Table11[[#This Row],[Column314]]/100)</f>
        <v>0</v>
      </c>
      <c r="BD506" s="32">
        <f>TRUNC(Table11[[#This Row],[Column10]]*Table11[[#This Row],[Column30]]/100)</f>
        <v>22224</v>
      </c>
      <c r="BE506">
        <f>Table11[[#This Row],[Column2]]</f>
        <v>40395</v>
      </c>
      <c r="BF506">
        <f>Table11[[#This Row],[Column28]]</f>
        <v>40395</v>
      </c>
      <c r="BG506">
        <f>Table11[[#This Row],[Column29]]</f>
        <v>40395</v>
      </c>
      <c r="BH506">
        <f>Table11[[#This Row],[Column30]]</f>
        <v>40395</v>
      </c>
      <c r="BI506">
        <f>Table11[[#This Row],[Column31]]</f>
        <v>40395</v>
      </c>
      <c r="BJ506">
        <f>Table11[[#This Row],[Column312]]</f>
        <v>40395</v>
      </c>
      <c r="BK506">
        <f>Table11[[#This Row],[Column313]]</f>
        <v>40395</v>
      </c>
      <c r="BL506">
        <f>Table11[[#This Row],[Column314]]</f>
        <v>40395</v>
      </c>
      <c r="BM506">
        <f>Table11[[#This Row],[Column315]]</f>
        <v>40395</v>
      </c>
      <c r="BN506">
        <f>Table11[[#This Row],[Column31]]</f>
        <v>40395</v>
      </c>
      <c r="BO506">
        <f>Table11[[#This Row],[Column312]]</f>
        <v>40395</v>
      </c>
    </row>
    <row r="507" spans="1:67" ht="28.8">
      <c r="A507" s="2" t="s">
        <v>615</v>
      </c>
      <c r="B507" s="3" t="s">
        <v>616</v>
      </c>
      <c r="C507" s="3" t="s">
        <v>438</v>
      </c>
      <c r="D507" s="50" t="s">
        <v>1433</v>
      </c>
      <c r="E507">
        <v>2</v>
      </c>
      <c r="F507">
        <v>1.2470000000000001</v>
      </c>
      <c r="G507">
        <v>8.6120000000000001</v>
      </c>
      <c r="H507">
        <v>5.9790000000000001</v>
      </c>
      <c r="I507">
        <v>35.521999999999998</v>
      </c>
      <c r="J507">
        <v>25.88</v>
      </c>
      <c r="K507">
        <v>0.308</v>
      </c>
      <c r="L507">
        <v>22.452000000000002</v>
      </c>
      <c r="M507" s="7">
        <f>Table11[[#This Row],[Progressives]]*0.67+Table11[[#This Row],[Muslim]]*0.64+Table11[[#This Row],[Left]]*0.35+Table11[[#This Row],[Average]]*0.52+Table11[[#This Row],[Reforms]]*0.2</f>
        <v>30.780050000000003</v>
      </c>
      <c r="N507" s="58">
        <f>Table11[[#This Row],[Average]]*0.34+Table11[[#This Row],[Liberal]]*0.45+Table11[[#This Row],[Blues]]+Table11[[#This Row],[Reforms]]*0.6</f>
        <v>37.502679999999998</v>
      </c>
      <c r="O507" s="9">
        <f>Table11[[#This Row],[Liberal]]*0.55+Table11[[#This Row],[Progressives]]*0.07+Table11[[#This Row],[Average]]*0.14</f>
        <v>19.625610000000002</v>
      </c>
      <c r="P507" s="11">
        <f>Table11[[#This Row],[Muslim]]*0.06+Table11[[#This Row],[Left]]*0.44+Table11[[#This Row],[Progressives]]*0.26</f>
        <v>5.4186399999999999</v>
      </c>
      <c r="Q507" s="59"/>
      <c r="R507" s="57">
        <f>Table11[[#This Row],[Muslim]]*0.3+Table11[[#This Row],[Left]]*0.21+Table11[[#This Row],[Reforms]]*0.2</f>
        <v>6.6730200000000002</v>
      </c>
      <c r="T507" s="7">
        <v>43.4</v>
      </c>
      <c r="U507" s="8">
        <v>18.899999999999999</v>
      </c>
      <c r="V507" s="10">
        <v>18.100000000000001</v>
      </c>
      <c r="W507" s="9">
        <v>5.5</v>
      </c>
      <c r="X507" s="11">
        <v>5.3</v>
      </c>
      <c r="Y507" s="13">
        <v>0.6</v>
      </c>
      <c r="Z507" s="12">
        <v>0</v>
      </c>
      <c r="AA507" s="14">
        <v>8.3000000000000007</v>
      </c>
      <c r="AB507">
        <f t="shared" ca="1" si="7"/>
        <v>0.5011480002744384</v>
      </c>
      <c r="AC507">
        <v>47229</v>
      </c>
      <c r="AD507" s="17">
        <v>23.971</v>
      </c>
      <c r="AE507" s="18">
        <v>13.393599999999999</v>
      </c>
      <c r="AF507" s="19">
        <v>24.946400000000001</v>
      </c>
      <c r="AG507" s="20">
        <v>3.5640000000000001</v>
      </c>
      <c r="AH507" s="21">
        <v>7.84056</v>
      </c>
      <c r="AI507" s="22">
        <v>3.1199999999999999E-2</v>
      </c>
      <c r="AJ507" s="23">
        <v>0</v>
      </c>
      <c r="AK507" s="24">
        <v>26.253239999999899</v>
      </c>
      <c r="AL507" s="2" t="s">
        <v>615</v>
      </c>
      <c r="AM507" s="17">
        <f>Table11[[#This Row],[Column3]]-Table11[[#This Row],[Labour]]</f>
        <v>-19.428999999999998</v>
      </c>
      <c r="AN507" s="18">
        <f>Table11[[#This Row],[Column4]]-Table11[[#This Row],[Conservative]]</f>
        <v>-5.5063999999999993</v>
      </c>
      <c r="AO507" s="19">
        <f>Table11[[#This Row],[Column5]]-Table11[[#This Row],[Reform]]</f>
        <v>6.8463999999999992</v>
      </c>
      <c r="AP507" s="20">
        <f>Table11[[#This Row],[Column6]]-Table11[[#This Row],[LibDem]]</f>
        <v>-1.9359999999999999</v>
      </c>
      <c r="AQ507" s="21">
        <f>Table11[[#This Row],[Column7]]-Table11[[#This Row],[Green]]</f>
        <v>2.5405600000000002</v>
      </c>
      <c r="AR507" s="22">
        <f>Table11[[#This Row],[Column8]]-Table11[[#This Row],[Oth]]</f>
        <v>-0.56879999999999997</v>
      </c>
      <c r="AS507" s="23">
        <f>Table11[[#This Row],[Column9]]-Table11[[#This Row],[SNP]]</f>
        <v>0</v>
      </c>
      <c r="AT507" s="24">
        <f>Table11[[#This Row],[Column10]]-Table11[[#This Row],[PD]]</f>
        <v>17.953239999999898</v>
      </c>
      <c r="AU507" s="24">
        <f>MAX(Table11[[#This Row],[Column3]:[Column10]])-LARGE(Table11[[#This Row],[Column3]:[Column10]],2)</f>
        <v>1.3068399999998981</v>
      </c>
      <c r="AV507">
        <f>Table11[[#This Row],[Column3]]*Table11[[#This Row],[Column2]]</f>
        <v>1132126.3589999999</v>
      </c>
      <c r="AW507" s="25">
        <f>TRUNC(Table11[[#This Row],[Column3]]*Table11[[#This Row],[Column28]]/100)</f>
        <v>11321</v>
      </c>
      <c r="AX507" s="26">
        <f>TRUNC(Table11[[#This Row],[Column4]]*Table11[[#This Row],[Column29]]/100)</f>
        <v>6325</v>
      </c>
      <c r="AY507" s="27">
        <f>TRUNC(Table11[[#This Row],[Column5]]*Table11[[#This Row],[Column30]]/100)</f>
        <v>11781</v>
      </c>
      <c r="AZ507" s="28">
        <f>TRUNC(Table11[[#This Row],[Column6]]*Table11[[#This Row],[Column31]]/100)</f>
        <v>1683</v>
      </c>
      <c r="BA507" s="29">
        <f>TRUNC(Table11[[#This Row],[Column7]]*Table11[[#This Row],[Column312]]/100)</f>
        <v>3703</v>
      </c>
      <c r="BB507" s="30">
        <f>TRUNC(Table11[[#This Row],[Column8]]*Table11[[#This Row],[Column313]]/100)</f>
        <v>14</v>
      </c>
      <c r="BC507" s="31">
        <f>TRUNC(Table11[[#This Row],[Column9]]*Table11[[#This Row],[Column314]]/100)</f>
        <v>0</v>
      </c>
      <c r="BD507" s="32">
        <f>TRUNC(Table11[[#This Row],[Column10]]*Table11[[#This Row],[Column30]]/100)</f>
        <v>12399</v>
      </c>
      <c r="BE507">
        <f>Table11[[#This Row],[Column2]]</f>
        <v>47229</v>
      </c>
      <c r="BF507">
        <f>Table11[[#This Row],[Column28]]</f>
        <v>47229</v>
      </c>
      <c r="BG507">
        <f>Table11[[#This Row],[Column29]]</f>
        <v>47229</v>
      </c>
      <c r="BH507">
        <f>Table11[[#This Row],[Column30]]</f>
        <v>47229</v>
      </c>
      <c r="BI507">
        <f>Table11[[#This Row],[Column31]]</f>
        <v>47229</v>
      </c>
      <c r="BJ507">
        <f>Table11[[#This Row],[Column312]]</f>
        <v>47229</v>
      </c>
      <c r="BK507">
        <f>Table11[[#This Row],[Column313]]</f>
        <v>47229</v>
      </c>
      <c r="BL507">
        <f>Table11[[#This Row],[Column314]]</f>
        <v>47229</v>
      </c>
      <c r="BM507">
        <f>Table11[[#This Row],[Column315]]</f>
        <v>47229</v>
      </c>
      <c r="BN507">
        <f>Table11[[#This Row],[Column31]]</f>
        <v>47229</v>
      </c>
      <c r="BO507">
        <f>Table11[[#This Row],[Column312]]</f>
        <v>47229</v>
      </c>
    </row>
    <row r="508" spans="1:67" ht="28.8" customHeight="1">
      <c r="A508" s="4" t="s">
        <v>672</v>
      </c>
      <c r="B508" s="5" t="s">
        <v>525</v>
      </c>
      <c r="C508" s="5" t="s">
        <v>438</v>
      </c>
      <c r="D508" s="56" t="s">
        <v>1434</v>
      </c>
      <c r="E508">
        <v>2</v>
      </c>
      <c r="F508">
        <v>0.48699999999999999</v>
      </c>
      <c r="G508">
        <v>8.1679999999999993</v>
      </c>
      <c r="H508">
        <v>5.3</v>
      </c>
      <c r="I508">
        <v>37.722000000000001</v>
      </c>
      <c r="J508">
        <v>17.52</v>
      </c>
      <c r="K508">
        <v>0.23699999999999999</v>
      </c>
      <c r="L508">
        <v>30.565999999999999</v>
      </c>
      <c r="M508" s="7">
        <f>Table11[[#This Row],[Progressives]]*0.67+Table11[[#This Row],[Muslim]]*0.64+Table11[[#This Row],[Left]]*0.35+Table11[[#This Row],[Average]]*0.52+Table11[[#This Row],[Reforms]]*0.2</f>
        <v>32.450120000000005</v>
      </c>
      <c r="N508" s="58">
        <f>Table11[[#This Row],[Average]]*0.34+Table11[[#This Row],[Liberal]]*0.45+Table11[[#This Row],[Blues]]+Table11[[#This Row],[Reforms]]*0.6</f>
        <v>39.286079999999998</v>
      </c>
      <c r="O508" s="9">
        <f>Table11[[#This Row],[Liberal]]*0.55+Table11[[#This Row],[Progressives]]*0.07+Table11[[#This Row],[Average]]*0.14</f>
        <v>15.288080000000003</v>
      </c>
      <c r="P508" s="11">
        <f>Table11[[#This Row],[Muslim]]*0.06+Table11[[#This Row],[Left]]*0.44+Table11[[#This Row],[Progressives]]*0.26</f>
        <v>5.0011399999999995</v>
      </c>
      <c r="Q508" s="59"/>
      <c r="R508" s="57">
        <f>Table11[[#This Row],[Muslim]]*0.3+Table11[[#This Row],[Left]]*0.21+Table11[[#This Row],[Reforms]]*0.2</f>
        <v>7.9745799999999996</v>
      </c>
      <c r="T508" s="7">
        <v>31.3</v>
      </c>
      <c r="U508" s="8">
        <v>10.5</v>
      </c>
      <c r="V508" s="10">
        <v>27.6</v>
      </c>
      <c r="W508" s="9">
        <v>3.1</v>
      </c>
      <c r="X508" s="11">
        <v>2.7</v>
      </c>
      <c r="Y508" s="13">
        <v>1.5</v>
      </c>
      <c r="Z508" s="12">
        <v>0</v>
      </c>
      <c r="AA508" s="14">
        <v>23.3</v>
      </c>
      <c r="AB508">
        <f t="shared" ca="1" si="7"/>
        <v>0.71442318846353392</v>
      </c>
      <c r="AC508">
        <v>40744</v>
      </c>
      <c r="AD508" s="17">
        <v>18.511199999999999</v>
      </c>
      <c r="AE508" s="18">
        <v>8.3775999999999993</v>
      </c>
      <c r="AF508" s="19">
        <v>29.342399999999898</v>
      </c>
      <c r="AG508" s="20">
        <v>2.0087999999999999</v>
      </c>
      <c r="AH508" s="21">
        <v>4.7073600000000004</v>
      </c>
      <c r="AI508" s="22">
        <v>7.2800000000000004E-2</v>
      </c>
      <c r="AJ508" s="23">
        <v>0</v>
      </c>
      <c r="AK508" s="24">
        <v>35.379840000000002</v>
      </c>
      <c r="AL508" s="2" t="s">
        <v>672</v>
      </c>
      <c r="AM508" s="17">
        <f>Table11[[#This Row],[Column3]]-Table11[[#This Row],[Labour]]</f>
        <v>-12.788800000000002</v>
      </c>
      <c r="AN508" s="18">
        <f>Table11[[#This Row],[Column4]]-Table11[[#This Row],[Conservative]]</f>
        <v>-2.1224000000000007</v>
      </c>
      <c r="AO508" s="19">
        <f>Table11[[#This Row],[Column5]]-Table11[[#This Row],[Reform]]</f>
        <v>1.7423999999998969</v>
      </c>
      <c r="AP508" s="20">
        <f>Table11[[#This Row],[Column6]]-Table11[[#This Row],[LibDem]]</f>
        <v>-1.0912000000000002</v>
      </c>
      <c r="AQ508" s="21">
        <f>Table11[[#This Row],[Column7]]-Table11[[#This Row],[Green]]</f>
        <v>2.0073600000000003</v>
      </c>
      <c r="AR508" s="22">
        <f>Table11[[#This Row],[Column8]]-Table11[[#This Row],[Oth]]</f>
        <v>-1.4272</v>
      </c>
      <c r="AS508" s="23">
        <f>Table11[[#This Row],[Column9]]-Table11[[#This Row],[SNP]]</f>
        <v>0</v>
      </c>
      <c r="AT508" s="24">
        <f>Table11[[#This Row],[Column10]]-Table11[[#This Row],[PD]]</f>
        <v>12.079840000000001</v>
      </c>
      <c r="AU508" s="24">
        <f>MAX(Table11[[#This Row],[Column3]:[Column10]])-LARGE(Table11[[#This Row],[Column3]:[Column10]],2)</f>
        <v>6.0374400000001032</v>
      </c>
      <c r="AV508">
        <f>Table11[[#This Row],[Column3]]*Table11[[#This Row],[Column2]]</f>
        <v>754220.33279999997</v>
      </c>
      <c r="AW508" s="25">
        <f>TRUNC(Table11[[#This Row],[Column3]]*Table11[[#This Row],[Column28]]/100)</f>
        <v>7542</v>
      </c>
      <c r="AX508" s="26">
        <f>TRUNC(Table11[[#This Row],[Column4]]*Table11[[#This Row],[Column29]]/100)</f>
        <v>3413</v>
      </c>
      <c r="AY508" s="27">
        <f>TRUNC(Table11[[#This Row],[Column5]]*Table11[[#This Row],[Column30]]/100)</f>
        <v>11955</v>
      </c>
      <c r="AZ508" s="28">
        <f>TRUNC(Table11[[#This Row],[Column6]]*Table11[[#This Row],[Column31]]/100)</f>
        <v>818</v>
      </c>
      <c r="BA508" s="29">
        <f>TRUNC(Table11[[#This Row],[Column7]]*Table11[[#This Row],[Column312]]/100)</f>
        <v>1917</v>
      </c>
      <c r="BB508" s="30">
        <f>TRUNC(Table11[[#This Row],[Column8]]*Table11[[#This Row],[Column313]]/100)</f>
        <v>29</v>
      </c>
      <c r="BC508" s="31">
        <f>TRUNC(Table11[[#This Row],[Column9]]*Table11[[#This Row],[Column314]]/100)</f>
        <v>0</v>
      </c>
      <c r="BD508" s="32">
        <f>TRUNC(Table11[[#This Row],[Column10]]*Table11[[#This Row],[Column30]]/100)</f>
        <v>14415</v>
      </c>
      <c r="BE508">
        <f>Table11[[#This Row],[Column2]]</f>
        <v>40744</v>
      </c>
      <c r="BF508">
        <f>Table11[[#This Row],[Column28]]</f>
        <v>40744</v>
      </c>
      <c r="BG508">
        <f>Table11[[#This Row],[Column29]]</f>
        <v>40744</v>
      </c>
      <c r="BH508">
        <f>Table11[[#This Row],[Column30]]</f>
        <v>40744</v>
      </c>
      <c r="BI508">
        <f>Table11[[#This Row],[Column31]]</f>
        <v>40744</v>
      </c>
      <c r="BJ508">
        <f>Table11[[#This Row],[Column312]]</f>
        <v>40744</v>
      </c>
      <c r="BK508">
        <f>Table11[[#This Row],[Column313]]</f>
        <v>40744</v>
      </c>
      <c r="BL508">
        <f>Table11[[#This Row],[Column314]]</f>
        <v>40744</v>
      </c>
      <c r="BM508">
        <f>Table11[[#This Row],[Column315]]</f>
        <v>40744</v>
      </c>
      <c r="BN508">
        <f>Table11[[#This Row],[Column31]]</f>
        <v>40744</v>
      </c>
      <c r="BO508">
        <f>Table11[[#This Row],[Column312]]</f>
        <v>40744</v>
      </c>
    </row>
    <row r="509" spans="1:67" ht="28.8" customHeight="1">
      <c r="A509" s="2" t="s">
        <v>683</v>
      </c>
      <c r="B509" s="3" t="s">
        <v>684</v>
      </c>
      <c r="C509" s="3" t="s">
        <v>438</v>
      </c>
      <c r="D509" s="50" t="s">
        <v>1435</v>
      </c>
      <c r="E509">
        <v>2</v>
      </c>
      <c r="F509">
        <v>0.46899999999999997</v>
      </c>
      <c r="G509">
        <v>8.77</v>
      </c>
      <c r="H509">
        <v>5.3339999999999996</v>
      </c>
      <c r="I509">
        <v>37.411999999999999</v>
      </c>
      <c r="J509">
        <v>14.137</v>
      </c>
      <c r="K509">
        <v>0.19500000000000001</v>
      </c>
      <c r="L509">
        <v>33.683999999999997</v>
      </c>
      <c r="M509" s="7">
        <f>Table11[[#This Row],[Progressives]]*0.67+Table11[[#This Row],[Muslim]]*0.64+Table11[[#This Row],[Left]]*0.35+Table11[[#This Row],[Average]]*0.52+Table11[[#This Row],[Reforms]]*0.2</f>
        <v>33.134479999999996</v>
      </c>
      <c r="N509" s="58">
        <f>Table11[[#This Row],[Average]]*0.34+Table11[[#This Row],[Liberal]]*0.45+Table11[[#This Row],[Blues]]+Table11[[#This Row],[Reforms]]*0.6</f>
        <v>39.487129999999993</v>
      </c>
      <c r="O509" s="9">
        <f>Table11[[#This Row],[Liberal]]*0.55+Table11[[#This Row],[Progressives]]*0.07+Table11[[#This Row],[Average]]*0.14</f>
        <v>13.386410000000001</v>
      </c>
      <c r="P509" s="11">
        <f>Table11[[#This Row],[Muslim]]*0.06+Table11[[#This Row],[Left]]*0.44+Table11[[#This Row],[Progressives]]*0.26</f>
        <v>5.2737800000000004</v>
      </c>
      <c r="Q509" s="59"/>
      <c r="R509" s="57">
        <f>Table11[[#This Row],[Muslim]]*0.3+Table11[[#This Row],[Left]]*0.21+Table11[[#This Row],[Reforms]]*0.2</f>
        <v>8.719199999999999</v>
      </c>
      <c r="T509" s="7">
        <v>44.8</v>
      </c>
      <c r="U509" s="8">
        <v>7.6</v>
      </c>
      <c r="V509" s="10">
        <v>23.7</v>
      </c>
      <c r="W509" s="9">
        <v>3.6</v>
      </c>
      <c r="X509" s="11">
        <v>3.5</v>
      </c>
      <c r="Y509" s="13">
        <v>3.2</v>
      </c>
      <c r="Z509" s="12">
        <v>0</v>
      </c>
      <c r="AA509" s="14">
        <v>13.5</v>
      </c>
      <c r="AB509">
        <f t="shared" ca="1" si="7"/>
        <v>0.3120430689393523</v>
      </c>
      <c r="AC509">
        <v>35215</v>
      </c>
      <c r="AD509" s="17">
        <v>24.542499999999901</v>
      </c>
      <c r="AE509" s="18">
        <v>7.1280000000000001</v>
      </c>
      <c r="AF509" s="19">
        <v>28.082000000000001</v>
      </c>
      <c r="AG509" s="20">
        <v>1.8225</v>
      </c>
      <c r="AH509" s="21">
        <v>6.5133599999999996</v>
      </c>
      <c r="AI509" s="22">
        <v>8.3199999999999996E-2</v>
      </c>
      <c r="AJ509" s="23">
        <v>0</v>
      </c>
      <c r="AK509" s="24">
        <v>31.728439999999999</v>
      </c>
      <c r="AL509" s="2" t="s">
        <v>683</v>
      </c>
      <c r="AM509" s="17">
        <f>Table11[[#This Row],[Column3]]-Table11[[#This Row],[Labour]]</f>
        <v>-20.257500000000096</v>
      </c>
      <c r="AN509" s="18">
        <f>Table11[[#This Row],[Column4]]-Table11[[#This Row],[Conservative]]</f>
        <v>-0.47199999999999953</v>
      </c>
      <c r="AO509" s="19">
        <f>Table11[[#This Row],[Column5]]-Table11[[#This Row],[Reform]]</f>
        <v>4.3820000000000014</v>
      </c>
      <c r="AP509" s="20">
        <f>Table11[[#This Row],[Column6]]-Table11[[#This Row],[LibDem]]</f>
        <v>-1.7775000000000001</v>
      </c>
      <c r="AQ509" s="21">
        <f>Table11[[#This Row],[Column7]]-Table11[[#This Row],[Green]]</f>
        <v>3.0133599999999996</v>
      </c>
      <c r="AR509" s="22">
        <f>Table11[[#This Row],[Column8]]-Table11[[#This Row],[Oth]]</f>
        <v>-3.1168</v>
      </c>
      <c r="AS509" s="23">
        <f>Table11[[#This Row],[Column9]]-Table11[[#This Row],[SNP]]</f>
        <v>0</v>
      </c>
      <c r="AT509" s="24">
        <f>Table11[[#This Row],[Column10]]-Table11[[#This Row],[PD]]</f>
        <v>18.228439999999999</v>
      </c>
      <c r="AU509" s="24">
        <f>MAX(Table11[[#This Row],[Column3]:[Column10]])-LARGE(Table11[[#This Row],[Column3]:[Column10]],2)</f>
        <v>3.6464399999999983</v>
      </c>
      <c r="AV509">
        <f>Table11[[#This Row],[Column3]]*Table11[[#This Row],[Column2]]</f>
        <v>864264.13749999646</v>
      </c>
      <c r="AW509" s="25">
        <f>TRUNC(Table11[[#This Row],[Column3]]*Table11[[#This Row],[Column28]]/100)</f>
        <v>8642</v>
      </c>
      <c r="AX509" s="26">
        <f>TRUNC(Table11[[#This Row],[Column4]]*Table11[[#This Row],[Column29]]/100)</f>
        <v>2510</v>
      </c>
      <c r="AY509" s="27">
        <f>TRUNC(Table11[[#This Row],[Column5]]*Table11[[#This Row],[Column30]]/100)</f>
        <v>9889</v>
      </c>
      <c r="AZ509" s="28">
        <f>TRUNC(Table11[[#This Row],[Column6]]*Table11[[#This Row],[Column31]]/100)</f>
        <v>641</v>
      </c>
      <c r="BA509" s="29">
        <f>TRUNC(Table11[[#This Row],[Column7]]*Table11[[#This Row],[Column312]]/100)</f>
        <v>2293</v>
      </c>
      <c r="BB509" s="30">
        <f>TRUNC(Table11[[#This Row],[Column8]]*Table11[[#This Row],[Column313]]/100)</f>
        <v>29</v>
      </c>
      <c r="BC509" s="31">
        <f>TRUNC(Table11[[#This Row],[Column9]]*Table11[[#This Row],[Column314]]/100)</f>
        <v>0</v>
      </c>
      <c r="BD509" s="32">
        <f>TRUNC(Table11[[#This Row],[Column10]]*Table11[[#This Row],[Column30]]/100)</f>
        <v>11173</v>
      </c>
      <c r="BE509">
        <f>Table11[[#This Row],[Column2]]</f>
        <v>35215</v>
      </c>
      <c r="BF509">
        <f>Table11[[#This Row],[Column28]]</f>
        <v>35215</v>
      </c>
      <c r="BG509">
        <f>Table11[[#This Row],[Column29]]</f>
        <v>35215</v>
      </c>
      <c r="BH509">
        <f>Table11[[#This Row],[Column30]]</f>
        <v>35215</v>
      </c>
      <c r="BI509">
        <f>Table11[[#This Row],[Column31]]</f>
        <v>35215</v>
      </c>
      <c r="BJ509">
        <f>Table11[[#This Row],[Column312]]</f>
        <v>35215</v>
      </c>
      <c r="BK509">
        <f>Table11[[#This Row],[Column313]]</f>
        <v>35215</v>
      </c>
      <c r="BL509">
        <f>Table11[[#This Row],[Column314]]</f>
        <v>35215</v>
      </c>
      <c r="BM509">
        <f>Table11[[#This Row],[Column315]]</f>
        <v>35215</v>
      </c>
      <c r="BN509">
        <f>Table11[[#This Row],[Column31]]</f>
        <v>35215</v>
      </c>
      <c r="BO509">
        <f>Table11[[#This Row],[Column312]]</f>
        <v>35215</v>
      </c>
    </row>
    <row r="510" spans="1:67" ht="28.8" customHeight="1">
      <c r="A510" s="4" t="s">
        <v>685</v>
      </c>
      <c r="B510" s="5" t="s">
        <v>686</v>
      </c>
      <c r="C510" s="5" t="s">
        <v>438</v>
      </c>
      <c r="D510" s="56" t="s">
        <v>1436</v>
      </c>
      <c r="E510">
        <v>2</v>
      </c>
      <c r="F510">
        <v>0.53600000000000003</v>
      </c>
      <c r="G510">
        <v>7.6820000000000004</v>
      </c>
      <c r="H510">
        <v>5.9969999999999999</v>
      </c>
      <c r="I510">
        <v>39.441000000000003</v>
      </c>
      <c r="J510">
        <v>16.452999999999999</v>
      </c>
      <c r="K510">
        <v>0.192</v>
      </c>
      <c r="L510">
        <v>29.699000000000002</v>
      </c>
      <c r="M510" s="7">
        <f>Table11[[#This Row],[Progressives]]*0.67+Table11[[#This Row],[Muslim]]*0.64+Table11[[#This Row],[Left]]*0.35+Table11[[#This Row],[Average]]*0.52+Table11[[#This Row],[Reforms]]*0.2</f>
        <v>33.498850000000004</v>
      </c>
      <c r="N510" s="58">
        <f>Table11[[#This Row],[Average]]*0.34+Table11[[#This Row],[Liberal]]*0.45+Table11[[#This Row],[Blues]]+Table11[[#This Row],[Reforms]]*0.6</f>
        <v>38.825190000000006</v>
      </c>
      <c r="O510" s="9">
        <f>Table11[[#This Row],[Liberal]]*0.55+Table11[[#This Row],[Progressives]]*0.07+Table11[[#This Row],[Average]]*0.14</f>
        <v>14.990680000000003</v>
      </c>
      <c r="P510" s="11">
        <f>Table11[[#This Row],[Muslim]]*0.06+Table11[[#This Row],[Left]]*0.44+Table11[[#This Row],[Progressives]]*0.26</f>
        <v>4.9714600000000004</v>
      </c>
      <c r="Q510" s="59"/>
      <c r="R510" s="57">
        <f>Table11[[#This Row],[Muslim]]*0.3+Table11[[#This Row],[Left]]*0.21+Table11[[#This Row],[Reforms]]*0.2</f>
        <v>7.713820000000001</v>
      </c>
      <c r="T510" s="7">
        <v>35.4</v>
      </c>
      <c r="U510" s="8">
        <v>31.4</v>
      </c>
      <c r="V510" s="10">
        <v>16.8</v>
      </c>
      <c r="W510" s="9">
        <v>5.0999999999999996</v>
      </c>
      <c r="X510" s="11">
        <v>3.5</v>
      </c>
      <c r="Y510" s="13">
        <v>1.5</v>
      </c>
      <c r="Z510" s="12">
        <v>0</v>
      </c>
      <c r="AA510" s="14">
        <v>6.4</v>
      </c>
      <c r="AB510">
        <f t="shared" ca="1" si="7"/>
        <v>0.12445854931907019</v>
      </c>
      <c r="AC510">
        <v>46629</v>
      </c>
      <c r="AD510" s="17">
        <v>12.144</v>
      </c>
      <c r="AE510" s="18">
        <v>40.780229999999897</v>
      </c>
      <c r="AF510" s="19">
        <v>26.881</v>
      </c>
      <c r="AG510" s="20">
        <v>7.5224700000000002</v>
      </c>
      <c r="AH510" s="21">
        <v>12.307</v>
      </c>
      <c r="AI510" s="22">
        <v>0.36529999999999901</v>
      </c>
      <c r="AJ510" s="23">
        <v>0</v>
      </c>
      <c r="AK510" s="24">
        <v>0</v>
      </c>
      <c r="AL510" s="2" t="s">
        <v>685</v>
      </c>
      <c r="AM510" s="17">
        <f>Table11[[#This Row],[Column3]]-Table11[[#This Row],[Labour]]</f>
        <v>-23.256</v>
      </c>
      <c r="AN510" s="18">
        <f>Table11[[#This Row],[Column4]]-Table11[[#This Row],[Conservative]]</f>
        <v>9.3802299999998979</v>
      </c>
      <c r="AO510" s="19">
        <f>Table11[[#This Row],[Column5]]-Table11[[#This Row],[Reform]]</f>
        <v>10.081</v>
      </c>
      <c r="AP510" s="20">
        <f>Table11[[#This Row],[Column6]]-Table11[[#This Row],[LibDem]]</f>
        <v>2.4224700000000006</v>
      </c>
      <c r="AQ510" s="21">
        <f>Table11[[#This Row],[Column7]]-Table11[[#This Row],[Green]]</f>
        <v>8.8070000000000004</v>
      </c>
      <c r="AR510" s="22">
        <f>Table11[[#This Row],[Column8]]-Table11[[#This Row],[Oth]]</f>
        <v>-1.1347000000000009</v>
      </c>
      <c r="AS510" s="23">
        <f>Table11[[#This Row],[Column9]]-Table11[[#This Row],[SNP]]</f>
        <v>0</v>
      </c>
      <c r="AT510" s="24">
        <f>Table11[[#This Row],[Column10]]-Table11[[#This Row],[PD]]</f>
        <v>-6.4</v>
      </c>
      <c r="AU510" s="24">
        <f>MAX(Table11[[#This Row],[Column3]:[Column10]])-LARGE(Table11[[#This Row],[Column3]:[Column10]],2)</f>
        <v>13.899229999999896</v>
      </c>
      <c r="AV510">
        <f>Table11[[#This Row],[Column3]]*Table11[[#This Row],[Column2]]</f>
        <v>566262.576</v>
      </c>
      <c r="AW510" s="25">
        <f>TRUNC(Table11[[#This Row],[Column3]]*Table11[[#This Row],[Column28]]/100)</f>
        <v>5662</v>
      </c>
      <c r="AX510" s="26">
        <f>TRUNC(Table11[[#This Row],[Column4]]*Table11[[#This Row],[Column29]]/100)</f>
        <v>19015</v>
      </c>
      <c r="AY510" s="27">
        <f>TRUNC(Table11[[#This Row],[Column5]]*Table11[[#This Row],[Column30]]/100)</f>
        <v>12534</v>
      </c>
      <c r="AZ510" s="28">
        <f>TRUNC(Table11[[#This Row],[Column6]]*Table11[[#This Row],[Column31]]/100)</f>
        <v>3507</v>
      </c>
      <c r="BA510" s="29">
        <f>TRUNC(Table11[[#This Row],[Column7]]*Table11[[#This Row],[Column312]]/100)</f>
        <v>5738</v>
      </c>
      <c r="BB510" s="30">
        <f>TRUNC(Table11[[#This Row],[Column8]]*Table11[[#This Row],[Column313]]/100)</f>
        <v>170</v>
      </c>
      <c r="BC510" s="31">
        <f>TRUNC(Table11[[#This Row],[Column9]]*Table11[[#This Row],[Column314]]/100)</f>
        <v>0</v>
      </c>
      <c r="BD510" s="32">
        <f>TRUNC(Table11[[#This Row],[Column10]]*Table11[[#This Row],[Column30]]/100)</f>
        <v>0</v>
      </c>
      <c r="BE510">
        <f>Table11[[#This Row],[Column2]]</f>
        <v>46629</v>
      </c>
      <c r="BF510">
        <f>Table11[[#This Row],[Column28]]</f>
        <v>46629</v>
      </c>
      <c r="BG510">
        <f>Table11[[#This Row],[Column29]]</f>
        <v>46629</v>
      </c>
      <c r="BH510">
        <f>Table11[[#This Row],[Column30]]</f>
        <v>46629</v>
      </c>
      <c r="BI510">
        <f>Table11[[#This Row],[Column31]]</f>
        <v>46629</v>
      </c>
      <c r="BJ510">
        <f>Table11[[#This Row],[Column312]]</f>
        <v>46629</v>
      </c>
      <c r="BK510">
        <f>Table11[[#This Row],[Column313]]</f>
        <v>46629</v>
      </c>
      <c r="BL510">
        <f>Table11[[#This Row],[Column314]]</f>
        <v>46629</v>
      </c>
      <c r="BM510">
        <f>Table11[[#This Row],[Column315]]</f>
        <v>46629</v>
      </c>
      <c r="BN510">
        <f>Table11[[#This Row],[Column31]]</f>
        <v>46629</v>
      </c>
      <c r="BO510">
        <f>Table11[[#This Row],[Column312]]</f>
        <v>46629</v>
      </c>
    </row>
    <row r="511" spans="1:67" ht="28.8">
      <c r="A511" s="4" t="s">
        <v>695</v>
      </c>
      <c r="B511" s="5" t="s">
        <v>695</v>
      </c>
      <c r="C511" s="5" t="s">
        <v>438</v>
      </c>
      <c r="D511" s="56" t="s">
        <v>1437</v>
      </c>
      <c r="E511">
        <v>2</v>
      </c>
      <c r="F511">
        <v>0.46800000000000003</v>
      </c>
      <c r="G511">
        <v>6.4640000000000004</v>
      </c>
      <c r="H511">
        <v>6.7960000000000003</v>
      </c>
      <c r="I511">
        <v>36.527000000000001</v>
      </c>
      <c r="J511">
        <v>26.751000000000001</v>
      </c>
      <c r="K511">
        <v>0.30399999999999999</v>
      </c>
      <c r="L511">
        <v>22.69</v>
      </c>
      <c r="M511" s="7">
        <f>Table11[[#This Row],[Progressives]]*0.67+Table11[[#This Row],[Muslim]]*0.64+Table11[[#This Row],[Left]]*0.35+Table11[[#This Row],[Average]]*0.52+Table11[[#This Row],[Reforms]]*0.2</f>
        <v>30.647280000000002</v>
      </c>
      <c r="N511" s="58">
        <f>Table11[[#This Row],[Average]]*0.34+Table11[[#This Row],[Liberal]]*0.45+Table11[[#This Row],[Blues]]+Table11[[#This Row],[Reforms]]*0.6</f>
        <v>38.375129999999999</v>
      </c>
      <c r="O511" s="9">
        <f>Table11[[#This Row],[Liberal]]*0.55+Table11[[#This Row],[Progressives]]*0.07+Table11[[#This Row],[Average]]*0.14</f>
        <v>20.302550000000004</v>
      </c>
      <c r="P511" s="11">
        <f>Table11[[#This Row],[Muslim]]*0.06+Table11[[#This Row],[Left]]*0.44+Table11[[#This Row],[Progressives]]*0.26</f>
        <v>4.6392000000000007</v>
      </c>
      <c r="Q511" s="59"/>
      <c r="R511" s="57">
        <f>Table11[[#This Row],[Muslim]]*0.3+Table11[[#This Row],[Left]]*0.21+Table11[[#This Row],[Reforms]]*0.2</f>
        <v>6.0358400000000003</v>
      </c>
      <c r="T511" s="7">
        <v>41.3</v>
      </c>
      <c r="U511" s="8">
        <v>34.799999999999997</v>
      </c>
      <c r="V511" s="10">
        <v>10.7</v>
      </c>
      <c r="W511" s="9">
        <v>4.5</v>
      </c>
      <c r="X511" s="11">
        <v>4.5999999999999996</v>
      </c>
      <c r="Y511" s="13">
        <v>1.6</v>
      </c>
      <c r="Z511" s="12">
        <v>0</v>
      </c>
      <c r="AA511" s="14">
        <v>2.5</v>
      </c>
      <c r="AB511">
        <f t="shared" ca="1" si="7"/>
        <v>0.36133836513346584</v>
      </c>
      <c r="AC511">
        <v>50844</v>
      </c>
      <c r="AD511" s="17">
        <v>21.138999999999999</v>
      </c>
      <c r="AE511" s="18">
        <v>16.139199999999999</v>
      </c>
      <c r="AF511" s="19">
        <v>26.200800000000001</v>
      </c>
      <c r="AG511" s="20">
        <v>2.9159999999999999</v>
      </c>
      <c r="AH511" s="21">
        <v>7.9346399999999999</v>
      </c>
      <c r="AI511" s="22">
        <v>8.3199999999999996E-2</v>
      </c>
      <c r="AJ511" s="23">
        <v>0</v>
      </c>
      <c r="AK511" s="24">
        <v>20.887159999999898</v>
      </c>
      <c r="AL511" s="2" t="s">
        <v>695</v>
      </c>
      <c r="AM511" s="17">
        <f>Table11[[#This Row],[Column3]]-Table11[[#This Row],[Labour]]</f>
        <v>-20.160999999999998</v>
      </c>
      <c r="AN511" s="18">
        <f>Table11[[#This Row],[Column4]]-Table11[[#This Row],[Conservative]]</f>
        <v>-18.660799999999998</v>
      </c>
      <c r="AO511" s="19">
        <f>Table11[[#This Row],[Column5]]-Table11[[#This Row],[Reform]]</f>
        <v>15.500800000000002</v>
      </c>
      <c r="AP511" s="20">
        <f>Table11[[#This Row],[Column6]]-Table11[[#This Row],[LibDem]]</f>
        <v>-1.5840000000000001</v>
      </c>
      <c r="AQ511" s="21">
        <f>Table11[[#This Row],[Column7]]-Table11[[#This Row],[Green]]</f>
        <v>3.3346400000000003</v>
      </c>
      <c r="AR511" s="22">
        <f>Table11[[#This Row],[Column8]]-Table11[[#This Row],[Oth]]</f>
        <v>-1.5168000000000001</v>
      </c>
      <c r="AS511" s="23">
        <f>Table11[[#This Row],[Column9]]-Table11[[#This Row],[SNP]]</f>
        <v>0</v>
      </c>
      <c r="AT511" s="24">
        <f>Table11[[#This Row],[Column10]]-Table11[[#This Row],[PD]]</f>
        <v>18.387159999999898</v>
      </c>
      <c r="AU511" s="24">
        <f>MAX(Table11[[#This Row],[Column3]:[Column10]])-LARGE(Table11[[#This Row],[Column3]:[Column10]],2)</f>
        <v>5.0618000000000016</v>
      </c>
      <c r="AV511">
        <f>Table11[[#This Row],[Column3]]*Table11[[#This Row],[Column2]]</f>
        <v>1074791.3159999999</v>
      </c>
      <c r="AW511" s="25">
        <f>TRUNC(Table11[[#This Row],[Column3]]*Table11[[#This Row],[Column28]]/100)</f>
        <v>10747</v>
      </c>
      <c r="AX511" s="26">
        <f>TRUNC(Table11[[#This Row],[Column4]]*Table11[[#This Row],[Column29]]/100)</f>
        <v>8205</v>
      </c>
      <c r="AY511" s="27">
        <f>TRUNC(Table11[[#This Row],[Column5]]*Table11[[#This Row],[Column30]]/100)</f>
        <v>13321</v>
      </c>
      <c r="AZ511" s="28">
        <f>TRUNC(Table11[[#This Row],[Column6]]*Table11[[#This Row],[Column31]]/100)</f>
        <v>1482</v>
      </c>
      <c r="BA511" s="29">
        <f>TRUNC(Table11[[#This Row],[Column7]]*Table11[[#This Row],[Column312]]/100)</f>
        <v>4034</v>
      </c>
      <c r="BB511" s="30">
        <f>TRUNC(Table11[[#This Row],[Column8]]*Table11[[#This Row],[Column313]]/100)</f>
        <v>42</v>
      </c>
      <c r="BC511" s="31">
        <f>TRUNC(Table11[[#This Row],[Column9]]*Table11[[#This Row],[Column314]]/100)</f>
        <v>0</v>
      </c>
      <c r="BD511" s="32">
        <f>TRUNC(Table11[[#This Row],[Column10]]*Table11[[#This Row],[Column30]]/100)</f>
        <v>10619</v>
      </c>
      <c r="BE511">
        <f>Table11[[#This Row],[Column2]]</f>
        <v>50844</v>
      </c>
      <c r="BF511">
        <f>Table11[[#This Row],[Column28]]</f>
        <v>50844</v>
      </c>
      <c r="BG511">
        <f>Table11[[#This Row],[Column29]]</f>
        <v>50844</v>
      </c>
      <c r="BH511">
        <f>Table11[[#This Row],[Column30]]</f>
        <v>50844</v>
      </c>
      <c r="BI511">
        <f>Table11[[#This Row],[Column31]]</f>
        <v>50844</v>
      </c>
      <c r="BJ511">
        <f>Table11[[#This Row],[Column312]]</f>
        <v>50844</v>
      </c>
      <c r="BK511">
        <f>Table11[[#This Row],[Column313]]</f>
        <v>50844</v>
      </c>
      <c r="BL511">
        <f>Table11[[#This Row],[Column314]]</f>
        <v>50844</v>
      </c>
      <c r="BM511">
        <f>Table11[[#This Row],[Column315]]</f>
        <v>50844</v>
      </c>
      <c r="BN511">
        <f>Table11[[#This Row],[Column31]]</f>
        <v>50844</v>
      </c>
      <c r="BO511">
        <f>Table11[[#This Row],[Column312]]</f>
        <v>50844</v>
      </c>
    </row>
    <row r="512" spans="1:67" ht="28.8" customHeight="1">
      <c r="A512" s="2" t="s">
        <v>696</v>
      </c>
      <c r="B512" s="3" t="s">
        <v>697</v>
      </c>
      <c r="C512" s="3" t="s">
        <v>438</v>
      </c>
      <c r="D512" s="50" t="s">
        <v>1438</v>
      </c>
      <c r="E512">
        <v>2</v>
      </c>
      <c r="F512">
        <v>0.438</v>
      </c>
      <c r="G512">
        <v>7.7789999999999999</v>
      </c>
      <c r="H512">
        <v>6.0460000000000003</v>
      </c>
      <c r="I512">
        <v>37.655999999999999</v>
      </c>
      <c r="J512">
        <v>18.401</v>
      </c>
      <c r="K512">
        <v>0.125</v>
      </c>
      <c r="L512">
        <v>29.556000000000001</v>
      </c>
      <c r="M512" s="7">
        <f>Table11[[#This Row],[Progressives]]*0.67+Table11[[#This Row],[Muslim]]*0.64+Table11[[#This Row],[Left]]*0.35+Table11[[#This Row],[Average]]*0.52+Table11[[#This Row],[Reforms]]*0.2</f>
        <v>32.546109999999999</v>
      </c>
      <c r="N512" s="58">
        <f>Table11[[#This Row],[Average]]*0.34+Table11[[#This Row],[Liberal]]*0.45+Table11[[#This Row],[Blues]]+Table11[[#This Row],[Reforms]]*0.6</f>
        <v>38.94209</v>
      </c>
      <c r="O512" s="9">
        <f>Table11[[#This Row],[Liberal]]*0.55+Table11[[#This Row],[Progressives]]*0.07+Table11[[#This Row],[Average]]*0.14</f>
        <v>15.815610000000003</v>
      </c>
      <c r="P512" s="11">
        <f>Table11[[#This Row],[Muslim]]*0.06+Table11[[#This Row],[Left]]*0.44+Table11[[#This Row],[Progressives]]*0.26</f>
        <v>5.0209999999999999</v>
      </c>
      <c r="Q512" s="59"/>
      <c r="R512" s="57">
        <f>Table11[[#This Row],[Muslim]]*0.3+Table11[[#This Row],[Left]]*0.21+Table11[[#This Row],[Reforms]]*0.2</f>
        <v>7.676190000000001</v>
      </c>
      <c r="T512" s="7">
        <v>29.4</v>
      </c>
      <c r="U512" s="8">
        <v>18</v>
      </c>
      <c r="V512" s="10">
        <v>20.6</v>
      </c>
      <c r="W512" s="9">
        <v>15</v>
      </c>
      <c r="X512" s="11">
        <v>4</v>
      </c>
      <c r="Y512" s="13">
        <v>0</v>
      </c>
      <c r="Z512" s="12">
        <v>0</v>
      </c>
      <c r="AA512" s="14">
        <v>13.1</v>
      </c>
      <c r="AB512">
        <f t="shared" ca="1" si="7"/>
        <v>0.38211725095314397</v>
      </c>
      <c r="AC512">
        <v>43259</v>
      </c>
      <c r="AD512" s="17">
        <v>19.104199999999999</v>
      </c>
      <c r="AE512" s="18">
        <v>6.9871999999999996</v>
      </c>
      <c r="AF512" s="19">
        <v>27.7288</v>
      </c>
      <c r="AG512" s="20">
        <v>10.270799999999999</v>
      </c>
      <c r="AH512" s="21">
        <v>5.6632800000000003</v>
      </c>
      <c r="AI512" s="22">
        <v>0</v>
      </c>
      <c r="AJ512" s="23">
        <v>0</v>
      </c>
      <c r="AK512" s="24">
        <v>24.34572</v>
      </c>
      <c r="AL512" s="2" t="s">
        <v>696</v>
      </c>
      <c r="AM512" s="17">
        <f>Table11[[#This Row],[Column3]]-Table11[[#This Row],[Labour]]</f>
        <v>-10.2958</v>
      </c>
      <c r="AN512" s="18">
        <f>Table11[[#This Row],[Column4]]-Table11[[#This Row],[Conservative]]</f>
        <v>-11.0128</v>
      </c>
      <c r="AO512" s="19">
        <f>Table11[[#This Row],[Column5]]-Table11[[#This Row],[Reform]]</f>
        <v>7.1287999999999982</v>
      </c>
      <c r="AP512" s="20">
        <f>Table11[[#This Row],[Column6]]-Table11[[#This Row],[LibDem]]</f>
        <v>-4.7292000000000005</v>
      </c>
      <c r="AQ512" s="21">
        <f>Table11[[#This Row],[Column7]]-Table11[[#This Row],[Green]]</f>
        <v>1.6632800000000003</v>
      </c>
      <c r="AR512" s="22">
        <f>Table11[[#This Row],[Column8]]-Table11[[#This Row],[Oth]]</f>
        <v>0</v>
      </c>
      <c r="AS512" s="23">
        <f>Table11[[#This Row],[Column9]]-Table11[[#This Row],[SNP]]</f>
        <v>0</v>
      </c>
      <c r="AT512" s="24">
        <f>Table11[[#This Row],[Column10]]-Table11[[#This Row],[PD]]</f>
        <v>11.24572</v>
      </c>
      <c r="AU512" s="24">
        <f>MAX(Table11[[#This Row],[Column3]:[Column10]])-LARGE(Table11[[#This Row],[Column3]:[Column10]],2)</f>
        <v>3.3830799999999996</v>
      </c>
      <c r="AV512">
        <f>Table11[[#This Row],[Column3]]*Table11[[#This Row],[Column2]]</f>
        <v>826428.58779999998</v>
      </c>
      <c r="AW512" s="25">
        <f>TRUNC(Table11[[#This Row],[Column3]]*Table11[[#This Row],[Column28]]/100)</f>
        <v>8264</v>
      </c>
      <c r="AX512" s="26">
        <f>TRUNC(Table11[[#This Row],[Column4]]*Table11[[#This Row],[Column29]]/100)</f>
        <v>3022</v>
      </c>
      <c r="AY512" s="27">
        <f>TRUNC(Table11[[#This Row],[Column5]]*Table11[[#This Row],[Column30]]/100)</f>
        <v>11995</v>
      </c>
      <c r="AZ512" s="28">
        <f>TRUNC(Table11[[#This Row],[Column6]]*Table11[[#This Row],[Column31]]/100)</f>
        <v>4443</v>
      </c>
      <c r="BA512" s="29">
        <f>TRUNC(Table11[[#This Row],[Column7]]*Table11[[#This Row],[Column312]]/100)</f>
        <v>2449</v>
      </c>
      <c r="BB512" s="30">
        <f>TRUNC(Table11[[#This Row],[Column8]]*Table11[[#This Row],[Column313]]/100)</f>
        <v>0</v>
      </c>
      <c r="BC512" s="31">
        <f>TRUNC(Table11[[#This Row],[Column9]]*Table11[[#This Row],[Column314]]/100)</f>
        <v>0</v>
      </c>
      <c r="BD512" s="32">
        <f>TRUNC(Table11[[#This Row],[Column10]]*Table11[[#This Row],[Column30]]/100)</f>
        <v>10531</v>
      </c>
      <c r="BE512">
        <f>Table11[[#This Row],[Column2]]</f>
        <v>43259</v>
      </c>
      <c r="BF512">
        <f>Table11[[#This Row],[Column28]]</f>
        <v>43259</v>
      </c>
      <c r="BG512">
        <f>Table11[[#This Row],[Column29]]</f>
        <v>43259</v>
      </c>
      <c r="BH512">
        <f>Table11[[#This Row],[Column30]]</f>
        <v>43259</v>
      </c>
      <c r="BI512">
        <f>Table11[[#This Row],[Column31]]</f>
        <v>43259</v>
      </c>
      <c r="BJ512">
        <f>Table11[[#This Row],[Column312]]</f>
        <v>43259</v>
      </c>
      <c r="BK512">
        <f>Table11[[#This Row],[Column313]]</f>
        <v>43259</v>
      </c>
      <c r="BL512">
        <f>Table11[[#This Row],[Column314]]</f>
        <v>43259</v>
      </c>
      <c r="BM512">
        <f>Table11[[#This Row],[Column315]]</f>
        <v>43259</v>
      </c>
      <c r="BN512">
        <f>Table11[[#This Row],[Column31]]</f>
        <v>43259</v>
      </c>
      <c r="BO512">
        <f>Table11[[#This Row],[Column312]]</f>
        <v>43259</v>
      </c>
    </row>
    <row r="513" spans="1:67" ht="28.8">
      <c r="A513" s="2" t="s">
        <v>705</v>
      </c>
      <c r="B513" s="3" t="s">
        <v>706</v>
      </c>
      <c r="C513" s="3" t="s">
        <v>438</v>
      </c>
      <c r="D513" s="50" t="s">
        <v>1439</v>
      </c>
      <c r="E513">
        <v>2</v>
      </c>
      <c r="F513">
        <v>1.016</v>
      </c>
      <c r="G513">
        <v>12.028</v>
      </c>
      <c r="H513">
        <v>6.03</v>
      </c>
      <c r="I513">
        <v>32.841000000000001</v>
      </c>
      <c r="J513">
        <v>17.628</v>
      </c>
      <c r="K513">
        <v>0.33700000000000002</v>
      </c>
      <c r="L513">
        <v>30.12</v>
      </c>
      <c r="M513" s="7">
        <f>Table11[[#This Row],[Progressives]]*0.67+Table11[[#This Row],[Muslim]]*0.64+Table11[[#This Row],[Left]]*0.35+Table11[[#This Row],[Average]]*0.52+Table11[[#This Row],[Reforms]]*0.2</f>
        <v>32.001460000000002</v>
      </c>
      <c r="N513" s="58">
        <f>Table11[[#This Row],[Average]]*0.34+Table11[[#This Row],[Liberal]]*0.45+Table11[[#This Row],[Blues]]+Table11[[#This Row],[Reforms]]*0.6</f>
        <v>37.507539999999999</v>
      </c>
      <c r="O513" s="9">
        <f>Table11[[#This Row],[Liberal]]*0.55+Table11[[#This Row],[Progressives]]*0.07+Table11[[#This Row],[Average]]*0.14</f>
        <v>14.715240000000001</v>
      </c>
      <c r="P513" s="11">
        <f>Table11[[#This Row],[Muslim]]*0.06+Table11[[#This Row],[Left]]*0.44+Table11[[#This Row],[Progressives]]*0.26</f>
        <v>6.9210799999999999</v>
      </c>
      <c r="Q513" s="59"/>
      <c r="R513" s="57">
        <f>Table11[[#This Row],[Muslim]]*0.3+Table11[[#This Row],[Left]]*0.21+Table11[[#This Row],[Reforms]]*0.2</f>
        <v>8.8546800000000019</v>
      </c>
      <c r="T513" s="7">
        <v>41.8</v>
      </c>
      <c r="U513" s="8">
        <v>9.4</v>
      </c>
      <c r="V513" s="10">
        <v>25.3</v>
      </c>
      <c r="W513" s="9">
        <v>5.8</v>
      </c>
      <c r="X513" s="11">
        <v>4.3</v>
      </c>
      <c r="Y513" s="13">
        <v>0</v>
      </c>
      <c r="Z513" s="12">
        <v>0</v>
      </c>
      <c r="AA513" s="14">
        <v>13.3</v>
      </c>
      <c r="AB513">
        <f t="shared" ca="1" si="7"/>
        <v>0.54592346169530248</v>
      </c>
      <c r="AC513">
        <v>40137</v>
      </c>
      <c r="AD513" s="17">
        <v>23.677800000000001</v>
      </c>
      <c r="AE513" s="18">
        <v>7.5327999999999999</v>
      </c>
      <c r="AF513" s="19">
        <v>28.281199999999998</v>
      </c>
      <c r="AG513" s="20">
        <v>3.7422</v>
      </c>
      <c r="AH513" s="21">
        <v>6.9316800000000001</v>
      </c>
      <c r="AI513" s="22">
        <v>0</v>
      </c>
      <c r="AJ513" s="23">
        <v>0</v>
      </c>
      <c r="AK513" s="24">
        <v>29.73432</v>
      </c>
      <c r="AL513" s="2" t="s">
        <v>705</v>
      </c>
      <c r="AM513" s="17">
        <f>Table11[[#This Row],[Column3]]-Table11[[#This Row],[Labour]]</f>
        <v>-18.122199999999996</v>
      </c>
      <c r="AN513" s="18">
        <f>Table11[[#This Row],[Column4]]-Table11[[#This Row],[Conservative]]</f>
        <v>-1.8672000000000004</v>
      </c>
      <c r="AO513" s="19">
        <f>Table11[[#This Row],[Column5]]-Table11[[#This Row],[Reform]]</f>
        <v>2.9811999999999976</v>
      </c>
      <c r="AP513" s="20">
        <f>Table11[[#This Row],[Column6]]-Table11[[#This Row],[LibDem]]</f>
        <v>-2.0577999999999999</v>
      </c>
      <c r="AQ513" s="21">
        <f>Table11[[#This Row],[Column7]]-Table11[[#This Row],[Green]]</f>
        <v>2.6316800000000002</v>
      </c>
      <c r="AR513" s="22">
        <f>Table11[[#This Row],[Column8]]-Table11[[#This Row],[Oth]]</f>
        <v>0</v>
      </c>
      <c r="AS513" s="23">
        <f>Table11[[#This Row],[Column9]]-Table11[[#This Row],[SNP]]</f>
        <v>0</v>
      </c>
      <c r="AT513" s="24">
        <f>Table11[[#This Row],[Column10]]-Table11[[#This Row],[PD]]</f>
        <v>16.43432</v>
      </c>
      <c r="AU513" s="24">
        <f>MAX(Table11[[#This Row],[Column3]:[Column10]])-LARGE(Table11[[#This Row],[Column3]:[Column10]],2)</f>
        <v>1.453120000000002</v>
      </c>
      <c r="AV513">
        <f>Table11[[#This Row],[Column3]]*Table11[[#This Row],[Column2]]</f>
        <v>950355.85860000004</v>
      </c>
      <c r="AW513" s="25">
        <f>TRUNC(Table11[[#This Row],[Column3]]*Table11[[#This Row],[Column28]]/100)</f>
        <v>9503</v>
      </c>
      <c r="AX513" s="26">
        <f>TRUNC(Table11[[#This Row],[Column4]]*Table11[[#This Row],[Column29]]/100)</f>
        <v>3023</v>
      </c>
      <c r="AY513" s="27">
        <f>TRUNC(Table11[[#This Row],[Column5]]*Table11[[#This Row],[Column30]]/100)</f>
        <v>11351</v>
      </c>
      <c r="AZ513" s="28">
        <f>TRUNC(Table11[[#This Row],[Column6]]*Table11[[#This Row],[Column31]]/100)</f>
        <v>1502</v>
      </c>
      <c r="BA513" s="29">
        <f>TRUNC(Table11[[#This Row],[Column7]]*Table11[[#This Row],[Column312]]/100)</f>
        <v>2782</v>
      </c>
      <c r="BB513" s="30">
        <f>TRUNC(Table11[[#This Row],[Column8]]*Table11[[#This Row],[Column313]]/100)</f>
        <v>0</v>
      </c>
      <c r="BC513" s="31">
        <f>TRUNC(Table11[[#This Row],[Column9]]*Table11[[#This Row],[Column314]]/100)</f>
        <v>0</v>
      </c>
      <c r="BD513" s="32">
        <f>TRUNC(Table11[[#This Row],[Column10]]*Table11[[#This Row],[Column30]]/100)</f>
        <v>11934</v>
      </c>
      <c r="BE513">
        <f>Table11[[#This Row],[Column2]]</f>
        <v>40137</v>
      </c>
      <c r="BF513">
        <f>Table11[[#This Row],[Column28]]</f>
        <v>40137</v>
      </c>
      <c r="BG513">
        <f>Table11[[#This Row],[Column29]]</f>
        <v>40137</v>
      </c>
      <c r="BH513">
        <f>Table11[[#This Row],[Column30]]</f>
        <v>40137</v>
      </c>
      <c r="BI513">
        <f>Table11[[#This Row],[Column31]]</f>
        <v>40137</v>
      </c>
      <c r="BJ513">
        <f>Table11[[#This Row],[Column312]]</f>
        <v>40137</v>
      </c>
      <c r="BK513">
        <f>Table11[[#This Row],[Column313]]</f>
        <v>40137</v>
      </c>
      <c r="BL513">
        <f>Table11[[#This Row],[Column314]]</f>
        <v>40137</v>
      </c>
      <c r="BM513">
        <f>Table11[[#This Row],[Column315]]</f>
        <v>40137</v>
      </c>
      <c r="BN513">
        <f>Table11[[#This Row],[Column31]]</f>
        <v>40137</v>
      </c>
      <c r="BO513">
        <f>Table11[[#This Row],[Column312]]</f>
        <v>40137</v>
      </c>
    </row>
    <row r="514" spans="1:67">
      <c r="A514" s="4" t="s">
        <v>712</v>
      </c>
      <c r="B514" s="5" t="s">
        <v>713</v>
      </c>
      <c r="C514" s="5" t="s">
        <v>438</v>
      </c>
      <c r="D514" s="56" t="s">
        <v>1440</v>
      </c>
      <c r="E514">
        <v>2</v>
      </c>
      <c r="F514">
        <v>8.7509999999999994</v>
      </c>
      <c r="G514">
        <v>9.4329999999999998</v>
      </c>
      <c r="H514">
        <v>10.208</v>
      </c>
      <c r="I514">
        <v>29.164999999999999</v>
      </c>
      <c r="J514">
        <v>16.129000000000001</v>
      </c>
      <c r="K514">
        <v>0.443</v>
      </c>
      <c r="L514">
        <v>25.870999999999999</v>
      </c>
      <c r="M514" s="7">
        <f>Table11[[#This Row],[Progressives]]*0.67+Table11[[#This Row],[Muslim]]*0.64+Table11[[#This Row],[Left]]*0.35+Table11[[#This Row],[Average]]*0.52+Table11[[#This Row],[Reforms]]*0.2</f>
        <v>36.08155</v>
      </c>
      <c r="N514" s="58">
        <f>Table11[[#This Row],[Average]]*0.34+Table11[[#This Row],[Liberal]]*0.45+Table11[[#This Row],[Blues]]+Table11[[#This Row],[Reforms]]*0.6</f>
        <v>33.139749999999999</v>
      </c>
      <c r="O514" s="9">
        <f>Table11[[#This Row],[Liberal]]*0.55+Table11[[#This Row],[Progressives]]*0.07+Table11[[#This Row],[Average]]*0.14</f>
        <v>13.668610000000003</v>
      </c>
      <c r="P514" s="11">
        <f>Table11[[#This Row],[Muslim]]*0.06+Table11[[#This Row],[Left]]*0.44+Table11[[#This Row],[Progressives]]*0.26</f>
        <v>7.3296600000000005</v>
      </c>
      <c r="Q514" s="59"/>
      <c r="R514" s="57">
        <f>Table11[[#This Row],[Muslim]]*0.3+Table11[[#This Row],[Left]]*0.21+Table11[[#This Row],[Reforms]]*0.2</f>
        <v>9.7804299999999991</v>
      </c>
      <c r="T514" s="7">
        <v>42.5</v>
      </c>
      <c r="U514" s="8">
        <v>16.8</v>
      </c>
      <c r="V514" s="10">
        <v>19.100000000000001</v>
      </c>
      <c r="W514" s="9">
        <v>5.3</v>
      </c>
      <c r="X514" s="11">
        <v>5.4</v>
      </c>
      <c r="Y514" s="13">
        <v>5</v>
      </c>
      <c r="Z514" s="12">
        <v>0</v>
      </c>
      <c r="AA514" s="14">
        <v>5.8</v>
      </c>
      <c r="AB514">
        <f t="shared" ref="AB514:AB577" ca="1" si="8">RAND()</f>
        <v>0.91884692463081685</v>
      </c>
      <c r="AC514">
        <v>38531</v>
      </c>
      <c r="AD514" s="17">
        <v>24.390699999999999</v>
      </c>
      <c r="AE514" s="18">
        <v>7.4623999999999997</v>
      </c>
      <c r="AF514" s="19">
        <v>27.2606</v>
      </c>
      <c r="AG514" s="20">
        <v>3.6692999999999998</v>
      </c>
      <c r="AH514" s="21">
        <v>10.022880000000001</v>
      </c>
      <c r="AI514" s="22">
        <v>4.1599999999999998E-2</v>
      </c>
      <c r="AJ514" s="23">
        <v>0</v>
      </c>
      <c r="AK514" s="24">
        <v>24.552520000000001</v>
      </c>
      <c r="AL514" s="2" t="s">
        <v>712</v>
      </c>
      <c r="AM514" s="17">
        <f>Table11[[#This Row],[Column3]]-Table11[[#This Row],[Labour]]</f>
        <v>-18.109300000000001</v>
      </c>
      <c r="AN514" s="18">
        <f>Table11[[#This Row],[Column4]]-Table11[[#This Row],[Conservative]]</f>
        <v>-9.3376000000000019</v>
      </c>
      <c r="AO514" s="19">
        <f>Table11[[#This Row],[Column5]]-Table11[[#This Row],[Reform]]</f>
        <v>8.1605999999999987</v>
      </c>
      <c r="AP514" s="20">
        <f>Table11[[#This Row],[Column6]]-Table11[[#This Row],[LibDem]]</f>
        <v>-1.6307</v>
      </c>
      <c r="AQ514" s="21">
        <f>Table11[[#This Row],[Column7]]-Table11[[#This Row],[Green]]</f>
        <v>4.6228800000000003</v>
      </c>
      <c r="AR514" s="22">
        <f>Table11[[#This Row],[Column8]]-Table11[[#This Row],[Oth]]</f>
        <v>-4.9584000000000001</v>
      </c>
      <c r="AS514" s="23">
        <f>Table11[[#This Row],[Column9]]-Table11[[#This Row],[SNP]]</f>
        <v>0</v>
      </c>
      <c r="AT514" s="24">
        <f>Table11[[#This Row],[Column10]]-Table11[[#This Row],[PD]]</f>
        <v>18.752520000000001</v>
      </c>
      <c r="AU514" s="24">
        <f>MAX(Table11[[#This Row],[Column3]:[Column10]])-LARGE(Table11[[#This Row],[Column3]:[Column10]],2)</f>
        <v>2.7080799999999989</v>
      </c>
      <c r="AV514">
        <f>Table11[[#This Row],[Column3]]*Table11[[#This Row],[Column2]]</f>
        <v>939798.06169999996</v>
      </c>
      <c r="AW514" s="25">
        <f>TRUNC(Table11[[#This Row],[Column3]]*Table11[[#This Row],[Column28]]/100)</f>
        <v>9397</v>
      </c>
      <c r="AX514" s="26">
        <f>TRUNC(Table11[[#This Row],[Column4]]*Table11[[#This Row],[Column29]]/100)</f>
        <v>2875</v>
      </c>
      <c r="AY514" s="27">
        <f>TRUNC(Table11[[#This Row],[Column5]]*Table11[[#This Row],[Column30]]/100)</f>
        <v>10503</v>
      </c>
      <c r="AZ514" s="28">
        <f>TRUNC(Table11[[#This Row],[Column6]]*Table11[[#This Row],[Column31]]/100)</f>
        <v>1413</v>
      </c>
      <c r="BA514" s="29">
        <f>TRUNC(Table11[[#This Row],[Column7]]*Table11[[#This Row],[Column312]]/100)</f>
        <v>3861</v>
      </c>
      <c r="BB514" s="30">
        <f>TRUNC(Table11[[#This Row],[Column8]]*Table11[[#This Row],[Column313]]/100)</f>
        <v>16</v>
      </c>
      <c r="BC514" s="31">
        <f>TRUNC(Table11[[#This Row],[Column9]]*Table11[[#This Row],[Column314]]/100)</f>
        <v>0</v>
      </c>
      <c r="BD514" s="32">
        <f>TRUNC(Table11[[#This Row],[Column10]]*Table11[[#This Row],[Column30]]/100)</f>
        <v>9460</v>
      </c>
      <c r="BE514">
        <f>Table11[[#This Row],[Column2]]</f>
        <v>38531</v>
      </c>
      <c r="BF514">
        <f>Table11[[#This Row],[Column28]]</f>
        <v>38531</v>
      </c>
      <c r="BG514">
        <f>Table11[[#This Row],[Column29]]</f>
        <v>38531</v>
      </c>
      <c r="BH514">
        <f>Table11[[#This Row],[Column30]]</f>
        <v>38531</v>
      </c>
      <c r="BI514">
        <f>Table11[[#This Row],[Column31]]</f>
        <v>38531</v>
      </c>
      <c r="BJ514">
        <f>Table11[[#This Row],[Column312]]</f>
        <v>38531</v>
      </c>
      <c r="BK514">
        <f>Table11[[#This Row],[Column313]]</f>
        <v>38531</v>
      </c>
      <c r="BL514">
        <f>Table11[[#This Row],[Column314]]</f>
        <v>38531</v>
      </c>
      <c r="BM514">
        <f>Table11[[#This Row],[Column315]]</f>
        <v>38531</v>
      </c>
      <c r="BN514">
        <f>Table11[[#This Row],[Column31]]</f>
        <v>38531</v>
      </c>
      <c r="BO514">
        <f>Table11[[#This Row],[Column312]]</f>
        <v>38531</v>
      </c>
    </row>
    <row r="515" spans="1:67" ht="28.8">
      <c r="A515" s="2" t="s">
        <v>714</v>
      </c>
      <c r="B515" s="3" t="s">
        <v>715</v>
      </c>
      <c r="C515" s="3" t="s">
        <v>438</v>
      </c>
      <c r="D515" s="50" t="s">
        <v>1441</v>
      </c>
      <c r="E515">
        <v>2</v>
      </c>
      <c r="F515">
        <v>1.786</v>
      </c>
      <c r="G515">
        <v>8.3539999999999992</v>
      </c>
      <c r="H515">
        <v>6.3540000000000001</v>
      </c>
      <c r="I515">
        <v>35.465000000000003</v>
      </c>
      <c r="J515">
        <v>20.41</v>
      </c>
      <c r="K515">
        <v>0.435</v>
      </c>
      <c r="L515">
        <v>27.196999999999999</v>
      </c>
      <c r="M515" s="7">
        <f>Table11[[#This Row],[Progressives]]*0.67+Table11[[#This Row],[Muslim]]*0.64+Table11[[#This Row],[Left]]*0.35+Table11[[#This Row],[Average]]*0.52+Table11[[#This Row],[Reforms]]*0.2</f>
        <v>32.20532</v>
      </c>
      <c r="N515" s="58">
        <f>Table11[[#This Row],[Average]]*0.34+Table11[[#This Row],[Liberal]]*0.45+Table11[[#This Row],[Blues]]+Table11[[#This Row],[Reforms]]*0.6</f>
        <v>37.995800000000003</v>
      </c>
      <c r="O515" s="9">
        <f>Table11[[#This Row],[Liberal]]*0.55+Table11[[#This Row],[Progressives]]*0.07+Table11[[#This Row],[Average]]*0.14</f>
        <v>16.635380000000001</v>
      </c>
      <c r="P515" s="11">
        <f>Table11[[#This Row],[Muslim]]*0.06+Table11[[#This Row],[Left]]*0.44+Table11[[#This Row],[Progressives]]*0.26</f>
        <v>5.4349599999999993</v>
      </c>
      <c r="Q515" s="59"/>
      <c r="R515" s="57">
        <f>Table11[[#This Row],[Muslim]]*0.3+Table11[[#This Row],[Left]]*0.21+Table11[[#This Row],[Reforms]]*0.2</f>
        <v>7.7295400000000001</v>
      </c>
      <c r="T515" s="7">
        <v>41.5</v>
      </c>
      <c r="U515" s="8">
        <v>16</v>
      </c>
      <c r="V515" s="10">
        <v>20.399999999999999</v>
      </c>
      <c r="W515" s="9">
        <v>5</v>
      </c>
      <c r="X515" s="11">
        <v>5</v>
      </c>
      <c r="Y515" s="13">
        <v>3.8</v>
      </c>
      <c r="Z515" s="12">
        <v>0</v>
      </c>
      <c r="AA515" s="14">
        <v>8.4</v>
      </c>
      <c r="AB515">
        <f t="shared" ca="1" si="8"/>
        <v>0.11071122036377856</v>
      </c>
      <c r="AC515">
        <v>41951</v>
      </c>
      <c r="AD515" s="17">
        <v>23.495000000000001</v>
      </c>
      <c r="AE515" s="18">
        <v>8.7119999999999997</v>
      </c>
      <c r="AF515" s="19">
        <v>26.808</v>
      </c>
      <c r="AG515" s="20">
        <v>3.24</v>
      </c>
      <c r="AH515" s="21">
        <v>7.4911199999999996</v>
      </c>
      <c r="AI515" s="22">
        <v>0.155999999999999</v>
      </c>
      <c r="AJ515" s="23">
        <v>0</v>
      </c>
      <c r="AK515" s="24">
        <v>26.797879999999999</v>
      </c>
      <c r="AL515" s="2" t="s">
        <v>714</v>
      </c>
      <c r="AM515" s="17">
        <f>Table11[[#This Row],[Column3]]-Table11[[#This Row],[Labour]]</f>
        <v>-18.004999999999999</v>
      </c>
      <c r="AN515" s="18">
        <f>Table11[[#This Row],[Column4]]-Table11[[#This Row],[Conservative]]</f>
        <v>-7.2880000000000003</v>
      </c>
      <c r="AO515" s="19">
        <f>Table11[[#This Row],[Column5]]-Table11[[#This Row],[Reform]]</f>
        <v>6.4080000000000013</v>
      </c>
      <c r="AP515" s="20">
        <f>Table11[[#This Row],[Column6]]-Table11[[#This Row],[LibDem]]</f>
        <v>-1.7599999999999998</v>
      </c>
      <c r="AQ515" s="21">
        <f>Table11[[#This Row],[Column7]]-Table11[[#This Row],[Green]]</f>
        <v>2.4911199999999996</v>
      </c>
      <c r="AR515" s="22">
        <f>Table11[[#This Row],[Column8]]-Table11[[#This Row],[Oth]]</f>
        <v>-3.644000000000001</v>
      </c>
      <c r="AS515" s="23">
        <f>Table11[[#This Row],[Column9]]-Table11[[#This Row],[SNP]]</f>
        <v>0</v>
      </c>
      <c r="AT515" s="24">
        <f>Table11[[#This Row],[Column10]]-Table11[[#This Row],[PD]]</f>
        <v>18.397880000000001</v>
      </c>
      <c r="AU515" s="24">
        <f>MAX(Table11[[#This Row],[Column3]:[Column10]])-LARGE(Table11[[#This Row],[Column3]:[Column10]],2)</f>
        <v>1.0120000000000573E-2</v>
      </c>
      <c r="AV515">
        <f>Table11[[#This Row],[Column3]]*Table11[[#This Row],[Column2]]</f>
        <v>985638.745</v>
      </c>
      <c r="AW515" s="25">
        <f>TRUNC(Table11[[#This Row],[Column3]]*Table11[[#This Row],[Column28]]/100)</f>
        <v>9856</v>
      </c>
      <c r="AX515" s="26">
        <f>TRUNC(Table11[[#This Row],[Column4]]*Table11[[#This Row],[Column29]]/100)</f>
        <v>3654</v>
      </c>
      <c r="AY515" s="27">
        <f>TRUNC(Table11[[#This Row],[Column5]]*Table11[[#This Row],[Column30]]/100)</f>
        <v>11246</v>
      </c>
      <c r="AZ515" s="28">
        <f>TRUNC(Table11[[#This Row],[Column6]]*Table11[[#This Row],[Column31]]/100)</f>
        <v>1359</v>
      </c>
      <c r="BA515" s="29">
        <f>TRUNC(Table11[[#This Row],[Column7]]*Table11[[#This Row],[Column312]]/100)</f>
        <v>3142</v>
      </c>
      <c r="BB515" s="30">
        <f>TRUNC(Table11[[#This Row],[Column8]]*Table11[[#This Row],[Column313]]/100)</f>
        <v>65</v>
      </c>
      <c r="BC515" s="31">
        <f>TRUNC(Table11[[#This Row],[Column9]]*Table11[[#This Row],[Column314]]/100)</f>
        <v>0</v>
      </c>
      <c r="BD515" s="32">
        <f>TRUNC(Table11[[#This Row],[Column10]]*Table11[[#This Row],[Column30]]/100)</f>
        <v>11241</v>
      </c>
      <c r="BE515">
        <f>Table11[[#This Row],[Column2]]</f>
        <v>41951</v>
      </c>
      <c r="BF515">
        <f>Table11[[#This Row],[Column28]]</f>
        <v>41951</v>
      </c>
      <c r="BG515">
        <f>Table11[[#This Row],[Column29]]</f>
        <v>41951</v>
      </c>
      <c r="BH515">
        <f>Table11[[#This Row],[Column30]]</f>
        <v>41951</v>
      </c>
      <c r="BI515">
        <f>Table11[[#This Row],[Column31]]</f>
        <v>41951</v>
      </c>
      <c r="BJ515">
        <f>Table11[[#This Row],[Column312]]</f>
        <v>41951</v>
      </c>
      <c r="BK515">
        <f>Table11[[#This Row],[Column313]]</f>
        <v>41951</v>
      </c>
      <c r="BL515">
        <f>Table11[[#This Row],[Column314]]</f>
        <v>41951</v>
      </c>
      <c r="BM515">
        <f>Table11[[#This Row],[Column315]]</f>
        <v>41951</v>
      </c>
      <c r="BN515">
        <f>Table11[[#This Row],[Column31]]</f>
        <v>41951</v>
      </c>
      <c r="BO515">
        <f>Table11[[#This Row],[Column312]]</f>
        <v>41951</v>
      </c>
    </row>
    <row r="516" spans="1:67" ht="28.8" customHeight="1">
      <c r="A516" s="4" t="s">
        <v>757</v>
      </c>
      <c r="B516" s="5" t="s">
        <v>758</v>
      </c>
      <c r="C516" s="5" t="s">
        <v>438</v>
      </c>
      <c r="D516" s="56" t="s">
        <v>1442</v>
      </c>
      <c r="E516">
        <v>2</v>
      </c>
      <c r="F516">
        <v>0.79300000000000004</v>
      </c>
      <c r="G516">
        <v>10.536</v>
      </c>
      <c r="H516">
        <v>6.5620000000000003</v>
      </c>
      <c r="I516">
        <v>38.518999999999998</v>
      </c>
      <c r="J516">
        <v>14.897</v>
      </c>
      <c r="K516">
        <v>0.311</v>
      </c>
      <c r="L516">
        <v>28.382999999999999</v>
      </c>
      <c r="M516" s="7">
        <f>Table11[[#This Row],[Progressives]]*0.67+Table11[[#This Row],[Muslim]]*0.64+Table11[[#This Row],[Left]]*0.35+Table11[[#This Row],[Average]]*0.52+Table11[[#This Row],[Reforms]]*0.2</f>
        <v>34.298140000000004</v>
      </c>
      <c r="N516" s="58">
        <f>Table11[[#This Row],[Average]]*0.34+Table11[[#This Row],[Liberal]]*0.45+Table11[[#This Row],[Blues]]+Table11[[#This Row],[Reforms]]*0.6</f>
        <v>37.140909999999998</v>
      </c>
      <c r="O516" s="9">
        <f>Table11[[#This Row],[Liberal]]*0.55+Table11[[#This Row],[Progressives]]*0.07+Table11[[#This Row],[Average]]*0.14</f>
        <v>14.045349999999999</v>
      </c>
      <c r="P516" s="11">
        <f>Table11[[#This Row],[Muslim]]*0.06+Table11[[#This Row],[Left]]*0.44+Table11[[#This Row],[Progressives]]*0.26</f>
        <v>6.3895400000000002</v>
      </c>
      <c r="Q516" s="59"/>
      <c r="R516" s="57">
        <f>Table11[[#This Row],[Muslim]]*0.3+Table11[[#This Row],[Left]]*0.21+Table11[[#This Row],[Reforms]]*0.2</f>
        <v>8.1270600000000002</v>
      </c>
      <c r="T516" s="7">
        <v>41.2</v>
      </c>
      <c r="U516" s="8">
        <v>9.6</v>
      </c>
      <c r="V516" s="10">
        <v>19.899999999999999</v>
      </c>
      <c r="W516" s="9">
        <v>4.0999999999999996</v>
      </c>
      <c r="X516" s="11">
        <v>4.7</v>
      </c>
      <c r="Y516" s="13">
        <v>7.1</v>
      </c>
      <c r="Z516" s="12">
        <v>0</v>
      </c>
      <c r="AA516" s="14">
        <v>13.4</v>
      </c>
      <c r="AB516">
        <f t="shared" ca="1" si="8"/>
        <v>0.68620319591395884</v>
      </c>
      <c r="AC516">
        <v>39378</v>
      </c>
      <c r="AD516" s="17">
        <v>24.256399999999999</v>
      </c>
      <c r="AE516" s="18">
        <v>7.3567999999999998</v>
      </c>
      <c r="AF516" s="19">
        <v>27.319199999999999</v>
      </c>
      <c r="AG516" s="20">
        <v>2.8835999999999999</v>
      </c>
      <c r="AH516" s="21">
        <v>7.1668799999999999</v>
      </c>
      <c r="AI516" s="22">
        <v>0.18459999999999999</v>
      </c>
      <c r="AJ516" s="23">
        <v>0</v>
      </c>
      <c r="AK516" s="24">
        <v>30.832519999999999</v>
      </c>
      <c r="AL516" s="2" t="s">
        <v>757</v>
      </c>
      <c r="AM516" s="17">
        <f>Table11[[#This Row],[Column3]]-Table11[[#This Row],[Labour]]</f>
        <v>-16.943600000000004</v>
      </c>
      <c r="AN516" s="18">
        <f>Table11[[#This Row],[Column4]]-Table11[[#This Row],[Conservative]]</f>
        <v>-2.2431999999999999</v>
      </c>
      <c r="AO516" s="19">
        <f>Table11[[#This Row],[Column5]]-Table11[[#This Row],[Reform]]</f>
        <v>7.4192</v>
      </c>
      <c r="AP516" s="20">
        <f>Table11[[#This Row],[Column6]]-Table11[[#This Row],[LibDem]]</f>
        <v>-1.2163999999999997</v>
      </c>
      <c r="AQ516" s="21">
        <f>Table11[[#This Row],[Column7]]-Table11[[#This Row],[Green]]</f>
        <v>2.4668799999999997</v>
      </c>
      <c r="AR516" s="22">
        <f>Table11[[#This Row],[Column8]]-Table11[[#This Row],[Oth]]</f>
        <v>-6.9154</v>
      </c>
      <c r="AS516" s="23">
        <f>Table11[[#This Row],[Column9]]-Table11[[#This Row],[SNP]]</f>
        <v>0</v>
      </c>
      <c r="AT516" s="24">
        <f>Table11[[#This Row],[Column10]]-Table11[[#This Row],[PD]]</f>
        <v>17.432519999999997</v>
      </c>
      <c r="AU516" s="24">
        <f>MAX(Table11[[#This Row],[Column3]:[Column10]])-LARGE(Table11[[#This Row],[Column3]:[Column10]],2)</f>
        <v>3.5133200000000002</v>
      </c>
      <c r="AV516">
        <f>Table11[[#This Row],[Column3]]*Table11[[#This Row],[Column2]]</f>
        <v>955168.51919999998</v>
      </c>
      <c r="AW516" s="25">
        <f>TRUNC(Table11[[#This Row],[Column3]]*Table11[[#This Row],[Column28]]/100)</f>
        <v>9551</v>
      </c>
      <c r="AX516" s="26">
        <f>TRUNC(Table11[[#This Row],[Column4]]*Table11[[#This Row],[Column29]]/100)</f>
        <v>2896</v>
      </c>
      <c r="AY516" s="27">
        <f>TRUNC(Table11[[#This Row],[Column5]]*Table11[[#This Row],[Column30]]/100)</f>
        <v>10757</v>
      </c>
      <c r="AZ516" s="28">
        <f>TRUNC(Table11[[#This Row],[Column6]]*Table11[[#This Row],[Column31]]/100)</f>
        <v>1135</v>
      </c>
      <c r="BA516" s="29">
        <f>TRUNC(Table11[[#This Row],[Column7]]*Table11[[#This Row],[Column312]]/100)</f>
        <v>2822</v>
      </c>
      <c r="BB516" s="30">
        <f>TRUNC(Table11[[#This Row],[Column8]]*Table11[[#This Row],[Column313]]/100)</f>
        <v>72</v>
      </c>
      <c r="BC516" s="31">
        <f>TRUNC(Table11[[#This Row],[Column9]]*Table11[[#This Row],[Column314]]/100)</f>
        <v>0</v>
      </c>
      <c r="BD516" s="32">
        <f>TRUNC(Table11[[#This Row],[Column10]]*Table11[[#This Row],[Column30]]/100)</f>
        <v>12141</v>
      </c>
      <c r="BE516">
        <f>Table11[[#This Row],[Column2]]</f>
        <v>39378</v>
      </c>
      <c r="BF516">
        <f>Table11[[#This Row],[Column28]]</f>
        <v>39378</v>
      </c>
      <c r="BG516">
        <f>Table11[[#This Row],[Column29]]</f>
        <v>39378</v>
      </c>
      <c r="BH516">
        <f>Table11[[#This Row],[Column30]]</f>
        <v>39378</v>
      </c>
      <c r="BI516">
        <f>Table11[[#This Row],[Column31]]</f>
        <v>39378</v>
      </c>
      <c r="BJ516">
        <f>Table11[[#This Row],[Column312]]</f>
        <v>39378</v>
      </c>
      <c r="BK516">
        <f>Table11[[#This Row],[Column313]]</f>
        <v>39378</v>
      </c>
      <c r="BL516">
        <f>Table11[[#This Row],[Column314]]</f>
        <v>39378</v>
      </c>
      <c r="BM516">
        <f>Table11[[#This Row],[Column315]]</f>
        <v>39378</v>
      </c>
      <c r="BN516">
        <f>Table11[[#This Row],[Column31]]</f>
        <v>39378</v>
      </c>
      <c r="BO516">
        <f>Table11[[#This Row],[Column312]]</f>
        <v>39378</v>
      </c>
    </row>
    <row r="517" spans="1:67" ht="28.8" customHeight="1">
      <c r="A517" s="4" t="s">
        <v>764</v>
      </c>
      <c r="B517" s="5" t="s">
        <v>765</v>
      </c>
      <c r="C517" s="5" t="s">
        <v>438</v>
      </c>
      <c r="D517" s="56" t="s">
        <v>1443</v>
      </c>
      <c r="E517">
        <v>2</v>
      </c>
      <c r="F517">
        <v>0.38400000000000001</v>
      </c>
      <c r="G517">
        <v>9.4659999999999993</v>
      </c>
      <c r="H517">
        <v>5.2160000000000002</v>
      </c>
      <c r="I517">
        <v>36.768000000000001</v>
      </c>
      <c r="J517">
        <v>10.864000000000001</v>
      </c>
      <c r="K517">
        <v>0.17399999999999999</v>
      </c>
      <c r="L517">
        <v>37.128999999999998</v>
      </c>
      <c r="M517" s="7">
        <f>Table11[[#This Row],[Progressives]]*0.67+Table11[[#This Row],[Muslim]]*0.64+Table11[[#This Row],[Left]]*0.35+Table11[[#This Row],[Average]]*0.52+Table11[[#This Row],[Reforms]]*0.2</f>
        <v>33.598739999999999</v>
      </c>
      <c r="N517" s="58">
        <f>Table11[[#This Row],[Average]]*0.34+Table11[[#This Row],[Liberal]]*0.45+Table11[[#This Row],[Blues]]+Table11[[#This Row],[Reforms]]*0.6</f>
        <v>39.841319999999996</v>
      </c>
      <c r="O517" s="9">
        <f>Table11[[#This Row],[Liberal]]*0.55+Table11[[#This Row],[Progressives]]*0.07+Table11[[#This Row],[Average]]*0.14</f>
        <v>11.487840000000002</v>
      </c>
      <c r="P517" s="11">
        <f>Table11[[#This Row],[Muslim]]*0.06+Table11[[#This Row],[Left]]*0.44+Table11[[#This Row],[Progressives]]*0.26</f>
        <v>5.5442399999999994</v>
      </c>
      <c r="Q517" s="59"/>
      <c r="R517" s="57">
        <f>Table11[[#This Row],[Muslim]]*0.3+Table11[[#This Row],[Left]]*0.21+Table11[[#This Row],[Reforms]]*0.2</f>
        <v>9.5288599999999999</v>
      </c>
      <c r="T517" s="7">
        <v>47.8</v>
      </c>
      <c r="U517" s="8">
        <v>5.7</v>
      </c>
      <c r="V517" s="10">
        <v>26.1</v>
      </c>
      <c r="W517" s="9">
        <v>2.6</v>
      </c>
      <c r="X517" s="11">
        <v>3.3</v>
      </c>
      <c r="Y517" s="13">
        <v>0</v>
      </c>
      <c r="Z517" s="12">
        <v>0</v>
      </c>
      <c r="AA517" s="14">
        <v>14.5</v>
      </c>
      <c r="AB517">
        <f t="shared" ca="1" si="8"/>
        <v>3.7469999781371555E-2</v>
      </c>
      <c r="AC517">
        <v>35806</v>
      </c>
      <c r="AD517" s="17">
        <v>25.287899999999901</v>
      </c>
      <c r="AE517" s="18">
        <v>5.9311999999999996</v>
      </c>
      <c r="AF517" s="19">
        <v>27.933800000000002</v>
      </c>
      <c r="AG517" s="20">
        <v>0.73709999999999998</v>
      </c>
      <c r="AH517" s="21">
        <v>6.61416</v>
      </c>
      <c r="AI517" s="22">
        <v>0</v>
      </c>
      <c r="AJ517" s="23">
        <v>0</v>
      </c>
      <c r="AK517" s="24">
        <v>33.495839999999902</v>
      </c>
      <c r="AL517" s="2" t="s">
        <v>764</v>
      </c>
      <c r="AM517" s="17">
        <f>Table11[[#This Row],[Column3]]-Table11[[#This Row],[Labour]]</f>
        <v>-22.512100000000096</v>
      </c>
      <c r="AN517" s="18">
        <f>Table11[[#This Row],[Column4]]-Table11[[#This Row],[Conservative]]</f>
        <v>0.23119999999999941</v>
      </c>
      <c r="AO517" s="19">
        <f>Table11[[#This Row],[Column5]]-Table11[[#This Row],[Reform]]</f>
        <v>1.8338000000000001</v>
      </c>
      <c r="AP517" s="20">
        <f>Table11[[#This Row],[Column6]]-Table11[[#This Row],[LibDem]]</f>
        <v>-1.8629000000000002</v>
      </c>
      <c r="AQ517" s="21">
        <f>Table11[[#This Row],[Column7]]-Table11[[#This Row],[Green]]</f>
        <v>3.3141600000000002</v>
      </c>
      <c r="AR517" s="22">
        <f>Table11[[#This Row],[Column8]]-Table11[[#This Row],[Oth]]</f>
        <v>0</v>
      </c>
      <c r="AS517" s="23">
        <f>Table11[[#This Row],[Column9]]-Table11[[#This Row],[SNP]]</f>
        <v>0</v>
      </c>
      <c r="AT517" s="24">
        <f>Table11[[#This Row],[Column10]]-Table11[[#This Row],[PD]]</f>
        <v>18.995839999999902</v>
      </c>
      <c r="AU517" s="24">
        <f>MAX(Table11[[#This Row],[Column3]:[Column10]])-LARGE(Table11[[#This Row],[Column3]:[Column10]],2)</f>
        <v>5.5620399999999002</v>
      </c>
      <c r="AV517">
        <f>Table11[[#This Row],[Column3]]*Table11[[#This Row],[Column2]]</f>
        <v>905458.54739999643</v>
      </c>
      <c r="AW517" s="25">
        <f>TRUNC(Table11[[#This Row],[Column3]]*Table11[[#This Row],[Column28]]/100)</f>
        <v>9054</v>
      </c>
      <c r="AX517" s="26">
        <f>TRUNC(Table11[[#This Row],[Column4]]*Table11[[#This Row],[Column29]]/100)</f>
        <v>2123</v>
      </c>
      <c r="AY517" s="27">
        <f>TRUNC(Table11[[#This Row],[Column5]]*Table11[[#This Row],[Column30]]/100)</f>
        <v>10001</v>
      </c>
      <c r="AZ517" s="28">
        <f>TRUNC(Table11[[#This Row],[Column6]]*Table11[[#This Row],[Column31]]/100)</f>
        <v>263</v>
      </c>
      <c r="BA517" s="29">
        <f>TRUNC(Table11[[#This Row],[Column7]]*Table11[[#This Row],[Column312]]/100)</f>
        <v>2368</v>
      </c>
      <c r="BB517" s="30">
        <f>TRUNC(Table11[[#This Row],[Column8]]*Table11[[#This Row],[Column313]]/100)</f>
        <v>0</v>
      </c>
      <c r="BC517" s="31">
        <f>TRUNC(Table11[[#This Row],[Column9]]*Table11[[#This Row],[Column314]]/100)</f>
        <v>0</v>
      </c>
      <c r="BD517" s="32">
        <f>TRUNC(Table11[[#This Row],[Column10]]*Table11[[#This Row],[Column30]]/100)</f>
        <v>11993</v>
      </c>
      <c r="BE517">
        <f>Table11[[#This Row],[Column2]]</f>
        <v>35806</v>
      </c>
      <c r="BF517">
        <f>Table11[[#This Row],[Column28]]</f>
        <v>35806</v>
      </c>
      <c r="BG517">
        <f>Table11[[#This Row],[Column29]]</f>
        <v>35806</v>
      </c>
      <c r="BH517">
        <f>Table11[[#This Row],[Column30]]</f>
        <v>35806</v>
      </c>
      <c r="BI517">
        <f>Table11[[#This Row],[Column31]]</f>
        <v>35806</v>
      </c>
      <c r="BJ517">
        <f>Table11[[#This Row],[Column312]]</f>
        <v>35806</v>
      </c>
      <c r="BK517">
        <f>Table11[[#This Row],[Column313]]</f>
        <v>35806</v>
      </c>
      <c r="BL517">
        <f>Table11[[#This Row],[Column314]]</f>
        <v>35806</v>
      </c>
      <c r="BM517">
        <f>Table11[[#This Row],[Column315]]</f>
        <v>35806</v>
      </c>
      <c r="BN517">
        <f>Table11[[#This Row],[Column31]]</f>
        <v>35806</v>
      </c>
      <c r="BO517">
        <f>Table11[[#This Row],[Column312]]</f>
        <v>35806</v>
      </c>
    </row>
    <row r="518" spans="1:67" ht="28.8" customHeight="1">
      <c r="A518" s="2" t="s">
        <v>824</v>
      </c>
      <c r="B518" s="3" t="s">
        <v>616</v>
      </c>
      <c r="C518" s="3" t="s">
        <v>438</v>
      </c>
      <c r="D518" s="50" t="s">
        <v>1444</v>
      </c>
      <c r="E518">
        <v>2</v>
      </c>
      <c r="F518">
        <v>5.6020000000000003</v>
      </c>
      <c r="G518">
        <v>18.716999999999999</v>
      </c>
      <c r="H518">
        <v>10.779</v>
      </c>
      <c r="I518">
        <v>31.841999999999999</v>
      </c>
      <c r="J518">
        <v>8.9740000000000002</v>
      </c>
      <c r="K518">
        <v>0.68300000000000005</v>
      </c>
      <c r="L518">
        <v>23.404</v>
      </c>
      <c r="M518" s="7">
        <f>Table11[[#This Row],[Progressives]]*0.67+Table11[[#This Row],[Muslim]]*0.64+Table11[[#This Row],[Left]]*0.35+Table11[[#This Row],[Average]]*0.52+Table11[[#This Row],[Reforms]]*0.2</f>
        <v>38.596799999999995</v>
      </c>
      <c r="N518" s="58">
        <f>Table11[[#This Row],[Average]]*0.34+Table11[[#This Row],[Liberal]]*0.45+Table11[[#This Row],[Blues]]+Table11[[#This Row],[Reforms]]*0.6</f>
        <v>29.589979999999997</v>
      </c>
      <c r="O518" s="9">
        <f>Table11[[#This Row],[Liberal]]*0.55+Table11[[#This Row],[Progressives]]*0.07+Table11[[#This Row],[Average]]*0.14</f>
        <v>10.148110000000001</v>
      </c>
      <c r="P518" s="11">
        <f>Table11[[#This Row],[Muslim]]*0.06+Table11[[#This Row],[Left]]*0.44+Table11[[#This Row],[Progressives]]*0.26</f>
        <v>11.374139999999999</v>
      </c>
      <c r="Q518" s="59"/>
      <c r="R518" s="57">
        <f>Table11[[#This Row],[Muslim]]*0.3+Table11[[#This Row],[Left]]*0.21+Table11[[#This Row],[Reforms]]*0.2</f>
        <v>10.291969999999999</v>
      </c>
      <c r="T518" s="7">
        <v>41.4</v>
      </c>
      <c r="U518" s="8">
        <v>9.9</v>
      </c>
      <c r="V518" s="10">
        <v>17.5</v>
      </c>
      <c r="W518" s="9">
        <v>12.2</v>
      </c>
      <c r="X518" s="11">
        <v>6.5</v>
      </c>
      <c r="Y518" s="13">
        <v>0.9</v>
      </c>
      <c r="Z518" s="12">
        <v>0</v>
      </c>
      <c r="AA518" s="14">
        <v>11.5</v>
      </c>
      <c r="AB518">
        <f t="shared" ca="1" si="8"/>
        <v>0.7442068899574602</v>
      </c>
      <c r="AC518">
        <v>35657</v>
      </c>
      <c r="AD518" s="17">
        <v>25.4908</v>
      </c>
      <c r="AE518" s="18">
        <v>6.7759999999999998</v>
      </c>
      <c r="AF518" s="19">
        <v>23.445</v>
      </c>
      <c r="AG518" s="20">
        <v>7.9542000000000002</v>
      </c>
      <c r="AH518" s="21">
        <v>9.0434400000000004</v>
      </c>
      <c r="AI518" s="22">
        <v>2.3400000000000001E-2</v>
      </c>
      <c r="AJ518" s="23">
        <v>0</v>
      </c>
      <c r="AK518" s="24">
        <v>27.167159999999999</v>
      </c>
      <c r="AL518" s="2" t="s">
        <v>824</v>
      </c>
      <c r="AM518" s="17">
        <f>Table11[[#This Row],[Column3]]-Table11[[#This Row],[Labour]]</f>
        <v>-15.909199999999998</v>
      </c>
      <c r="AN518" s="18">
        <f>Table11[[#This Row],[Column4]]-Table11[[#This Row],[Conservative]]</f>
        <v>-3.1240000000000006</v>
      </c>
      <c r="AO518" s="19">
        <f>Table11[[#This Row],[Column5]]-Table11[[#This Row],[Reform]]</f>
        <v>5.9450000000000003</v>
      </c>
      <c r="AP518" s="20">
        <f>Table11[[#This Row],[Column6]]-Table11[[#This Row],[LibDem]]</f>
        <v>-4.2457999999999991</v>
      </c>
      <c r="AQ518" s="21">
        <f>Table11[[#This Row],[Column7]]-Table11[[#This Row],[Green]]</f>
        <v>2.5434400000000004</v>
      </c>
      <c r="AR518" s="22">
        <f>Table11[[#This Row],[Column8]]-Table11[[#This Row],[Oth]]</f>
        <v>-0.87660000000000005</v>
      </c>
      <c r="AS518" s="23">
        <f>Table11[[#This Row],[Column9]]-Table11[[#This Row],[SNP]]</f>
        <v>0</v>
      </c>
      <c r="AT518" s="24">
        <f>Table11[[#This Row],[Column10]]-Table11[[#This Row],[PD]]</f>
        <v>15.667159999999999</v>
      </c>
      <c r="AU518" s="24">
        <f>MAX(Table11[[#This Row],[Column3]:[Column10]])-LARGE(Table11[[#This Row],[Column3]:[Column10]],2)</f>
        <v>1.676359999999999</v>
      </c>
      <c r="AV518">
        <f>Table11[[#This Row],[Column3]]*Table11[[#This Row],[Column2]]</f>
        <v>908925.45559999999</v>
      </c>
      <c r="AW518" s="25">
        <f>TRUNC(Table11[[#This Row],[Column3]]*Table11[[#This Row],[Column28]]/100)</f>
        <v>9089</v>
      </c>
      <c r="AX518" s="26">
        <f>TRUNC(Table11[[#This Row],[Column4]]*Table11[[#This Row],[Column29]]/100)</f>
        <v>2416</v>
      </c>
      <c r="AY518" s="27">
        <f>TRUNC(Table11[[#This Row],[Column5]]*Table11[[#This Row],[Column30]]/100)</f>
        <v>8359</v>
      </c>
      <c r="AZ518" s="28">
        <f>TRUNC(Table11[[#This Row],[Column6]]*Table11[[#This Row],[Column31]]/100)</f>
        <v>2836</v>
      </c>
      <c r="BA518" s="29">
        <f>TRUNC(Table11[[#This Row],[Column7]]*Table11[[#This Row],[Column312]]/100)</f>
        <v>3224</v>
      </c>
      <c r="BB518" s="30">
        <f>TRUNC(Table11[[#This Row],[Column8]]*Table11[[#This Row],[Column313]]/100)</f>
        <v>8</v>
      </c>
      <c r="BC518" s="31">
        <f>TRUNC(Table11[[#This Row],[Column9]]*Table11[[#This Row],[Column314]]/100)</f>
        <v>0</v>
      </c>
      <c r="BD518" s="32">
        <f>TRUNC(Table11[[#This Row],[Column10]]*Table11[[#This Row],[Column30]]/100)</f>
        <v>9686</v>
      </c>
      <c r="BE518">
        <f>Table11[[#This Row],[Column2]]</f>
        <v>35657</v>
      </c>
      <c r="BF518">
        <f>Table11[[#This Row],[Column28]]</f>
        <v>35657</v>
      </c>
      <c r="BG518">
        <f>Table11[[#This Row],[Column29]]</f>
        <v>35657</v>
      </c>
      <c r="BH518">
        <f>Table11[[#This Row],[Column30]]</f>
        <v>35657</v>
      </c>
      <c r="BI518">
        <f>Table11[[#This Row],[Column31]]</f>
        <v>35657</v>
      </c>
      <c r="BJ518">
        <f>Table11[[#This Row],[Column312]]</f>
        <v>35657</v>
      </c>
      <c r="BK518">
        <f>Table11[[#This Row],[Column313]]</f>
        <v>35657</v>
      </c>
      <c r="BL518">
        <f>Table11[[#This Row],[Column314]]</f>
        <v>35657</v>
      </c>
      <c r="BM518">
        <f>Table11[[#This Row],[Column315]]</f>
        <v>35657</v>
      </c>
      <c r="BN518">
        <f>Table11[[#This Row],[Column31]]</f>
        <v>35657</v>
      </c>
      <c r="BO518">
        <f>Table11[[#This Row],[Column312]]</f>
        <v>35657</v>
      </c>
    </row>
    <row r="519" spans="1:67" ht="28.8">
      <c r="A519" s="2" t="s">
        <v>835</v>
      </c>
      <c r="B519" s="3" t="s">
        <v>835</v>
      </c>
      <c r="C519" s="3" t="s">
        <v>438</v>
      </c>
      <c r="D519" s="50" t="s">
        <v>1445</v>
      </c>
      <c r="E519">
        <v>2</v>
      </c>
      <c r="F519">
        <v>0.39300000000000002</v>
      </c>
      <c r="G519">
        <v>8.5760000000000005</v>
      </c>
      <c r="H519">
        <v>4.5289999999999999</v>
      </c>
      <c r="I519">
        <v>37.607999999999997</v>
      </c>
      <c r="J519">
        <v>16.004000000000001</v>
      </c>
      <c r="K519">
        <v>0.28899999999999998</v>
      </c>
      <c r="L519">
        <v>32.6</v>
      </c>
      <c r="M519" s="7">
        <f>Table11[[#This Row],[Progressives]]*0.67+Table11[[#This Row],[Muslim]]*0.64+Table11[[#This Row],[Left]]*0.35+Table11[[#This Row],[Average]]*0.52+Table11[[#This Row],[Reforms]]*0.2</f>
        <v>32.363709999999998</v>
      </c>
      <c r="N519" s="58">
        <f>Table11[[#This Row],[Average]]*0.34+Table11[[#This Row],[Liberal]]*0.45+Table11[[#This Row],[Blues]]+Table11[[#This Row],[Reforms]]*0.6</f>
        <v>39.837519999999998</v>
      </c>
      <c r="O519" s="9">
        <f>Table11[[#This Row],[Liberal]]*0.55+Table11[[#This Row],[Progressives]]*0.07+Table11[[#This Row],[Average]]*0.14</f>
        <v>14.384350000000001</v>
      </c>
      <c r="P519" s="11">
        <f>Table11[[#This Row],[Muslim]]*0.06+Table11[[#This Row],[Left]]*0.44+Table11[[#This Row],[Progressives]]*0.26</f>
        <v>4.9745600000000003</v>
      </c>
      <c r="Q519" s="59"/>
      <c r="R519" s="57">
        <f>Table11[[#This Row],[Muslim]]*0.3+Table11[[#This Row],[Left]]*0.21+Table11[[#This Row],[Reforms]]*0.2</f>
        <v>8.43886</v>
      </c>
      <c r="T519" s="7">
        <v>42.5</v>
      </c>
      <c r="U519" s="8">
        <v>16.100000000000001</v>
      </c>
      <c r="V519" s="10">
        <v>22</v>
      </c>
      <c r="W519" s="9">
        <v>4.5999999999999996</v>
      </c>
      <c r="X519" s="11">
        <v>4.8</v>
      </c>
      <c r="Y519" s="13">
        <v>2.9</v>
      </c>
      <c r="Z519" s="12">
        <v>0</v>
      </c>
      <c r="AA519" s="14">
        <v>7.2</v>
      </c>
      <c r="AB519">
        <f t="shared" ca="1" si="8"/>
        <v>0.2491375550644237</v>
      </c>
      <c r="AC519">
        <v>35705</v>
      </c>
      <c r="AD519" s="17">
        <v>24.092099999999999</v>
      </c>
      <c r="AE519" s="18">
        <v>8.1839999999999993</v>
      </c>
      <c r="AF519" s="19">
        <v>29.762999999999899</v>
      </c>
      <c r="AG519" s="20">
        <v>3.3129</v>
      </c>
      <c r="AH519" s="21">
        <v>7.4239199999999901</v>
      </c>
      <c r="AI519" s="22">
        <v>7.5399999999999995E-2</v>
      </c>
      <c r="AJ519" s="23">
        <v>0</v>
      </c>
      <c r="AK519" s="24">
        <v>25.548679999999901</v>
      </c>
      <c r="AL519" s="2" t="s">
        <v>835</v>
      </c>
      <c r="AM519" s="17">
        <f>Table11[[#This Row],[Column3]]-Table11[[#This Row],[Labour]]</f>
        <v>-18.407900000000001</v>
      </c>
      <c r="AN519" s="18">
        <f>Table11[[#This Row],[Column4]]-Table11[[#This Row],[Conservative]]</f>
        <v>-7.9160000000000021</v>
      </c>
      <c r="AO519" s="19">
        <f>Table11[[#This Row],[Column5]]-Table11[[#This Row],[Reform]]</f>
        <v>7.7629999999998986</v>
      </c>
      <c r="AP519" s="20">
        <f>Table11[[#This Row],[Column6]]-Table11[[#This Row],[LibDem]]</f>
        <v>-1.2870999999999997</v>
      </c>
      <c r="AQ519" s="21">
        <f>Table11[[#This Row],[Column7]]-Table11[[#This Row],[Green]]</f>
        <v>2.6239199999999903</v>
      </c>
      <c r="AR519" s="22">
        <f>Table11[[#This Row],[Column8]]-Table11[[#This Row],[Oth]]</f>
        <v>-2.8245999999999998</v>
      </c>
      <c r="AS519" s="23">
        <f>Table11[[#This Row],[Column9]]-Table11[[#This Row],[SNP]]</f>
        <v>0</v>
      </c>
      <c r="AT519" s="24">
        <f>Table11[[#This Row],[Column10]]-Table11[[#This Row],[PD]]</f>
        <v>18.348679999999902</v>
      </c>
      <c r="AU519" s="24">
        <f>MAX(Table11[[#This Row],[Column3]:[Column10]])-LARGE(Table11[[#This Row],[Column3]:[Column10]],2)</f>
        <v>4.2143199999999972</v>
      </c>
      <c r="AV519">
        <f>Table11[[#This Row],[Column3]]*Table11[[#This Row],[Column2]]</f>
        <v>860208.4304999999</v>
      </c>
      <c r="AW519" s="25">
        <f>TRUNC(Table11[[#This Row],[Column3]]*Table11[[#This Row],[Column28]]/100)</f>
        <v>8602</v>
      </c>
      <c r="AX519" s="26">
        <f>TRUNC(Table11[[#This Row],[Column4]]*Table11[[#This Row],[Column29]]/100)</f>
        <v>2922</v>
      </c>
      <c r="AY519" s="27">
        <f>TRUNC(Table11[[#This Row],[Column5]]*Table11[[#This Row],[Column30]]/100)</f>
        <v>10626</v>
      </c>
      <c r="AZ519" s="28">
        <f>TRUNC(Table11[[#This Row],[Column6]]*Table11[[#This Row],[Column31]]/100)</f>
        <v>1182</v>
      </c>
      <c r="BA519" s="29">
        <f>TRUNC(Table11[[#This Row],[Column7]]*Table11[[#This Row],[Column312]]/100)</f>
        <v>2650</v>
      </c>
      <c r="BB519" s="30">
        <f>TRUNC(Table11[[#This Row],[Column8]]*Table11[[#This Row],[Column313]]/100)</f>
        <v>26</v>
      </c>
      <c r="BC519" s="31">
        <f>TRUNC(Table11[[#This Row],[Column9]]*Table11[[#This Row],[Column314]]/100)</f>
        <v>0</v>
      </c>
      <c r="BD519" s="32">
        <f>TRUNC(Table11[[#This Row],[Column10]]*Table11[[#This Row],[Column30]]/100)</f>
        <v>9122</v>
      </c>
      <c r="BE519">
        <f>Table11[[#This Row],[Column2]]</f>
        <v>35705</v>
      </c>
      <c r="BF519">
        <f>Table11[[#This Row],[Column28]]</f>
        <v>35705</v>
      </c>
      <c r="BG519">
        <f>Table11[[#This Row],[Column29]]</f>
        <v>35705</v>
      </c>
      <c r="BH519">
        <f>Table11[[#This Row],[Column30]]</f>
        <v>35705</v>
      </c>
      <c r="BI519">
        <f>Table11[[#This Row],[Column31]]</f>
        <v>35705</v>
      </c>
      <c r="BJ519">
        <f>Table11[[#This Row],[Column312]]</f>
        <v>35705</v>
      </c>
      <c r="BK519">
        <f>Table11[[#This Row],[Column313]]</f>
        <v>35705</v>
      </c>
      <c r="BL519">
        <f>Table11[[#This Row],[Column314]]</f>
        <v>35705</v>
      </c>
      <c r="BM519">
        <f>Table11[[#This Row],[Column315]]</f>
        <v>35705</v>
      </c>
      <c r="BN519">
        <f>Table11[[#This Row],[Column31]]</f>
        <v>35705</v>
      </c>
      <c r="BO519">
        <f>Table11[[#This Row],[Column312]]</f>
        <v>35705</v>
      </c>
    </row>
    <row r="520" spans="1:67" ht="28.8">
      <c r="A520" s="4" t="s">
        <v>838</v>
      </c>
      <c r="B520" s="5" t="s">
        <v>838</v>
      </c>
      <c r="C520" s="5" t="s">
        <v>438</v>
      </c>
      <c r="D520" s="56" t="s">
        <v>1446</v>
      </c>
      <c r="E520">
        <v>2</v>
      </c>
      <c r="F520">
        <v>0.82799999999999996</v>
      </c>
      <c r="G520">
        <v>8.0619999999999994</v>
      </c>
      <c r="H520">
        <v>7.2320000000000002</v>
      </c>
      <c r="I520">
        <v>36.704000000000001</v>
      </c>
      <c r="J520">
        <v>22.869</v>
      </c>
      <c r="K520">
        <v>0.32300000000000001</v>
      </c>
      <c r="L520">
        <v>23.981999999999999</v>
      </c>
      <c r="M520" s="7">
        <f>Table11[[#This Row],[Progressives]]*0.67+Table11[[#This Row],[Muslim]]*0.64+Table11[[#This Row],[Left]]*0.35+Table11[[#This Row],[Average]]*0.52+Table11[[#This Row],[Reforms]]*0.2</f>
        <v>32.079540000000001</v>
      </c>
      <c r="N520" s="58">
        <f>Table11[[#This Row],[Average]]*0.34+Table11[[#This Row],[Liberal]]*0.45+Table11[[#This Row],[Blues]]+Table11[[#This Row],[Reforms]]*0.6</f>
        <v>37.482610000000001</v>
      </c>
      <c r="O520" s="9">
        <f>Table11[[#This Row],[Liberal]]*0.55+Table11[[#This Row],[Progressives]]*0.07+Table11[[#This Row],[Average]]*0.14</f>
        <v>18.222750000000001</v>
      </c>
      <c r="P520" s="11">
        <f>Table11[[#This Row],[Muslim]]*0.06+Table11[[#This Row],[Left]]*0.44+Table11[[#This Row],[Progressives]]*0.26</f>
        <v>5.4772800000000004</v>
      </c>
      <c r="Q520" s="59"/>
      <c r="R520" s="57">
        <f>Table11[[#This Row],[Muslim]]*0.3+Table11[[#This Row],[Left]]*0.21+Table11[[#This Row],[Reforms]]*0.2</f>
        <v>6.7378200000000001</v>
      </c>
      <c r="T520" s="7">
        <v>38.700000000000003</v>
      </c>
      <c r="U520" s="8">
        <v>29.5</v>
      </c>
      <c r="V520" s="10">
        <v>15.2</v>
      </c>
      <c r="W520" s="9">
        <v>3.5</v>
      </c>
      <c r="X520" s="11">
        <v>4.0999999999999996</v>
      </c>
      <c r="Y520" s="13">
        <v>1.9</v>
      </c>
      <c r="Z520" s="12">
        <v>0</v>
      </c>
      <c r="AA520" s="14">
        <v>7.1</v>
      </c>
      <c r="AB520">
        <f t="shared" ca="1" si="8"/>
        <v>0.90259236149073496</v>
      </c>
      <c r="AC520">
        <v>45826</v>
      </c>
      <c r="AD520" s="17">
        <v>21.376999999999999</v>
      </c>
      <c r="AE520" s="18">
        <v>12.804</v>
      </c>
      <c r="AF520" s="19">
        <v>24.956</v>
      </c>
      <c r="AG520" s="20">
        <v>2.2679999999999998</v>
      </c>
      <c r="AH520" s="21">
        <v>6.5301600000000004</v>
      </c>
      <c r="AI520" s="22">
        <v>9.8799999999999999E-2</v>
      </c>
      <c r="AJ520" s="23">
        <v>0</v>
      </c>
      <c r="AK520" s="24">
        <v>23.566040000000001</v>
      </c>
      <c r="AL520" s="2" t="s">
        <v>838</v>
      </c>
      <c r="AM520" s="17">
        <f>Table11[[#This Row],[Column3]]-Table11[[#This Row],[Labour]]</f>
        <v>-17.323000000000004</v>
      </c>
      <c r="AN520" s="18">
        <f>Table11[[#This Row],[Column4]]-Table11[[#This Row],[Conservative]]</f>
        <v>-16.695999999999998</v>
      </c>
      <c r="AO520" s="19">
        <f>Table11[[#This Row],[Column5]]-Table11[[#This Row],[Reform]]</f>
        <v>9.7560000000000002</v>
      </c>
      <c r="AP520" s="20">
        <f>Table11[[#This Row],[Column6]]-Table11[[#This Row],[LibDem]]</f>
        <v>-1.2320000000000002</v>
      </c>
      <c r="AQ520" s="21">
        <f>Table11[[#This Row],[Column7]]-Table11[[#This Row],[Green]]</f>
        <v>2.4301600000000008</v>
      </c>
      <c r="AR520" s="22">
        <f>Table11[[#This Row],[Column8]]-Table11[[#This Row],[Oth]]</f>
        <v>-1.8011999999999999</v>
      </c>
      <c r="AS520" s="23">
        <f>Table11[[#This Row],[Column9]]-Table11[[#This Row],[SNP]]</f>
        <v>0</v>
      </c>
      <c r="AT520" s="24">
        <f>Table11[[#This Row],[Column10]]-Table11[[#This Row],[PD]]</f>
        <v>16.46604</v>
      </c>
      <c r="AU520" s="24">
        <f>MAX(Table11[[#This Row],[Column3]:[Column10]])-LARGE(Table11[[#This Row],[Column3]:[Column10]],2)</f>
        <v>1.3899599999999985</v>
      </c>
      <c r="AV520">
        <f>Table11[[#This Row],[Column3]]*Table11[[#This Row],[Column2]]</f>
        <v>979622.402</v>
      </c>
      <c r="AW520" s="25">
        <f>TRUNC(Table11[[#This Row],[Column3]]*Table11[[#This Row],[Column28]]/100)</f>
        <v>9796</v>
      </c>
      <c r="AX520" s="26">
        <f>TRUNC(Table11[[#This Row],[Column4]]*Table11[[#This Row],[Column29]]/100)</f>
        <v>5867</v>
      </c>
      <c r="AY520" s="27">
        <f>TRUNC(Table11[[#This Row],[Column5]]*Table11[[#This Row],[Column30]]/100)</f>
        <v>11436</v>
      </c>
      <c r="AZ520" s="28">
        <f>TRUNC(Table11[[#This Row],[Column6]]*Table11[[#This Row],[Column31]]/100)</f>
        <v>1039</v>
      </c>
      <c r="BA520" s="29">
        <f>TRUNC(Table11[[#This Row],[Column7]]*Table11[[#This Row],[Column312]]/100)</f>
        <v>2992</v>
      </c>
      <c r="BB520" s="30">
        <f>TRUNC(Table11[[#This Row],[Column8]]*Table11[[#This Row],[Column313]]/100)</f>
        <v>45</v>
      </c>
      <c r="BC520" s="31">
        <f>TRUNC(Table11[[#This Row],[Column9]]*Table11[[#This Row],[Column314]]/100)</f>
        <v>0</v>
      </c>
      <c r="BD520" s="32">
        <f>TRUNC(Table11[[#This Row],[Column10]]*Table11[[#This Row],[Column30]]/100)</f>
        <v>10799</v>
      </c>
      <c r="BE520">
        <f>Table11[[#This Row],[Column2]]</f>
        <v>45826</v>
      </c>
      <c r="BF520">
        <f>Table11[[#This Row],[Column28]]</f>
        <v>45826</v>
      </c>
      <c r="BG520">
        <f>Table11[[#This Row],[Column29]]</f>
        <v>45826</v>
      </c>
      <c r="BH520">
        <f>Table11[[#This Row],[Column30]]</f>
        <v>45826</v>
      </c>
      <c r="BI520">
        <f>Table11[[#This Row],[Column31]]</f>
        <v>45826</v>
      </c>
      <c r="BJ520">
        <f>Table11[[#This Row],[Column312]]</f>
        <v>45826</v>
      </c>
      <c r="BK520">
        <f>Table11[[#This Row],[Column313]]</f>
        <v>45826</v>
      </c>
      <c r="BL520">
        <f>Table11[[#This Row],[Column314]]</f>
        <v>45826</v>
      </c>
      <c r="BM520">
        <f>Table11[[#This Row],[Column315]]</f>
        <v>45826</v>
      </c>
      <c r="BN520">
        <f>Table11[[#This Row],[Column31]]</f>
        <v>45826</v>
      </c>
      <c r="BO520">
        <f>Table11[[#This Row],[Column312]]</f>
        <v>45826</v>
      </c>
    </row>
    <row r="521" spans="1:67" ht="28.8" customHeight="1">
      <c r="A521" s="2" t="s">
        <v>862</v>
      </c>
      <c r="B521" s="3" t="s">
        <v>862</v>
      </c>
      <c r="C521" s="3" t="s">
        <v>438</v>
      </c>
      <c r="D521" s="50" t="s">
        <v>1447</v>
      </c>
      <c r="E521">
        <v>2</v>
      </c>
      <c r="F521">
        <v>1.335</v>
      </c>
      <c r="G521">
        <v>8.8569999999999993</v>
      </c>
      <c r="H521">
        <v>6.984</v>
      </c>
      <c r="I521">
        <v>37.537999999999997</v>
      </c>
      <c r="J521">
        <v>16.137</v>
      </c>
      <c r="K521">
        <v>0.33700000000000002</v>
      </c>
      <c r="L521">
        <v>28.812000000000001</v>
      </c>
      <c r="M521" s="7">
        <f>Table11[[#This Row],[Progressives]]*0.67+Table11[[#This Row],[Muslim]]*0.64+Table11[[#This Row],[Left]]*0.35+Table11[[#This Row],[Average]]*0.52+Table11[[#This Row],[Reforms]]*0.2</f>
        <v>33.915790000000001</v>
      </c>
      <c r="N521" s="58">
        <f>Table11[[#This Row],[Average]]*0.34+Table11[[#This Row],[Liberal]]*0.45+Table11[[#This Row],[Blues]]+Table11[[#This Row],[Reforms]]*0.6</f>
        <v>37.648769999999999</v>
      </c>
      <c r="O521" s="9">
        <f>Table11[[#This Row],[Liberal]]*0.55+Table11[[#This Row],[Progressives]]*0.07+Table11[[#This Row],[Average]]*0.14</f>
        <v>14.61955</v>
      </c>
      <c r="P521" s="11">
        <f>Table11[[#This Row],[Muslim]]*0.06+Table11[[#This Row],[Left]]*0.44+Table11[[#This Row],[Progressives]]*0.26</f>
        <v>5.7930200000000003</v>
      </c>
      <c r="Q521" s="59"/>
      <c r="R521" s="57">
        <f>Table11[[#This Row],[Muslim]]*0.3+Table11[[#This Row],[Left]]*0.21+Table11[[#This Row],[Reforms]]*0.2</f>
        <v>8.0228700000000011</v>
      </c>
      <c r="T521" s="7">
        <v>39.200000000000003</v>
      </c>
      <c r="U521" s="8">
        <v>24.5</v>
      </c>
      <c r="V521" s="10">
        <v>17.100000000000001</v>
      </c>
      <c r="W521" s="9">
        <v>4.4000000000000004</v>
      </c>
      <c r="X521" s="11">
        <v>3.3</v>
      </c>
      <c r="Y521" s="13">
        <v>1.2</v>
      </c>
      <c r="Z521" s="12">
        <v>0</v>
      </c>
      <c r="AA521" s="14">
        <v>10.199999999999999</v>
      </c>
      <c r="AB521">
        <f t="shared" ca="1" si="8"/>
        <v>0.21415064315828913</v>
      </c>
      <c r="AC521">
        <v>40373</v>
      </c>
      <c r="AD521" s="17">
        <v>23.207999999999998</v>
      </c>
      <c r="AE521" s="18">
        <v>8.2015999999999991</v>
      </c>
      <c r="AF521" s="19">
        <v>27.324400000000001</v>
      </c>
      <c r="AG521" s="20">
        <v>2.9969999999999999</v>
      </c>
      <c r="AH521" s="21">
        <v>5.8312799999999996</v>
      </c>
      <c r="AI521" s="22">
        <v>3.1199999999999999E-2</v>
      </c>
      <c r="AJ521" s="23">
        <v>0</v>
      </c>
      <c r="AK521" s="24">
        <v>25.10652</v>
      </c>
      <c r="AL521" s="2" t="s">
        <v>862</v>
      </c>
      <c r="AM521" s="17">
        <f>Table11[[#This Row],[Column3]]-Table11[[#This Row],[Labour]]</f>
        <v>-15.992000000000004</v>
      </c>
      <c r="AN521" s="18">
        <f>Table11[[#This Row],[Column4]]-Table11[[#This Row],[Conservative]]</f>
        <v>-16.298400000000001</v>
      </c>
      <c r="AO521" s="19">
        <f>Table11[[#This Row],[Column5]]-Table11[[#This Row],[Reform]]</f>
        <v>10.224399999999999</v>
      </c>
      <c r="AP521" s="20">
        <f>Table11[[#This Row],[Column6]]-Table11[[#This Row],[LibDem]]</f>
        <v>-1.4030000000000005</v>
      </c>
      <c r="AQ521" s="21">
        <f>Table11[[#This Row],[Column7]]-Table11[[#This Row],[Green]]</f>
        <v>2.5312799999999998</v>
      </c>
      <c r="AR521" s="22">
        <f>Table11[[#This Row],[Column8]]-Table11[[#This Row],[Oth]]</f>
        <v>-1.1688000000000001</v>
      </c>
      <c r="AS521" s="23">
        <f>Table11[[#This Row],[Column9]]-Table11[[#This Row],[SNP]]</f>
        <v>0</v>
      </c>
      <c r="AT521" s="24">
        <f>Table11[[#This Row],[Column10]]-Table11[[#This Row],[PD]]</f>
        <v>14.90652</v>
      </c>
      <c r="AU521" s="24">
        <f>MAX(Table11[[#This Row],[Column3]:[Column10]])-LARGE(Table11[[#This Row],[Column3]:[Column10]],2)</f>
        <v>2.217880000000001</v>
      </c>
      <c r="AV521">
        <f>Table11[[#This Row],[Column3]]*Table11[[#This Row],[Column2]]</f>
        <v>936976.58399999992</v>
      </c>
      <c r="AW521" s="25">
        <f>TRUNC(Table11[[#This Row],[Column3]]*Table11[[#This Row],[Column28]]/100)</f>
        <v>9369</v>
      </c>
      <c r="AX521" s="26">
        <f>TRUNC(Table11[[#This Row],[Column4]]*Table11[[#This Row],[Column29]]/100)</f>
        <v>3311</v>
      </c>
      <c r="AY521" s="27">
        <f>TRUNC(Table11[[#This Row],[Column5]]*Table11[[#This Row],[Column30]]/100)</f>
        <v>11031</v>
      </c>
      <c r="AZ521" s="28">
        <f>TRUNC(Table11[[#This Row],[Column6]]*Table11[[#This Row],[Column31]]/100)</f>
        <v>1209</v>
      </c>
      <c r="BA521" s="29">
        <f>TRUNC(Table11[[#This Row],[Column7]]*Table11[[#This Row],[Column312]]/100)</f>
        <v>2354</v>
      </c>
      <c r="BB521" s="30">
        <f>TRUNC(Table11[[#This Row],[Column8]]*Table11[[#This Row],[Column313]]/100)</f>
        <v>12</v>
      </c>
      <c r="BC521" s="31">
        <f>TRUNC(Table11[[#This Row],[Column9]]*Table11[[#This Row],[Column314]]/100)</f>
        <v>0</v>
      </c>
      <c r="BD521" s="32">
        <f>TRUNC(Table11[[#This Row],[Column10]]*Table11[[#This Row],[Column30]]/100)</f>
        <v>10136</v>
      </c>
      <c r="BE521">
        <f>Table11[[#This Row],[Column2]]</f>
        <v>40373</v>
      </c>
      <c r="BF521">
        <f>Table11[[#This Row],[Column28]]</f>
        <v>40373</v>
      </c>
      <c r="BG521">
        <f>Table11[[#This Row],[Column29]]</f>
        <v>40373</v>
      </c>
      <c r="BH521">
        <f>Table11[[#This Row],[Column30]]</f>
        <v>40373</v>
      </c>
      <c r="BI521">
        <f>Table11[[#This Row],[Column31]]</f>
        <v>40373</v>
      </c>
      <c r="BJ521">
        <f>Table11[[#This Row],[Column312]]</f>
        <v>40373</v>
      </c>
      <c r="BK521">
        <f>Table11[[#This Row],[Column313]]</f>
        <v>40373</v>
      </c>
      <c r="BL521">
        <f>Table11[[#This Row],[Column314]]</f>
        <v>40373</v>
      </c>
      <c r="BM521">
        <f>Table11[[#This Row],[Column315]]</f>
        <v>40373</v>
      </c>
      <c r="BN521">
        <f>Table11[[#This Row],[Column31]]</f>
        <v>40373</v>
      </c>
      <c r="BO521">
        <f>Table11[[#This Row],[Column312]]</f>
        <v>40373</v>
      </c>
    </row>
    <row r="522" spans="1:67" ht="28.8">
      <c r="A522" s="4" t="s">
        <v>864</v>
      </c>
      <c r="B522" s="5" t="s">
        <v>865</v>
      </c>
      <c r="C522" s="5" t="s">
        <v>438</v>
      </c>
      <c r="D522" s="56" t="s">
        <v>1448</v>
      </c>
      <c r="E522">
        <v>2</v>
      </c>
      <c r="F522">
        <v>0.47599999999999998</v>
      </c>
      <c r="G522">
        <v>7.093</v>
      </c>
      <c r="H522">
        <v>5.944</v>
      </c>
      <c r="I522">
        <v>39.594999999999999</v>
      </c>
      <c r="J522">
        <v>19</v>
      </c>
      <c r="K522">
        <v>0.13400000000000001</v>
      </c>
      <c r="L522">
        <v>27.757999999999999</v>
      </c>
      <c r="M522" s="7">
        <f>Table11[[#This Row],[Progressives]]*0.67+Table11[[#This Row],[Muslim]]*0.64+Table11[[#This Row],[Left]]*0.35+Table11[[#This Row],[Average]]*0.52+Table11[[#This Row],[Reforms]]*0.2</f>
        <v>32.910670000000003</v>
      </c>
      <c r="N522" s="58">
        <f>Table11[[#This Row],[Average]]*0.34+Table11[[#This Row],[Liberal]]*0.45+Table11[[#This Row],[Blues]]+Table11[[#This Row],[Reforms]]*0.6</f>
        <v>38.801100000000005</v>
      </c>
      <c r="O522" s="9">
        <f>Table11[[#This Row],[Liberal]]*0.55+Table11[[#This Row],[Progressives]]*0.07+Table11[[#This Row],[Average]]*0.14</f>
        <v>16.409380000000002</v>
      </c>
      <c r="P522" s="11">
        <f>Table11[[#This Row],[Muslim]]*0.06+Table11[[#This Row],[Left]]*0.44+Table11[[#This Row],[Progressives]]*0.26</f>
        <v>4.6949199999999998</v>
      </c>
      <c r="Q522" s="59"/>
      <c r="R522" s="57">
        <f>Table11[[#This Row],[Muslim]]*0.3+Table11[[#This Row],[Left]]*0.21+Table11[[#This Row],[Reforms]]*0.2</f>
        <v>7.1839300000000001</v>
      </c>
      <c r="T522" s="7">
        <v>23.4</v>
      </c>
      <c r="U522" s="8">
        <v>30.5</v>
      </c>
      <c r="V522" s="10">
        <v>9.9</v>
      </c>
      <c r="W522" s="9">
        <v>1.3</v>
      </c>
      <c r="X522" s="11">
        <v>1.9</v>
      </c>
      <c r="Y522" s="13">
        <v>0.6</v>
      </c>
      <c r="Z522" s="12">
        <v>0</v>
      </c>
      <c r="AA522" s="14">
        <v>32.5</v>
      </c>
      <c r="AB522">
        <f t="shared" ca="1" si="8"/>
        <v>0.21304657798300142</v>
      </c>
      <c r="AC522">
        <v>32628</v>
      </c>
      <c r="AD522" s="17">
        <v>9.5167999999999999</v>
      </c>
      <c r="AE522" s="18">
        <v>11.0528</v>
      </c>
      <c r="AF522" s="19">
        <v>26.947199999999999</v>
      </c>
      <c r="AG522" s="20">
        <v>1.04</v>
      </c>
      <c r="AH522" s="21">
        <v>3.3532799999999998</v>
      </c>
      <c r="AI522" s="22">
        <v>3.1199999999999999E-2</v>
      </c>
      <c r="AJ522" s="23">
        <v>0</v>
      </c>
      <c r="AK522" s="24">
        <v>45.258719999999997</v>
      </c>
      <c r="AL522" s="2" t="s">
        <v>864</v>
      </c>
      <c r="AM522" s="17">
        <f>Table11[[#This Row],[Column3]]-Table11[[#This Row],[Labour]]</f>
        <v>-13.883199999999999</v>
      </c>
      <c r="AN522" s="18">
        <f>Table11[[#This Row],[Column4]]-Table11[[#This Row],[Conservative]]</f>
        <v>-19.447200000000002</v>
      </c>
      <c r="AO522" s="19">
        <f>Table11[[#This Row],[Column5]]-Table11[[#This Row],[Reform]]</f>
        <v>17.047199999999997</v>
      </c>
      <c r="AP522" s="20">
        <f>Table11[[#This Row],[Column6]]-Table11[[#This Row],[LibDem]]</f>
        <v>-0.26</v>
      </c>
      <c r="AQ522" s="21">
        <f>Table11[[#This Row],[Column7]]-Table11[[#This Row],[Green]]</f>
        <v>1.4532799999999999</v>
      </c>
      <c r="AR522" s="22">
        <f>Table11[[#This Row],[Column8]]-Table11[[#This Row],[Oth]]</f>
        <v>-0.56879999999999997</v>
      </c>
      <c r="AS522" s="23">
        <f>Table11[[#This Row],[Column9]]-Table11[[#This Row],[SNP]]</f>
        <v>0</v>
      </c>
      <c r="AT522" s="24">
        <f>Table11[[#This Row],[Column10]]-Table11[[#This Row],[PD]]</f>
        <v>12.758719999999997</v>
      </c>
      <c r="AU522" s="24">
        <f>MAX(Table11[[#This Row],[Column3]:[Column10]])-LARGE(Table11[[#This Row],[Column3]:[Column10]],2)</f>
        <v>18.311519999999998</v>
      </c>
      <c r="AV522">
        <f>Table11[[#This Row],[Column3]]*Table11[[#This Row],[Column2]]</f>
        <v>310514.15039999998</v>
      </c>
      <c r="AW522" s="25">
        <f>TRUNC(Table11[[#This Row],[Column3]]*Table11[[#This Row],[Column28]]/100)</f>
        <v>3105</v>
      </c>
      <c r="AX522" s="26">
        <f>TRUNC(Table11[[#This Row],[Column4]]*Table11[[#This Row],[Column29]]/100)</f>
        <v>3606</v>
      </c>
      <c r="AY522" s="27">
        <f>TRUNC(Table11[[#This Row],[Column5]]*Table11[[#This Row],[Column30]]/100)</f>
        <v>8792</v>
      </c>
      <c r="AZ522" s="28">
        <f>TRUNC(Table11[[#This Row],[Column6]]*Table11[[#This Row],[Column31]]/100)</f>
        <v>339</v>
      </c>
      <c r="BA522" s="29">
        <f>TRUNC(Table11[[#This Row],[Column7]]*Table11[[#This Row],[Column312]]/100)</f>
        <v>1094</v>
      </c>
      <c r="BB522" s="30">
        <f>TRUNC(Table11[[#This Row],[Column8]]*Table11[[#This Row],[Column313]]/100)</f>
        <v>10</v>
      </c>
      <c r="BC522" s="31">
        <f>TRUNC(Table11[[#This Row],[Column9]]*Table11[[#This Row],[Column314]]/100)</f>
        <v>0</v>
      </c>
      <c r="BD522" s="32">
        <f>TRUNC(Table11[[#This Row],[Column10]]*Table11[[#This Row],[Column30]]/100)</f>
        <v>14767</v>
      </c>
      <c r="BE522">
        <f>Table11[[#This Row],[Column2]]</f>
        <v>32628</v>
      </c>
      <c r="BF522">
        <f>Table11[[#This Row],[Column28]]</f>
        <v>32628</v>
      </c>
      <c r="BG522">
        <f>Table11[[#This Row],[Column29]]</f>
        <v>32628</v>
      </c>
      <c r="BH522">
        <f>Table11[[#This Row],[Column30]]</f>
        <v>32628</v>
      </c>
      <c r="BI522">
        <f>Table11[[#This Row],[Column31]]</f>
        <v>32628</v>
      </c>
      <c r="BJ522">
        <f>Table11[[#This Row],[Column312]]</f>
        <v>32628</v>
      </c>
      <c r="BK522">
        <f>Table11[[#This Row],[Column313]]</f>
        <v>32628</v>
      </c>
      <c r="BL522">
        <f>Table11[[#This Row],[Column314]]</f>
        <v>32628</v>
      </c>
      <c r="BM522">
        <f>Table11[[#This Row],[Column315]]</f>
        <v>32628</v>
      </c>
      <c r="BN522">
        <f>Table11[[#This Row],[Column31]]</f>
        <v>32628</v>
      </c>
      <c r="BO522">
        <f>Table11[[#This Row],[Column312]]</f>
        <v>32628</v>
      </c>
    </row>
    <row r="523" spans="1:67" ht="28.8" customHeight="1">
      <c r="A523" s="4" t="s">
        <v>443</v>
      </c>
      <c r="B523" s="5" t="s">
        <v>193</v>
      </c>
      <c r="C523" s="5" t="s">
        <v>193</v>
      </c>
      <c r="D523" s="56" t="s">
        <v>1449</v>
      </c>
      <c r="E523" s="16">
        <v>0</v>
      </c>
      <c r="F523">
        <v>2.2040000000000002</v>
      </c>
      <c r="G523">
        <v>8.2590000000000003</v>
      </c>
      <c r="H523">
        <v>11.961</v>
      </c>
      <c r="I523">
        <v>27.86</v>
      </c>
      <c r="J523">
        <v>23.581</v>
      </c>
      <c r="K523">
        <v>1.375</v>
      </c>
      <c r="L523">
        <v>24.76</v>
      </c>
      <c r="M523" s="7">
        <f>Table11[[#This Row],[Progressives]]*0.67+Table11[[#This Row],[Muslim]]*0.64+Table11[[#This Row],[Left]]*0.35+Table11[[#This Row],[Average]]*0.52+Table11[[#This Row],[Reforms]]*0.2</f>
        <v>31.754280000000005</v>
      </c>
      <c r="N523" s="58">
        <f>Table11[[#This Row],[Average]]*0.34+Table11[[#This Row],[Liberal]]*0.45+Table11[[#This Row],[Blues]]+Table11[[#This Row],[Reforms]]*0.6</f>
        <v>36.31485</v>
      </c>
      <c r="O523" s="9">
        <f>Table11[[#This Row],[Liberal]]*0.55+Table11[[#This Row],[Progressives]]*0.07+Table11[[#This Row],[Average]]*0.14</f>
        <v>17.70722</v>
      </c>
      <c r="P523" s="11">
        <f>Table11[[#This Row],[Muslim]]*0.06+Table11[[#This Row],[Left]]*0.44+Table11[[#This Row],[Progressives]]*0.26</f>
        <v>6.8760600000000007</v>
      </c>
      <c r="Q523" s="59"/>
      <c r="R523" s="57">
        <f>Table11[[#This Row],[Muslim]]*0.3+Table11[[#This Row],[Left]]*0.21+Table11[[#This Row],[Reforms]]*0.2</f>
        <v>7.3475900000000012</v>
      </c>
      <c r="T523" s="7">
        <v>28.5</v>
      </c>
      <c r="U523" s="8">
        <v>38.799999999999997</v>
      </c>
      <c r="V523" s="10">
        <v>24.2</v>
      </c>
      <c r="W523" s="9">
        <v>4.3</v>
      </c>
      <c r="X523" s="11">
        <v>4.3</v>
      </c>
      <c r="Y523" s="13">
        <v>0</v>
      </c>
      <c r="Z523" s="12">
        <v>0</v>
      </c>
      <c r="AA523" s="14">
        <v>0</v>
      </c>
      <c r="AB523">
        <f t="shared" ca="1" si="8"/>
        <v>0.71430637739404945</v>
      </c>
      <c r="AC523">
        <v>40975</v>
      </c>
      <c r="AD523" s="17">
        <v>11.33184</v>
      </c>
      <c r="AE523" s="18">
        <v>36.729700000000001</v>
      </c>
      <c r="AF523" s="19">
        <v>34.747999999999998</v>
      </c>
      <c r="AG523" s="20">
        <v>6.2904599999999897</v>
      </c>
      <c r="AH523" s="21">
        <v>10.9</v>
      </c>
      <c r="AI523" s="22">
        <v>0</v>
      </c>
      <c r="AJ523" s="23">
        <v>0</v>
      </c>
      <c r="AK523" s="24">
        <v>0</v>
      </c>
      <c r="AL523" s="4" t="s">
        <v>443</v>
      </c>
      <c r="AM523" s="17">
        <f>Table11[[#This Row],[Column3]]-Table11[[#This Row],[Labour]]</f>
        <v>-17.16816</v>
      </c>
      <c r="AN523" s="18">
        <f>Table11[[#This Row],[Column4]]-Table11[[#This Row],[Conservative]]</f>
        <v>-2.070299999999996</v>
      </c>
      <c r="AO523" s="19">
        <f>Table11[[#This Row],[Column5]]-Table11[[#This Row],[Reform]]</f>
        <v>10.547999999999998</v>
      </c>
      <c r="AP523" s="20">
        <f>Table11[[#This Row],[Column6]]-Table11[[#This Row],[LibDem]]</f>
        <v>1.9904599999999899</v>
      </c>
      <c r="AQ523" s="21">
        <f>Table11[[#This Row],[Column7]]-Table11[[#This Row],[Green]]</f>
        <v>6.6000000000000005</v>
      </c>
      <c r="AR523" s="22">
        <f>Table11[[#This Row],[Column8]]-Table11[[#This Row],[Oth]]</f>
        <v>0</v>
      </c>
      <c r="AS523" s="23">
        <f>Table11[[#This Row],[Column9]]-Table11[[#This Row],[SNP]]</f>
        <v>0</v>
      </c>
      <c r="AT523" s="24">
        <f>Table11[[#This Row],[Column10]]-Table11[[#This Row],[PD]]</f>
        <v>0</v>
      </c>
      <c r="AU523" s="24">
        <f>MAX(Table11[[#This Row],[Column3]:[Column10]])-LARGE(Table11[[#This Row],[Column3]:[Column10]],2)</f>
        <v>1.9817000000000036</v>
      </c>
      <c r="AV523">
        <f>Table11[[#This Row],[Column3]]*Table11[[#This Row],[Column2]]</f>
        <v>464322.14399999997</v>
      </c>
      <c r="AW523" s="25">
        <f>TRUNC(Table11[[#This Row],[Column3]]*Table11[[#This Row],[Column28]]/100)</f>
        <v>4643</v>
      </c>
      <c r="AX523" s="26">
        <f>TRUNC(Table11[[#This Row],[Column4]]*Table11[[#This Row],[Column29]]/100)</f>
        <v>15049</v>
      </c>
      <c r="AY523" s="27">
        <f>TRUNC(Table11[[#This Row],[Column5]]*Table11[[#This Row],[Column30]]/100)</f>
        <v>14237</v>
      </c>
      <c r="AZ523" s="28">
        <f>TRUNC(Table11[[#This Row],[Column6]]*Table11[[#This Row],[Column31]]/100)</f>
        <v>2577</v>
      </c>
      <c r="BA523" s="29">
        <f>TRUNC(Table11[[#This Row],[Column7]]*Table11[[#This Row],[Column312]]/100)</f>
        <v>4466</v>
      </c>
      <c r="BB523" s="30">
        <f>TRUNC(Table11[[#This Row],[Column8]]*Table11[[#This Row],[Column313]]/100)</f>
        <v>0</v>
      </c>
      <c r="BC523" s="31">
        <f>TRUNC(Table11[[#This Row],[Column9]]*Table11[[#This Row],[Column314]]/100)</f>
        <v>0</v>
      </c>
      <c r="BD523" s="32">
        <f>TRUNC(Table11[[#This Row],[Column10]]*Table11[[#This Row],[Column30]]/100)</f>
        <v>0</v>
      </c>
      <c r="BE523">
        <f>Table11[[#This Row],[Column2]]</f>
        <v>40975</v>
      </c>
      <c r="BF523">
        <f>Table11[[#This Row],[Column28]]</f>
        <v>40975</v>
      </c>
      <c r="BG523">
        <f>Table11[[#This Row],[Column29]]</f>
        <v>40975</v>
      </c>
      <c r="BH523">
        <f>Table11[[#This Row],[Column30]]</f>
        <v>40975</v>
      </c>
      <c r="BI523">
        <f>Table11[[#This Row],[Column31]]</f>
        <v>40975</v>
      </c>
      <c r="BJ523">
        <f>Table11[[#This Row],[Column312]]</f>
        <v>40975</v>
      </c>
      <c r="BK523">
        <f>Table11[[#This Row],[Column313]]</f>
        <v>40975</v>
      </c>
      <c r="BL523">
        <f>Table11[[#This Row],[Column314]]</f>
        <v>40975</v>
      </c>
      <c r="BM523">
        <f>Table11[[#This Row],[Column315]]</f>
        <v>40975</v>
      </c>
      <c r="BN523">
        <f>Table11[[#This Row],[Column31]]</f>
        <v>40975</v>
      </c>
      <c r="BO523">
        <f>Table11[[#This Row],[Column312]]</f>
        <v>40975</v>
      </c>
    </row>
    <row r="524" spans="1:67" ht="28.8" customHeight="1">
      <c r="A524" s="4" t="s">
        <v>192</v>
      </c>
      <c r="B524" s="5" t="s">
        <v>193</v>
      </c>
      <c r="C524" s="5" t="s">
        <v>193</v>
      </c>
      <c r="D524" s="56" t="s">
        <v>1450</v>
      </c>
      <c r="E524" s="16">
        <v>0</v>
      </c>
      <c r="F524">
        <v>16.245000000000001</v>
      </c>
      <c r="G524">
        <v>16.196000000000002</v>
      </c>
      <c r="H524">
        <v>29.736000000000001</v>
      </c>
      <c r="I524">
        <v>6.9550000000000001</v>
      </c>
      <c r="J524">
        <v>15.657</v>
      </c>
      <c r="K524">
        <v>4.7030000000000003</v>
      </c>
      <c r="L524">
        <v>10.509</v>
      </c>
      <c r="M524" s="7">
        <f>Table11[[#This Row],[Progressives]]*0.67+Table11[[#This Row],[Muslim]]*0.64+Table11[[#This Row],[Left]]*0.35+Table11[[#This Row],[Average]]*0.52+Table11[[#This Row],[Reforms]]*0.2</f>
        <v>41.706919999999997</v>
      </c>
      <c r="N524" s="58">
        <f>Table11[[#This Row],[Average]]*0.34+Table11[[#This Row],[Liberal]]*0.45+Table11[[#This Row],[Blues]]+Table11[[#This Row],[Reforms]]*0.6</f>
        <v>20.418749999999999</v>
      </c>
      <c r="O524" s="9">
        <f>Table11[[#This Row],[Liberal]]*0.55+Table11[[#This Row],[Progressives]]*0.07+Table11[[#This Row],[Average]]*0.14</f>
        <v>11.66657</v>
      </c>
      <c r="P524" s="11">
        <f>Table11[[#This Row],[Muslim]]*0.06+Table11[[#This Row],[Left]]*0.44+Table11[[#This Row],[Progressives]]*0.26</f>
        <v>15.832300000000002</v>
      </c>
      <c r="Q524" s="59"/>
      <c r="R524" s="57">
        <f>Table11[[#This Row],[Muslim]]*0.3+Table11[[#This Row],[Left]]*0.21+Table11[[#This Row],[Reforms]]*0.2</f>
        <v>10.376460000000002</v>
      </c>
      <c r="T524" s="7">
        <v>44.3</v>
      </c>
      <c r="U524" s="8">
        <v>22</v>
      </c>
      <c r="V524" s="10">
        <v>11.7</v>
      </c>
      <c r="W524" s="9">
        <v>5.6</v>
      </c>
      <c r="X524" s="11">
        <v>7.5</v>
      </c>
      <c r="Y524" s="13">
        <v>8.9</v>
      </c>
      <c r="Z524" s="12">
        <v>0</v>
      </c>
      <c r="AA524" s="14">
        <v>0</v>
      </c>
      <c r="AB524">
        <f t="shared" ca="1" si="8"/>
        <v>0.91916833785777929</v>
      </c>
      <c r="AC524">
        <v>37428</v>
      </c>
      <c r="AD524" s="17">
        <v>27.076000000000001</v>
      </c>
      <c r="AE524" s="18">
        <v>22.615459999999999</v>
      </c>
      <c r="AF524" s="19">
        <v>14.651999999999999</v>
      </c>
      <c r="AG524" s="20">
        <v>7.2365399999999998</v>
      </c>
      <c r="AH524" s="21">
        <v>27.262999999999899</v>
      </c>
      <c r="AI524" s="22">
        <v>1.157</v>
      </c>
      <c r="AJ524" s="23">
        <v>0</v>
      </c>
      <c r="AK524" s="24">
        <v>0</v>
      </c>
      <c r="AL524" s="4" t="s">
        <v>192</v>
      </c>
      <c r="AM524" s="17">
        <f>Table11[[#This Row],[Column3]]-Table11[[#This Row],[Labour]]</f>
        <v>-17.223999999999997</v>
      </c>
      <c r="AN524" s="18">
        <f>Table11[[#This Row],[Column4]]-Table11[[#This Row],[Conservative]]</f>
        <v>0.61545999999999879</v>
      </c>
      <c r="AO524" s="19">
        <f>Table11[[#This Row],[Column5]]-Table11[[#This Row],[Reform]]</f>
        <v>2.952</v>
      </c>
      <c r="AP524" s="20">
        <f>Table11[[#This Row],[Column6]]-Table11[[#This Row],[LibDem]]</f>
        <v>1.6365400000000001</v>
      </c>
      <c r="AQ524" s="21">
        <f>Table11[[#This Row],[Column7]]-Table11[[#This Row],[Green]]</f>
        <v>19.762999999999899</v>
      </c>
      <c r="AR524" s="22">
        <f>Table11[[#This Row],[Column8]]-Table11[[#This Row],[Oth]]</f>
        <v>-7.7430000000000003</v>
      </c>
      <c r="AS524" s="23">
        <f>Table11[[#This Row],[Column9]]-Table11[[#This Row],[SNP]]</f>
        <v>0</v>
      </c>
      <c r="AT524" s="24">
        <f>Table11[[#This Row],[Column10]]-Table11[[#This Row],[PD]]</f>
        <v>0</v>
      </c>
      <c r="AU524" s="24">
        <f>MAX(Table11[[#This Row],[Column3]:[Column10]])-LARGE(Table11[[#This Row],[Column3]:[Column10]],2)</f>
        <v>0.18699999999989814</v>
      </c>
      <c r="AV524">
        <f>Table11[[#This Row],[Column3]]*Table11[[#This Row],[Column2]]</f>
        <v>1013400.528</v>
      </c>
      <c r="AW524" s="25">
        <f>TRUNC(Table11[[#This Row],[Column3]]*Table11[[#This Row],[Column28]]/100)</f>
        <v>10134</v>
      </c>
      <c r="AX524" s="26">
        <f>TRUNC(Table11[[#This Row],[Column4]]*Table11[[#This Row],[Column29]]/100)</f>
        <v>8464</v>
      </c>
      <c r="AY524" s="27">
        <f>TRUNC(Table11[[#This Row],[Column5]]*Table11[[#This Row],[Column30]]/100)</f>
        <v>5483</v>
      </c>
      <c r="AZ524" s="28">
        <f>TRUNC(Table11[[#This Row],[Column6]]*Table11[[#This Row],[Column31]]/100)</f>
        <v>2708</v>
      </c>
      <c r="BA524" s="29">
        <f>TRUNC(Table11[[#This Row],[Column7]]*Table11[[#This Row],[Column312]]/100)</f>
        <v>10203</v>
      </c>
      <c r="BB524" s="30">
        <f>TRUNC(Table11[[#This Row],[Column8]]*Table11[[#This Row],[Column313]]/100)</f>
        <v>433</v>
      </c>
      <c r="BC524" s="31">
        <f>TRUNC(Table11[[#This Row],[Column9]]*Table11[[#This Row],[Column314]]/100)</f>
        <v>0</v>
      </c>
      <c r="BD524" s="32">
        <f>TRUNC(Table11[[#This Row],[Column10]]*Table11[[#This Row],[Column30]]/100)</f>
        <v>0</v>
      </c>
      <c r="BE524">
        <f>Table11[[#This Row],[Column2]]</f>
        <v>37428</v>
      </c>
      <c r="BF524">
        <f>Table11[[#This Row],[Column28]]</f>
        <v>37428</v>
      </c>
      <c r="BG524">
        <f>Table11[[#This Row],[Column29]]</f>
        <v>37428</v>
      </c>
      <c r="BH524">
        <f>Table11[[#This Row],[Column30]]</f>
        <v>37428</v>
      </c>
      <c r="BI524">
        <f>Table11[[#This Row],[Column31]]</f>
        <v>37428</v>
      </c>
      <c r="BJ524">
        <f>Table11[[#This Row],[Column312]]</f>
        <v>37428</v>
      </c>
      <c r="BK524">
        <f>Table11[[#This Row],[Column313]]</f>
        <v>37428</v>
      </c>
      <c r="BL524">
        <f>Table11[[#This Row],[Column314]]</f>
        <v>37428</v>
      </c>
      <c r="BM524">
        <f>Table11[[#This Row],[Column315]]</f>
        <v>37428</v>
      </c>
      <c r="BN524">
        <f>Table11[[#This Row],[Column31]]</f>
        <v>37428</v>
      </c>
      <c r="BO524">
        <f>Table11[[#This Row],[Column312]]</f>
        <v>37428</v>
      </c>
    </row>
    <row r="525" spans="1:67" ht="28.8">
      <c r="A525" s="2" t="s">
        <v>475</v>
      </c>
      <c r="B525" s="3" t="s">
        <v>193</v>
      </c>
      <c r="C525" s="3" t="s">
        <v>193</v>
      </c>
      <c r="D525" s="50" t="s">
        <v>1451</v>
      </c>
      <c r="E525">
        <v>0</v>
      </c>
      <c r="F525">
        <v>14.218</v>
      </c>
      <c r="G525">
        <v>12.199</v>
      </c>
      <c r="H525">
        <v>21.937000000000001</v>
      </c>
      <c r="I525">
        <v>18.956</v>
      </c>
      <c r="J525">
        <v>12.459</v>
      </c>
      <c r="K525">
        <v>1.206</v>
      </c>
      <c r="L525">
        <v>19.026</v>
      </c>
      <c r="M525" s="7">
        <f>Table11[[#This Row],[Progressives]]*0.67+Table11[[#This Row],[Muslim]]*0.64+Table11[[#This Row],[Left]]*0.35+Table11[[#This Row],[Average]]*0.52+Table11[[#This Row],[Reforms]]*0.2</f>
        <v>41.729280000000003</v>
      </c>
      <c r="N525" s="58">
        <f>Table11[[#This Row],[Average]]*0.34+Table11[[#This Row],[Liberal]]*0.45+Table11[[#This Row],[Blues]]+Table11[[#This Row],[Reforms]]*0.6</f>
        <v>24.673189999999998</v>
      </c>
      <c r="O525" s="9">
        <f>Table11[[#This Row],[Liberal]]*0.55+Table11[[#This Row],[Progressives]]*0.07+Table11[[#This Row],[Average]]*0.14</f>
        <v>11.041880000000001</v>
      </c>
      <c r="P525" s="11">
        <f>Table11[[#This Row],[Muslim]]*0.06+Table11[[#This Row],[Left]]*0.44+Table11[[#This Row],[Progressives]]*0.26</f>
        <v>11.92426</v>
      </c>
      <c r="Q525" s="59"/>
      <c r="R525" s="57">
        <f>Table11[[#This Row],[Muslim]]*0.3+Table11[[#This Row],[Left]]*0.21+Table11[[#This Row],[Reforms]]*0.2</f>
        <v>10.632390000000001</v>
      </c>
      <c r="T525" s="7">
        <v>43.7</v>
      </c>
      <c r="U525" s="8">
        <v>16</v>
      </c>
      <c r="V525" s="10">
        <v>22.9</v>
      </c>
      <c r="W525" s="9">
        <v>3.3</v>
      </c>
      <c r="X525" s="11">
        <v>7.3</v>
      </c>
      <c r="Y525" s="13">
        <v>6.8</v>
      </c>
      <c r="Z525" s="12">
        <v>0</v>
      </c>
      <c r="AA525" s="14">
        <v>0</v>
      </c>
      <c r="AB525">
        <f t="shared" ca="1" si="8"/>
        <v>0.97962688202207737</v>
      </c>
      <c r="AC525">
        <v>33798</v>
      </c>
      <c r="AD525" s="17">
        <v>33.376539999999999</v>
      </c>
      <c r="AE525" s="18">
        <v>13.82128</v>
      </c>
      <c r="AF525" s="19">
        <v>28.917719999999999</v>
      </c>
      <c r="AG525" s="20">
        <v>5.6424599999999998</v>
      </c>
      <c r="AH525" s="21">
        <v>17.358000000000001</v>
      </c>
      <c r="AI525" s="22">
        <v>0.88400000000000001</v>
      </c>
      <c r="AJ525" s="23">
        <v>0</v>
      </c>
      <c r="AK525" s="24">
        <v>0</v>
      </c>
      <c r="AL525" s="2" t="s">
        <v>475</v>
      </c>
      <c r="AM525" s="17">
        <f>Table11[[#This Row],[Column3]]-Table11[[#This Row],[Labour]]</f>
        <v>-10.323460000000004</v>
      </c>
      <c r="AN525" s="18">
        <f>Table11[[#This Row],[Column4]]-Table11[[#This Row],[Conservative]]</f>
        <v>-2.1787200000000002</v>
      </c>
      <c r="AO525" s="19">
        <f>Table11[[#This Row],[Column5]]-Table11[[#This Row],[Reform]]</f>
        <v>6.0177200000000006</v>
      </c>
      <c r="AP525" s="20">
        <f>Table11[[#This Row],[Column6]]-Table11[[#This Row],[LibDem]]</f>
        <v>2.34246</v>
      </c>
      <c r="AQ525" s="21">
        <f>Table11[[#This Row],[Column7]]-Table11[[#This Row],[Green]]</f>
        <v>10.058</v>
      </c>
      <c r="AR525" s="22">
        <f>Table11[[#This Row],[Column8]]-Table11[[#This Row],[Oth]]</f>
        <v>-5.9159999999999995</v>
      </c>
      <c r="AS525" s="23">
        <f>Table11[[#This Row],[Column9]]-Table11[[#This Row],[SNP]]</f>
        <v>0</v>
      </c>
      <c r="AT525" s="24">
        <f>Table11[[#This Row],[Column10]]-Table11[[#This Row],[PD]]</f>
        <v>0</v>
      </c>
      <c r="AU525" s="24">
        <f>MAX(Table11[[#This Row],[Column3]:[Column10]])-LARGE(Table11[[#This Row],[Column3]:[Column10]],2)</f>
        <v>4.4588199999999993</v>
      </c>
      <c r="AV525">
        <f>Table11[[#This Row],[Column3]]*Table11[[#This Row],[Column2]]</f>
        <v>1128060.29892</v>
      </c>
      <c r="AW525" s="25">
        <f>TRUNC(Table11[[#This Row],[Column3]]*Table11[[#This Row],[Column28]]/100)</f>
        <v>11280</v>
      </c>
      <c r="AX525" s="26">
        <f>TRUNC(Table11[[#This Row],[Column4]]*Table11[[#This Row],[Column29]]/100)</f>
        <v>4671</v>
      </c>
      <c r="AY525" s="27">
        <f>TRUNC(Table11[[#This Row],[Column5]]*Table11[[#This Row],[Column30]]/100)</f>
        <v>9773</v>
      </c>
      <c r="AZ525" s="28">
        <f>TRUNC(Table11[[#This Row],[Column6]]*Table11[[#This Row],[Column31]]/100)</f>
        <v>1907</v>
      </c>
      <c r="BA525" s="29">
        <f>TRUNC(Table11[[#This Row],[Column7]]*Table11[[#This Row],[Column312]]/100)</f>
        <v>5866</v>
      </c>
      <c r="BB525" s="30">
        <f>TRUNC(Table11[[#This Row],[Column8]]*Table11[[#This Row],[Column313]]/100)</f>
        <v>298</v>
      </c>
      <c r="BC525" s="31">
        <f>TRUNC(Table11[[#This Row],[Column9]]*Table11[[#This Row],[Column314]]/100)</f>
        <v>0</v>
      </c>
      <c r="BD525" s="32">
        <f>TRUNC(Table11[[#This Row],[Column10]]*Table11[[#This Row],[Column30]]/100)</f>
        <v>0</v>
      </c>
      <c r="BE525">
        <f>Table11[[#This Row],[Column2]]</f>
        <v>33798</v>
      </c>
      <c r="BF525">
        <f>Table11[[#This Row],[Column28]]</f>
        <v>33798</v>
      </c>
      <c r="BG525">
        <f>Table11[[#This Row],[Column29]]</f>
        <v>33798</v>
      </c>
      <c r="BH525">
        <f>Table11[[#This Row],[Column30]]</f>
        <v>33798</v>
      </c>
      <c r="BI525">
        <f>Table11[[#This Row],[Column31]]</f>
        <v>33798</v>
      </c>
      <c r="BJ525">
        <f>Table11[[#This Row],[Column312]]</f>
        <v>33798</v>
      </c>
      <c r="BK525">
        <f>Table11[[#This Row],[Column313]]</f>
        <v>33798</v>
      </c>
      <c r="BL525">
        <f>Table11[[#This Row],[Column314]]</f>
        <v>33798</v>
      </c>
      <c r="BM525">
        <f>Table11[[#This Row],[Column315]]</f>
        <v>33798</v>
      </c>
      <c r="BN525">
        <f>Table11[[#This Row],[Column31]]</f>
        <v>33798</v>
      </c>
      <c r="BO525">
        <f>Table11[[#This Row],[Column312]]</f>
        <v>33798</v>
      </c>
    </row>
    <row r="526" spans="1:67" ht="28.8" customHeight="1">
      <c r="A526" s="2" t="s">
        <v>476</v>
      </c>
      <c r="B526" s="3" t="s">
        <v>193</v>
      </c>
      <c r="C526" s="3" t="s">
        <v>193</v>
      </c>
      <c r="D526" s="50" t="s">
        <v>1452</v>
      </c>
      <c r="E526" s="16">
        <v>0</v>
      </c>
      <c r="F526">
        <v>54.421999999999997</v>
      </c>
      <c r="G526">
        <v>14.653</v>
      </c>
      <c r="H526">
        <v>14.131</v>
      </c>
      <c r="I526">
        <v>0</v>
      </c>
      <c r="J526">
        <v>7.907</v>
      </c>
      <c r="K526">
        <v>2.9769999999999999</v>
      </c>
      <c r="L526">
        <v>5.91</v>
      </c>
      <c r="M526" s="7">
        <f>Table11[[#This Row],[Progressives]]*0.67+Table11[[#This Row],[Muslim]]*0.64+Table11[[#This Row],[Left]]*0.35+Table11[[#This Row],[Average]]*0.52+Table11[[#This Row],[Reforms]]*0.2</f>
        <v>50.608400000000003</v>
      </c>
      <c r="N526" s="58">
        <f>Table11[[#This Row],[Average]]*0.34+Table11[[#This Row],[Liberal]]*0.45+Table11[[#This Row],[Blues]]+Table11[[#This Row],[Reforms]]*0.6</f>
        <v>10.081149999999999</v>
      </c>
      <c r="O526" s="9">
        <f>Table11[[#This Row],[Liberal]]*0.55+Table11[[#This Row],[Progressives]]*0.07+Table11[[#This Row],[Average]]*0.14</f>
        <v>5.3380200000000002</v>
      </c>
      <c r="P526" s="11">
        <f>Table11[[#This Row],[Muslim]]*0.06+Table11[[#This Row],[Left]]*0.44+Table11[[#This Row],[Progressives]]*0.26</f>
        <v>13.386700000000001</v>
      </c>
      <c r="Q526" s="59"/>
      <c r="R526" s="57">
        <f>Table11[[#This Row],[Muslim]]*0.3+Table11[[#This Row],[Left]]*0.21+Table11[[#This Row],[Reforms]]*0.2</f>
        <v>20.585729999999998</v>
      </c>
      <c r="T526" s="7">
        <v>30.8</v>
      </c>
      <c r="U526" s="8">
        <v>9.1999999999999993</v>
      </c>
      <c r="V526" s="10">
        <v>5.5</v>
      </c>
      <c r="W526" s="9">
        <v>11.3</v>
      </c>
      <c r="X526" s="11">
        <v>9.4</v>
      </c>
      <c r="Y526" s="13">
        <v>33.700000000000003</v>
      </c>
      <c r="Z526" s="12">
        <v>0</v>
      </c>
      <c r="AA526" s="14">
        <v>0</v>
      </c>
      <c r="AB526">
        <f t="shared" ca="1" si="8"/>
        <v>0.9433250336389446</v>
      </c>
      <c r="AC526">
        <v>41606</v>
      </c>
      <c r="AD526" s="17">
        <v>11.333119999999999</v>
      </c>
      <c r="AE526" s="18">
        <v>5.6672000000000002</v>
      </c>
      <c r="AF526" s="19">
        <v>9.1</v>
      </c>
      <c r="AG526" s="20">
        <v>7.5394799999999904</v>
      </c>
      <c r="AH526" s="21">
        <v>30.680199999999999</v>
      </c>
      <c r="AI526" s="22">
        <v>35.58</v>
      </c>
      <c r="AJ526" s="23">
        <v>0</v>
      </c>
      <c r="AK526" s="24">
        <v>0</v>
      </c>
      <c r="AL526" s="2" t="s">
        <v>476</v>
      </c>
      <c r="AM526" s="17">
        <f>Table11[[#This Row],[Column3]]-Table11[[#This Row],[Labour]]</f>
        <v>-19.466880000000003</v>
      </c>
      <c r="AN526" s="18">
        <f>Table11[[#This Row],[Column4]]-Table11[[#This Row],[Conservative]]</f>
        <v>-3.5327999999999991</v>
      </c>
      <c r="AO526" s="19">
        <f>Table11[[#This Row],[Column5]]-Table11[[#This Row],[Reform]]</f>
        <v>3.5999999999999996</v>
      </c>
      <c r="AP526" s="20">
        <f>Table11[[#This Row],[Column6]]-Table11[[#This Row],[LibDem]]</f>
        <v>-3.7605200000000103</v>
      </c>
      <c r="AQ526" s="21">
        <f>Table11[[#This Row],[Column7]]-Table11[[#This Row],[Green]]</f>
        <v>21.280200000000001</v>
      </c>
      <c r="AR526" s="22">
        <f>Table11[[#This Row],[Column8]]-Table11[[#This Row],[Oth]]</f>
        <v>1.8799999999999955</v>
      </c>
      <c r="AS526" s="23">
        <f>Table11[[#This Row],[Column9]]-Table11[[#This Row],[SNP]]</f>
        <v>0</v>
      </c>
      <c r="AT526" s="24">
        <f>Table11[[#This Row],[Column10]]-Table11[[#This Row],[PD]]</f>
        <v>0</v>
      </c>
      <c r="AU526" s="24">
        <f>MAX(Table11[[#This Row],[Column3]:[Column10]])-LARGE(Table11[[#This Row],[Column3]:[Column10]],2)</f>
        <v>4.899799999999999</v>
      </c>
      <c r="AV526">
        <f>Table11[[#This Row],[Column3]]*Table11[[#This Row],[Column2]]</f>
        <v>471525.79071999999</v>
      </c>
      <c r="AW526" s="25">
        <f>TRUNC(Table11[[#This Row],[Column3]]*Table11[[#This Row],[Column28]]/100)</f>
        <v>4715</v>
      </c>
      <c r="AX526" s="26">
        <f>TRUNC(Table11[[#This Row],[Column4]]*Table11[[#This Row],[Column29]]/100)</f>
        <v>2357</v>
      </c>
      <c r="AY526" s="27">
        <f>TRUNC(Table11[[#This Row],[Column5]]*Table11[[#This Row],[Column30]]/100)</f>
        <v>3786</v>
      </c>
      <c r="AZ526" s="28">
        <f>TRUNC(Table11[[#This Row],[Column6]]*Table11[[#This Row],[Column31]]/100)</f>
        <v>3136</v>
      </c>
      <c r="BA526" s="29">
        <f>TRUNC(Table11[[#This Row],[Column7]]*Table11[[#This Row],[Column312]]/100)</f>
        <v>12764</v>
      </c>
      <c r="BB526" s="30">
        <f>TRUNC(Table11[[#This Row],[Column8]]*Table11[[#This Row],[Column313]]/100)</f>
        <v>14803</v>
      </c>
      <c r="BC526" s="31">
        <f>TRUNC(Table11[[#This Row],[Column9]]*Table11[[#This Row],[Column314]]/100)</f>
        <v>0</v>
      </c>
      <c r="BD526" s="32">
        <f>TRUNC(Table11[[#This Row],[Column10]]*Table11[[#This Row],[Column30]]/100)</f>
        <v>0</v>
      </c>
      <c r="BE526">
        <f>Table11[[#This Row],[Column2]]</f>
        <v>41606</v>
      </c>
      <c r="BF526">
        <f>Table11[[#This Row],[Column28]]</f>
        <v>41606</v>
      </c>
      <c r="BG526">
        <f>Table11[[#This Row],[Column29]]</f>
        <v>41606</v>
      </c>
      <c r="BH526">
        <f>Table11[[#This Row],[Column30]]</f>
        <v>41606</v>
      </c>
      <c r="BI526">
        <f>Table11[[#This Row],[Column31]]</f>
        <v>41606</v>
      </c>
      <c r="BJ526">
        <f>Table11[[#This Row],[Column312]]</f>
        <v>41606</v>
      </c>
      <c r="BK526">
        <f>Table11[[#This Row],[Column313]]</f>
        <v>41606</v>
      </c>
      <c r="BL526">
        <f>Table11[[#This Row],[Column314]]</f>
        <v>41606</v>
      </c>
      <c r="BM526">
        <f>Table11[[#This Row],[Column315]]</f>
        <v>41606</v>
      </c>
      <c r="BN526">
        <f>Table11[[#This Row],[Column31]]</f>
        <v>41606</v>
      </c>
      <c r="BO526">
        <f>Table11[[#This Row],[Column312]]</f>
        <v>41606</v>
      </c>
    </row>
    <row r="527" spans="1:67" ht="28.8" customHeight="1">
      <c r="A527" s="2" t="s">
        <v>477</v>
      </c>
      <c r="B527" s="3" t="s">
        <v>193</v>
      </c>
      <c r="C527" s="3" t="s">
        <v>193</v>
      </c>
      <c r="D527" s="50" t="s">
        <v>1453</v>
      </c>
      <c r="E527" s="16">
        <v>0</v>
      </c>
      <c r="F527">
        <v>37.485999999999997</v>
      </c>
      <c r="G527">
        <v>14.712999999999999</v>
      </c>
      <c r="H527">
        <v>13.968</v>
      </c>
      <c r="I527">
        <v>11</v>
      </c>
      <c r="J527">
        <v>6.891</v>
      </c>
      <c r="K527">
        <v>0.40200000000000002</v>
      </c>
      <c r="L527">
        <v>15.541</v>
      </c>
      <c r="M527" s="7">
        <f>Table11[[#This Row],[Progressives]]*0.67+Table11[[#This Row],[Muslim]]*0.64+Table11[[#This Row],[Left]]*0.35+Table11[[#This Row],[Average]]*0.52+Table11[[#This Row],[Reforms]]*0.2</f>
        <v>47.327349999999996</v>
      </c>
      <c r="N527" s="58">
        <f>Table11[[#This Row],[Average]]*0.34+Table11[[#This Row],[Liberal]]*0.45+Table11[[#This Row],[Blues]]+Table11[[#This Row],[Reforms]]*0.6</f>
        <v>16.567550000000001</v>
      </c>
      <c r="O527" s="9">
        <f>Table11[[#This Row],[Liberal]]*0.55+Table11[[#This Row],[Progressives]]*0.07+Table11[[#This Row],[Average]]*0.14</f>
        <v>6.3078100000000008</v>
      </c>
      <c r="P527" s="11">
        <f>Table11[[#This Row],[Muslim]]*0.06+Table11[[#This Row],[Left]]*0.44+Table11[[#This Row],[Progressives]]*0.26</f>
        <v>12.354559999999999</v>
      </c>
      <c r="Q527" s="59"/>
      <c r="R527" s="57">
        <f>Table11[[#This Row],[Muslim]]*0.3+Table11[[#This Row],[Left]]*0.21+Table11[[#This Row],[Reforms]]*0.2</f>
        <v>17.443729999999999</v>
      </c>
      <c r="T527" s="7">
        <v>31.2</v>
      </c>
      <c r="U527" s="8">
        <v>13.6</v>
      </c>
      <c r="V527" s="10">
        <v>18.899999999999999</v>
      </c>
      <c r="W527" s="9">
        <v>2.8</v>
      </c>
      <c r="X527" s="11">
        <v>6.9</v>
      </c>
      <c r="Y527" s="13">
        <v>26.6</v>
      </c>
      <c r="Z527" s="12">
        <v>0</v>
      </c>
      <c r="AA527" s="14">
        <v>0</v>
      </c>
      <c r="AB527">
        <f t="shared" ca="1" si="8"/>
        <v>0.36017072570967468</v>
      </c>
      <c r="AC527">
        <v>34136</v>
      </c>
      <c r="AD527" s="17">
        <v>19.021929999999902</v>
      </c>
      <c r="AE527" s="18">
        <v>12.177439999999899</v>
      </c>
      <c r="AF527" s="19">
        <v>22.940560000000001</v>
      </c>
      <c r="AG527" s="20">
        <v>2.8730699999999998</v>
      </c>
      <c r="AH527" s="21">
        <v>13.49628</v>
      </c>
      <c r="AI527" s="22">
        <v>29.49072</v>
      </c>
      <c r="AJ527" s="23">
        <v>0</v>
      </c>
      <c r="AK527" s="24">
        <v>0</v>
      </c>
      <c r="AL527" s="2" t="s">
        <v>477</v>
      </c>
      <c r="AM527" s="17">
        <f>Table11[[#This Row],[Column3]]-Table11[[#This Row],[Labour]]</f>
        <v>-12.178070000000098</v>
      </c>
      <c r="AN527" s="18">
        <f>Table11[[#This Row],[Column4]]-Table11[[#This Row],[Conservative]]</f>
        <v>-1.4225600000001002</v>
      </c>
      <c r="AO527" s="19">
        <f>Table11[[#This Row],[Column5]]-Table11[[#This Row],[Reform]]</f>
        <v>4.0405600000000028</v>
      </c>
      <c r="AP527" s="20">
        <f>Table11[[#This Row],[Column6]]-Table11[[#This Row],[LibDem]]</f>
        <v>7.3069999999999968E-2</v>
      </c>
      <c r="AQ527" s="21">
        <f>Table11[[#This Row],[Column7]]-Table11[[#This Row],[Green]]</f>
        <v>6.5962800000000001</v>
      </c>
      <c r="AR527" s="22">
        <f>Table11[[#This Row],[Column8]]-Table11[[#This Row],[Oth]]</f>
        <v>2.8907199999999982</v>
      </c>
      <c r="AS527" s="23">
        <f>Table11[[#This Row],[Column9]]-Table11[[#This Row],[SNP]]</f>
        <v>0</v>
      </c>
      <c r="AT527" s="24">
        <f>Table11[[#This Row],[Column10]]-Table11[[#This Row],[PD]]</f>
        <v>0</v>
      </c>
      <c r="AU527" s="24">
        <f>MAX(Table11[[#This Row],[Column3]:[Column10]])-LARGE(Table11[[#This Row],[Column3]:[Column10]],2)</f>
        <v>6.5501599999999982</v>
      </c>
      <c r="AV527">
        <f>Table11[[#This Row],[Column3]]*Table11[[#This Row],[Column2]]</f>
        <v>649332.60247999663</v>
      </c>
      <c r="AW527" s="25">
        <f>TRUNC(Table11[[#This Row],[Column3]]*Table11[[#This Row],[Column28]]/100)</f>
        <v>6493</v>
      </c>
      <c r="AX527" s="26">
        <f>TRUNC(Table11[[#This Row],[Column4]]*Table11[[#This Row],[Column29]]/100)</f>
        <v>4156</v>
      </c>
      <c r="AY527" s="27">
        <f>TRUNC(Table11[[#This Row],[Column5]]*Table11[[#This Row],[Column30]]/100)</f>
        <v>7830</v>
      </c>
      <c r="AZ527" s="28">
        <f>TRUNC(Table11[[#This Row],[Column6]]*Table11[[#This Row],[Column31]]/100)</f>
        <v>980</v>
      </c>
      <c r="BA527" s="29">
        <f>TRUNC(Table11[[#This Row],[Column7]]*Table11[[#This Row],[Column312]]/100)</f>
        <v>4607</v>
      </c>
      <c r="BB527" s="30">
        <f>TRUNC(Table11[[#This Row],[Column8]]*Table11[[#This Row],[Column313]]/100)</f>
        <v>10066</v>
      </c>
      <c r="BC527" s="31">
        <f>TRUNC(Table11[[#This Row],[Column9]]*Table11[[#This Row],[Column314]]/100)</f>
        <v>0</v>
      </c>
      <c r="BD527" s="32">
        <f>TRUNC(Table11[[#This Row],[Column10]]*Table11[[#This Row],[Column30]]/100)</f>
        <v>0</v>
      </c>
      <c r="BE527">
        <f>Table11[[#This Row],[Column2]]</f>
        <v>34136</v>
      </c>
      <c r="BF527">
        <f>Table11[[#This Row],[Column28]]</f>
        <v>34136</v>
      </c>
      <c r="BG527">
        <f>Table11[[#This Row],[Column29]]</f>
        <v>34136</v>
      </c>
      <c r="BH527">
        <f>Table11[[#This Row],[Column30]]</f>
        <v>34136</v>
      </c>
      <c r="BI527">
        <f>Table11[[#This Row],[Column31]]</f>
        <v>34136</v>
      </c>
      <c r="BJ527">
        <f>Table11[[#This Row],[Column312]]</f>
        <v>34136</v>
      </c>
      <c r="BK527">
        <f>Table11[[#This Row],[Column313]]</f>
        <v>34136</v>
      </c>
      <c r="BL527">
        <f>Table11[[#This Row],[Column314]]</f>
        <v>34136</v>
      </c>
      <c r="BM527">
        <f>Table11[[#This Row],[Column315]]</f>
        <v>34136</v>
      </c>
      <c r="BN527">
        <f>Table11[[#This Row],[Column31]]</f>
        <v>34136</v>
      </c>
      <c r="BO527">
        <f>Table11[[#This Row],[Column312]]</f>
        <v>34136</v>
      </c>
    </row>
    <row r="528" spans="1:67" ht="28.8" customHeight="1">
      <c r="A528" s="4" t="s">
        <v>194</v>
      </c>
      <c r="B528" s="5" t="s">
        <v>193</v>
      </c>
      <c r="C528" s="5" t="s">
        <v>193</v>
      </c>
      <c r="D528" s="56" t="s">
        <v>1454</v>
      </c>
      <c r="E528">
        <v>0</v>
      </c>
      <c r="F528">
        <v>48.938000000000002</v>
      </c>
      <c r="G528">
        <v>25.283000000000001</v>
      </c>
      <c r="H528">
        <v>19.045000000000002</v>
      </c>
      <c r="I528">
        <v>0</v>
      </c>
      <c r="J528">
        <v>0</v>
      </c>
      <c r="K528">
        <v>2.8879999999999999</v>
      </c>
      <c r="L528">
        <v>3.8460000000000001</v>
      </c>
      <c r="M528" s="7">
        <f>Table11[[#This Row],[Progressives]]*0.67+Table11[[#This Row],[Muslim]]*0.64+Table11[[#This Row],[Left]]*0.35+Table11[[#This Row],[Average]]*0.52+Table11[[#This Row],[Reforms]]*0.2</f>
        <v>53.698720000000002</v>
      </c>
      <c r="N528" s="58">
        <f>Table11[[#This Row],[Average]]*0.34+Table11[[#This Row],[Liberal]]*0.45+Table11[[#This Row],[Blues]]+Table11[[#This Row],[Reforms]]*0.6</f>
        <v>5.1955999999999998</v>
      </c>
      <c r="O528" s="9">
        <f>Table11[[#This Row],[Liberal]]*0.55+Table11[[#This Row],[Progressives]]*0.07+Table11[[#This Row],[Average]]*0.14</f>
        <v>1.3331500000000003</v>
      </c>
      <c r="P528" s="11">
        <f>Table11[[#This Row],[Muslim]]*0.06+Table11[[#This Row],[Left]]*0.44+Table11[[#This Row],[Progressives]]*0.26</f>
        <v>19.012500000000003</v>
      </c>
      <c r="Q528" s="59"/>
      <c r="R528" s="57">
        <f>Table11[[#This Row],[Muslim]]*0.3+Table11[[#This Row],[Left]]*0.21+Table11[[#This Row],[Reforms]]*0.2</f>
        <v>20.76003</v>
      </c>
      <c r="T528" s="7">
        <v>42.5</v>
      </c>
      <c r="U528" s="8">
        <v>6.1</v>
      </c>
      <c r="V528" s="10">
        <v>4</v>
      </c>
      <c r="W528" s="9">
        <v>4.7</v>
      </c>
      <c r="X528" s="11">
        <v>9.5</v>
      </c>
      <c r="Y528" s="13">
        <v>33.200000000000003</v>
      </c>
      <c r="Z528" s="12">
        <v>0</v>
      </c>
      <c r="AA528" s="14">
        <v>0</v>
      </c>
      <c r="AB528">
        <f t="shared" ca="1" si="8"/>
        <v>0.40168422237444157</v>
      </c>
      <c r="AC528">
        <v>36579</v>
      </c>
      <c r="AD528" s="17">
        <v>26.517700000000001</v>
      </c>
      <c r="AE528" s="18">
        <v>3.08</v>
      </c>
      <c r="AF528" s="19">
        <v>6.6</v>
      </c>
      <c r="AG528" s="20">
        <v>4.7222999999999997</v>
      </c>
      <c r="AH528" s="21">
        <v>24.58</v>
      </c>
      <c r="AI528" s="22">
        <v>34.5</v>
      </c>
      <c r="AJ528" s="23">
        <v>0</v>
      </c>
      <c r="AK528" s="24">
        <v>0</v>
      </c>
      <c r="AL528" s="4" t="s">
        <v>194</v>
      </c>
      <c r="AM528" s="17">
        <f>Table11[[#This Row],[Column3]]-Table11[[#This Row],[Labour]]</f>
        <v>-15.982299999999999</v>
      </c>
      <c r="AN528" s="18">
        <f>Table11[[#This Row],[Column4]]-Table11[[#This Row],[Conservative]]</f>
        <v>-3.0199999999999996</v>
      </c>
      <c r="AO528" s="19">
        <f>Table11[[#This Row],[Column5]]-Table11[[#This Row],[Reform]]</f>
        <v>2.5999999999999996</v>
      </c>
      <c r="AP528" s="20">
        <f>Table11[[#This Row],[Column6]]-Table11[[#This Row],[LibDem]]</f>
        <v>2.2299999999999542E-2</v>
      </c>
      <c r="AQ528" s="21">
        <f>Table11[[#This Row],[Column7]]-Table11[[#This Row],[Green]]</f>
        <v>15.079999999999998</v>
      </c>
      <c r="AR528" s="22">
        <f>Table11[[#This Row],[Column8]]-Table11[[#This Row],[Oth]]</f>
        <v>1.2999999999999972</v>
      </c>
      <c r="AS528" s="23">
        <f>Table11[[#This Row],[Column9]]-Table11[[#This Row],[SNP]]</f>
        <v>0</v>
      </c>
      <c r="AT528" s="24">
        <f>Table11[[#This Row],[Column10]]-Table11[[#This Row],[PD]]</f>
        <v>0</v>
      </c>
      <c r="AU528" s="24">
        <f>MAX(Table11[[#This Row],[Column3]:[Column10]])-LARGE(Table11[[#This Row],[Column3]:[Column10]],2)</f>
        <v>7.9822999999999986</v>
      </c>
      <c r="AV528">
        <f>Table11[[#This Row],[Column3]]*Table11[[#This Row],[Column2]]</f>
        <v>969990.94830000005</v>
      </c>
      <c r="AW528" s="25">
        <f>TRUNC(Table11[[#This Row],[Column3]]*Table11[[#This Row],[Column28]]/100)</f>
        <v>9699</v>
      </c>
      <c r="AX528" s="26">
        <f>TRUNC(Table11[[#This Row],[Column4]]*Table11[[#This Row],[Column29]]/100)</f>
        <v>1126</v>
      </c>
      <c r="AY528" s="27">
        <f>TRUNC(Table11[[#This Row],[Column5]]*Table11[[#This Row],[Column30]]/100)</f>
        <v>2414</v>
      </c>
      <c r="AZ528" s="28">
        <f>TRUNC(Table11[[#This Row],[Column6]]*Table11[[#This Row],[Column31]]/100)</f>
        <v>1727</v>
      </c>
      <c r="BA528" s="29">
        <f>TRUNC(Table11[[#This Row],[Column7]]*Table11[[#This Row],[Column312]]/100)</f>
        <v>8991</v>
      </c>
      <c r="BB528" s="30">
        <f>TRUNC(Table11[[#This Row],[Column8]]*Table11[[#This Row],[Column313]]/100)</f>
        <v>12619</v>
      </c>
      <c r="BC528" s="31">
        <f>TRUNC(Table11[[#This Row],[Column9]]*Table11[[#This Row],[Column314]]/100)</f>
        <v>0</v>
      </c>
      <c r="BD528" s="32">
        <f>TRUNC(Table11[[#This Row],[Column10]]*Table11[[#This Row],[Column30]]/100)</f>
        <v>0</v>
      </c>
      <c r="BE528">
        <f>Table11[[#This Row],[Column2]]</f>
        <v>36579</v>
      </c>
      <c r="BF528">
        <f>Table11[[#This Row],[Column28]]</f>
        <v>36579</v>
      </c>
      <c r="BG528">
        <f>Table11[[#This Row],[Column29]]</f>
        <v>36579</v>
      </c>
      <c r="BH528">
        <f>Table11[[#This Row],[Column30]]</f>
        <v>36579</v>
      </c>
      <c r="BI528">
        <f>Table11[[#This Row],[Column31]]</f>
        <v>36579</v>
      </c>
      <c r="BJ528">
        <f>Table11[[#This Row],[Column312]]</f>
        <v>36579</v>
      </c>
      <c r="BK528">
        <f>Table11[[#This Row],[Column313]]</f>
        <v>36579</v>
      </c>
      <c r="BL528">
        <f>Table11[[#This Row],[Column314]]</f>
        <v>36579</v>
      </c>
      <c r="BM528">
        <f>Table11[[#This Row],[Column315]]</f>
        <v>36579</v>
      </c>
      <c r="BN528">
        <f>Table11[[#This Row],[Column31]]</f>
        <v>36579</v>
      </c>
      <c r="BO528">
        <f>Table11[[#This Row],[Column312]]</f>
        <v>36579</v>
      </c>
    </row>
    <row r="529" spans="1:67" ht="28.8" customHeight="1">
      <c r="A529" s="2" t="s">
        <v>478</v>
      </c>
      <c r="B529" s="3" t="s">
        <v>193</v>
      </c>
      <c r="C529" s="3" t="s">
        <v>193</v>
      </c>
      <c r="D529" s="50" t="s">
        <v>1455</v>
      </c>
      <c r="E529" s="16">
        <v>0</v>
      </c>
      <c r="F529">
        <v>5.2629999999999999</v>
      </c>
      <c r="G529">
        <v>10.76</v>
      </c>
      <c r="H529">
        <v>15.025</v>
      </c>
      <c r="I529">
        <v>26.495000000000001</v>
      </c>
      <c r="J529">
        <v>18.779</v>
      </c>
      <c r="K529">
        <v>0.85199999999999998</v>
      </c>
      <c r="L529">
        <v>22.826000000000001</v>
      </c>
      <c r="M529" s="7">
        <f>Table11[[#This Row],[Progressives]]*0.67+Table11[[#This Row],[Muslim]]*0.64+Table11[[#This Row],[Left]]*0.35+Table11[[#This Row],[Average]]*0.52+Table11[[#This Row],[Reforms]]*0.2</f>
        <v>35.543669999999999</v>
      </c>
      <c r="N529" s="58">
        <f>Table11[[#This Row],[Average]]*0.34+Table11[[#This Row],[Liberal]]*0.45+Table11[[#This Row],[Blues]]+Table11[[#This Row],[Reforms]]*0.6</f>
        <v>32.006450000000001</v>
      </c>
      <c r="O529" s="9">
        <f>Table11[[#This Row],[Liberal]]*0.55+Table11[[#This Row],[Progressives]]*0.07+Table11[[#This Row],[Average]]*0.14</f>
        <v>15.089500000000001</v>
      </c>
      <c r="P529" s="11">
        <f>Table11[[#This Row],[Muslim]]*0.06+Table11[[#This Row],[Left]]*0.44+Table11[[#This Row],[Progressives]]*0.26</f>
        <v>8.9566800000000004</v>
      </c>
      <c r="Q529" s="59"/>
      <c r="R529" s="57">
        <f>Table11[[#This Row],[Muslim]]*0.3+Table11[[#This Row],[Left]]*0.21+Table11[[#This Row],[Reforms]]*0.2</f>
        <v>8.4037000000000006</v>
      </c>
      <c r="T529" s="7">
        <v>39.6</v>
      </c>
      <c r="U529" s="8">
        <v>25.3</v>
      </c>
      <c r="V529" s="10">
        <v>21</v>
      </c>
      <c r="W529" s="9">
        <v>4.8</v>
      </c>
      <c r="X529" s="11">
        <v>7.5</v>
      </c>
      <c r="Y529" s="13">
        <v>1.8</v>
      </c>
      <c r="Z529" s="12">
        <v>0</v>
      </c>
      <c r="AA529" s="14">
        <v>0</v>
      </c>
      <c r="AB529">
        <f t="shared" ca="1" si="8"/>
        <v>0.57794378593691742</v>
      </c>
      <c r="AC529">
        <v>37652</v>
      </c>
      <c r="AD529" s="17">
        <v>26.880339999999901</v>
      </c>
      <c r="AE529" s="18">
        <v>16.899519999999999</v>
      </c>
      <c r="AF529" s="19">
        <v>32.96848</v>
      </c>
      <c r="AG529" s="20">
        <v>6.5496600000000003</v>
      </c>
      <c r="AH529" s="21">
        <v>16.468</v>
      </c>
      <c r="AI529" s="22">
        <v>0.23399999999999899</v>
      </c>
      <c r="AJ529" s="23">
        <v>0</v>
      </c>
      <c r="AK529" s="24">
        <v>0</v>
      </c>
      <c r="AL529" s="2" t="s">
        <v>478</v>
      </c>
      <c r="AM529" s="17">
        <f>Table11[[#This Row],[Column3]]-Table11[[#This Row],[Labour]]</f>
        <v>-12.719660000000101</v>
      </c>
      <c r="AN529" s="18">
        <f>Table11[[#This Row],[Column4]]-Table11[[#This Row],[Conservative]]</f>
        <v>-8.4004800000000017</v>
      </c>
      <c r="AO529" s="19">
        <f>Table11[[#This Row],[Column5]]-Table11[[#This Row],[Reform]]</f>
        <v>11.96848</v>
      </c>
      <c r="AP529" s="20">
        <f>Table11[[#This Row],[Column6]]-Table11[[#This Row],[LibDem]]</f>
        <v>1.7496600000000004</v>
      </c>
      <c r="AQ529" s="21">
        <f>Table11[[#This Row],[Column7]]-Table11[[#This Row],[Green]]</f>
        <v>8.968</v>
      </c>
      <c r="AR529" s="22">
        <f>Table11[[#This Row],[Column8]]-Table11[[#This Row],[Oth]]</f>
        <v>-1.5660000000000012</v>
      </c>
      <c r="AS529" s="23">
        <f>Table11[[#This Row],[Column9]]-Table11[[#This Row],[SNP]]</f>
        <v>0</v>
      </c>
      <c r="AT529" s="24">
        <f>Table11[[#This Row],[Column10]]-Table11[[#This Row],[PD]]</f>
        <v>0</v>
      </c>
      <c r="AU529" s="24">
        <f>MAX(Table11[[#This Row],[Column3]:[Column10]])-LARGE(Table11[[#This Row],[Column3]:[Column10]],2)</f>
        <v>6.0881400000000987</v>
      </c>
      <c r="AV529">
        <f>Table11[[#This Row],[Column3]]*Table11[[#This Row],[Column2]]</f>
        <v>1012098.5616799963</v>
      </c>
      <c r="AW529" s="25">
        <f>TRUNC(Table11[[#This Row],[Column3]]*Table11[[#This Row],[Column28]]/100)</f>
        <v>10120</v>
      </c>
      <c r="AX529" s="26">
        <f>TRUNC(Table11[[#This Row],[Column4]]*Table11[[#This Row],[Column29]]/100)</f>
        <v>6363</v>
      </c>
      <c r="AY529" s="27">
        <f>TRUNC(Table11[[#This Row],[Column5]]*Table11[[#This Row],[Column30]]/100)</f>
        <v>12413</v>
      </c>
      <c r="AZ529" s="28">
        <f>TRUNC(Table11[[#This Row],[Column6]]*Table11[[#This Row],[Column31]]/100)</f>
        <v>2466</v>
      </c>
      <c r="BA529" s="29">
        <f>TRUNC(Table11[[#This Row],[Column7]]*Table11[[#This Row],[Column312]]/100)</f>
        <v>6200</v>
      </c>
      <c r="BB529" s="30">
        <f>TRUNC(Table11[[#This Row],[Column8]]*Table11[[#This Row],[Column313]]/100)</f>
        <v>88</v>
      </c>
      <c r="BC529" s="31">
        <f>TRUNC(Table11[[#This Row],[Column9]]*Table11[[#This Row],[Column314]]/100)</f>
        <v>0</v>
      </c>
      <c r="BD529" s="32">
        <f>TRUNC(Table11[[#This Row],[Column10]]*Table11[[#This Row],[Column30]]/100)</f>
        <v>0</v>
      </c>
      <c r="BE529">
        <f>Table11[[#This Row],[Column2]]</f>
        <v>37652</v>
      </c>
      <c r="BF529">
        <f>Table11[[#This Row],[Column28]]</f>
        <v>37652</v>
      </c>
      <c r="BG529">
        <f>Table11[[#This Row],[Column29]]</f>
        <v>37652</v>
      </c>
      <c r="BH529">
        <f>Table11[[#This Row],[Column30]]</f>
        <v>37652</v>
      </c>
      <c r="BI529">
        <f>Table11[[#This Row],[Column31]]</f>
        <v>37652</v>
      </c>
      <c r="BJ529">
        <f>Table11[[#This Row],[Column312]]</f>
        <v>37652</v>
      </c>
      <c r="BK529">
        <f>Table11[[#This Row],[Column313]]</f>
        <v>37652</v>
      </c>
      <c r="BL529">
        <f>Table11[[#This Row],[Column314]]</f>
        <v>37652</v>
      </c>
      <c r="BM529">
        <f>Table11[[#This Row],[Column315]]</f>
        <v>37652</v>
      </c>
      <c r="BN529">
        <f>Table11[[#This Row],[Column31]]</f>
        <v>37652</v>
      </c>
      <c r="BO529">
        <f>Table11[[#This Row],[Column312]]</f>
        <v>37652</v>
      </c>
    </row>
    <row r="530" spans="1:67" ht="28.8" customHeight="1">
      <c r="A530" s="4" t="s">
        <v>479</v>
      </c>
      <c r="B530" s="5" t="s">
        <v>193</v>
      </c>
      <c r="C530" s="5" t="s">
        <v>193</v>
      </c>
      <c r="D530" s="56" t="s">
        <v>1456</v>
      </c>
      <c r="E530" s="16">
        <v>0</v>
      </c>
      <c r="F530">
        <v>42.89</v>
      </c>
      <c r="G530">
        <v>15.802</v>
      </c>
      <c r="H530">
        <v>29.454999999999998</v>
      </c>
      <c r="I530">
        <v>0</v>
      </c>
      <c r="J530">
        <v>3.4540000000000002</v>
      </c>
      <c r="K530">
        <v>3.3820000000000001</v>
      </c>
      <c r="L530">
        <v>5.0170000000000003</v>
      </c>
      <c r="M530" s="7">
        <f>Table11[[#This Row],[Progressives]]*0.67+Table11[[#This Row],[Muslim]]*0.64+Table11[[#This Row],[Left]]*0.35+Table11[[#This Row],[Average]]*0.52+Table11[[#This Row],[Reforms]]*0.2</f>
        <v>53.718549999999993</v>
      </c>
      <c r="N530" s="58">
        <f>Table11[[#This Row],[Average]]*0.34+Table11[[#This Row],[Liberal]]*0.45+Table11[[#This Row],[Blues]]+Table11[[#This Row],[Reforms]]*0.6</f>
        <v>7.9465000000000003</v>
      </c>
      <c r="O530" s="9">
        <f>Table11[[#This Row],[Liberal]]*0.55+Table11[[#This Row],[Progressives]]*0.07+Table11[[#This Row],[Average]]*0.14</f>
        <v>3.9615500000000003</v>
      </c>
      <c r="P530" s="11">
        <f>Table11[[#This Row],[Muslim]]*0.06+Table11[[#This Row],[Left]]*0.44+Table11[[#This Row],[Progressives]]*0.26</f>
        <v>17.18458</v>
      </c>
      <c r="Q530" s="59"/>
      <c r="R530" s="57">
        <f>Table11[[#This Row],[Muslim]]*0.3+Table11[[#This Row],[Left]]*0.21+Table11[[#This Row],[Reforms]]*0.2</f>
        <v>17.18882</v>
      </c>
      <c r="T530" s="7">
        <v>34.1</v>
      </c>
      <c r="U530" s="8">
        <v>11.3</v>
      </c>
      <c r="V530" s="10">
        <v>6.5</v>
      </c>
      <c r="W530" s="9">
        <v>3.5</v>
      </c>
      <c r="X530" s="11">
        <v>6.5</v>
      </c>
      <c r="Y530" s="13">
        <v>38.1</v>
      </c>
      <c r="Z530" s="12">
        <v>0</v>
      </c>
      <c r="AA530" s="14">
        <v>0</v>
      </c>
      <c r="AB530">
        <f t="shared" ca="1" si="8"/>
        <v>0.25448274452581887</v>
      </c>
      <c r="AC530">
        <v>37476</v>
      </c>
      <c r="AD530" s="17">
        <v>23.360589999999998</v>
      </c>
      <c r="AE530" s="18">
        <v>7.8636799999999996</v>
      </c>
      <c r="AF530" s="19">
        <v>8.9</v>
      </c>
      <c r="AG530" s="20">
        <v>4.88673</v>
      </c>
      <c r="AH530" s="21">
        <v>14.18676</v>
      </c>
      <c r="AI530" s="22">
        <v>40.802239999999998</v>
      </c>
      <c r="AJ530" s="23">
        <v>0</v>
      </c>
      <c r="AK530" s="24">
        <v>0</v>
      </c>
      <c r="AL530" s="4" t="s">
        <v>479</v>
      </c>
      <c r="AM530" s="17">
        <f>Table11[[#This Row],[Column3]]-Table11[[#This Row],[Labour]]</f>
        <v>-10.739410000000003</v>
      </c>
      <c r="AN530" s="18">
        <f>Table11[[#This Row],[Column4]]-Table11[[#This Row],[Conservative]]</f>
        <v>-3.4363200000000012</v>
      </c>
      <c r="AO530" s="19">
        <f>Table11[[#This Row],[Column5]]-Table11[[#This Row],[Reform]]</f>
        <v>2.4000000000000004</v>
      </c>
      <c r="AP530" s="20">
        <f>Table11[[#This Row],[Column6]]-Table11[[#This Row],[LibDem]]</f>
        <v>1.38673</v>
      </c>
      <c r="AQ530" s="21">
        <f>Table11[[#This Row],[Column7]]-Table11[[#This Row],[Green]]</f>
        <v>7.6867599999999996</v>
      </c>
      <c r="AR530" s="22">
        <f>Table11[[#This Row],[Column8]]-Table11[[#This Row],[Oth]]</f>
        <v>2.7022399999999962</v>
      </c>
      <c r="AS530" s="23">
        <f>Table11[[#This Row],[Column9]]-Table11[[#This Row],[SNP]]</f>
        <v>0</v>
      </c>
      <c r="AT530" s="24">
        <f>Table11[[#This Row],[Column10]]-Table11[[#This Row],[PD]]</f>
        <v>0</v>
      </c>
      <c r="AU530" s="24">
        <f>MAX(Table11[[#This Row],[Column3]:[Column10]])-LARGE(Table11[[#This Row],[Column3]:[Column10]],2)</f>
        <v>17.441649999999999</v>
      </c>
      <c r="AV530">
        <f>Table11[[#This Row],[Column3]]*Table11[[#This Row],[Column2]]</f>
        <v>875461.47083999997</v>
      </c>
      <c r="AW530" s="25">
        <f>TRUNC(Table11[[#This Row],[Column3]]*Table11[[#This Row],[Column28]]/100)</f>
        <v>8754</v>
      </c>
      <c r="AX530" s="26">
        <f>TRUNC(Table11[[#This Row],[Column4]]*Table11[[#This Row],[Column29]]/100)</f>
        <v>2946</v>
      </c>
      <c r="AY530" s="27">
        <f>TRUNC(Table11[[#This Row],[Column5]]*Table11[[#This Row],[Column30]]/100)</f>
        <v>3335</v>
      </c>
      <c r="AZ530" s="28">
        <f>TRUNC(Table11[[#This Row],[Column6]]*Table11[[#This Row],[Column31]]/100)</f>
        <v>1831</v>
      </c>
      <c r="BA530" s="29">
        <f>TRUNC(Table11[[#This Row],[Column7]]*Table11[[#This Row],[Column312]]/100)</f>
        <v>5316</v>
      </c>
      <c r="BB530" s="30">
        <f>TRUNC(Table11[[#This Row],[Column8]]*Table11[[#This Row],[Column313]]/100)</f>
        <v>15291</v>
      </c>
      <c r="BC530" s="31">
        <f>TRUNC(Table11[[#This Row],[Column9]]*Table11[[#This Row],[Column314]]/100)</f>
        <v>0</v>
      </c>
      <c r="BD530" s="32">
        <f>TRUNC(Table11[[#This Row],[Column10]]*Table11[[#This Row],[Column30]]/100)</f>
        <v>0</v>
      </c>
      <c r="BE530">
        <f>Table11[[#This Row],[Column2]]</f>
        <v>37476</v>
      </c>
      <c r="BF530">
        <f>Table11[[#This Row],[Column28]]</f>
        <v>37476</v>
      </c>
      <c r="BG530">
        <f>Table11[[#This Row],[Column29]]</f>
        <v>37476</v>
      </c>
      <c r="BH530">
        <f>Table11[[#This Row],[Column30]]</f>
        <v>37476</v>
      </c>
      <c r="BI530">
        <f>Table11[[#This Row],[Column31]]</f>
        <v>37476</v>
      </c>
      <c r="BJ530">
        <f>Table11[[#This Row],[Column312]]</f>
        <v>37476</v>
      </c>
      <c r="BK530">
        <f>Table11[[#This Row],[Column313]]</f>
        <v>37476</v>
      </c>
      <c r="BL530">
        <f>Table11[[#This Row],[Column314]]</f>
        <v>37476</v>
      </c>
      <c r="BM530">
        <f>Table11[[#This Row],[Column315]]</f>
        <v>37476</v>
      </c>
      <c r="BN530">
        <f>Table11[[#This Row],[Column31]]</f>
        <v>37476</v>
      </c>
      <c r="BO530">
        <f>Table11[[#This Row],[Column312]]</f>
        <v>37476</v>
      </c>
    </row>
    <row r="531" spans="1:67" ht="28.8" customHeight="1">
      <c r="A531" s="4" t="s">
        <v>480</v>
      </c>
      <c r="B531" s="5" t="s">
        <v>193</v>
      </c>
      <c r="C531" s="5" t="s">
        <v>193</v>
      </c>
      <c r="D531" s="56" t="s">
        <v>1457</v>
      </c>
      <c r="E531">
        <v>0</v>
      </c>
      <c r="F531">
        <v>12.901</v>
      </c>
      <c r="G531">
        <v>23.795999999999999</v>
      </c>
      <c r="H531">
        <v>17.117999999999999</v>
      </c>
      <c r="I531">
        <v>15.259</v>
      </c>
      <c r="J531">
        <v>14.500999999999999</v>
      </c>
      <c r="K531">
        <v>2.282</v>
      </c>
      <c r="L531">
        <v>14.144</v>
      </c>
      <c r="M531" s="7">
        <f>Table11[[#This Row],[Progressives]]*0.67+Table11[[#This Row],[Muslim]]*0.64+Table11[[#This Row],[Left]]*0.35+Table11[[#This Row],[Average]]*0.52+Table11[[#This Row],[Reforms]]*0.2</f>
        <v>38.817779999999999</v>
      </c>
      <c r="N531" s="58">
        <f>Table11[[#This Row],[Average]]*0.34+Table11[[#This Row],[Liberal]]*0.45+Table11[[#This Row],[Blues]]+Table11[[#This Row],[Reforms]]*0.6</f>
        <v>22.481909999999999</v>
      </c>
      <c r="O531" s="9">
        <f>Table11[[#This Row],[Liberal]]*0.55+Table11[[#This Row],[Progressives]]*0.07+Table11[[#This Row],[Average]]*0.14</f>
        <v>11.31007</v>
      </c>
      <c r="P531" s="11">
        <f>Table11[[#This Row],[Muslim]]*0.06+Table11[[#This Row],[Left]]*0.44+Table11[[#This Row],[Progressives]]*0.26</f>
        <v>15.694980000000001</v>
      </c>
      <c r="Q531" s="59"/>
      <c r="R531" s="57">
        <f>Table11[[#This Row],[Muslim]]*0.3+Table11[[#This Row],[Left]]*0.21+Table11[[#This Row],[Reforms]]*0.2</f>
        <v>11.696259999999999</v>
      </c>
      <c r="T531" s="7">
        <v>45.2</v>
      </c>
      <c r="U531" s="8">
        <v>15.2</v>
      </c>
      <c r="V531" s="10">
        <v>14.9</v>
      </c>
      <c r="W531" s="9">
        <v>6</v>
      </c>
      <c r="X531" s="11">
        <v>11.2</v>
      </c>
      <c r="Y531" s="13">
        <v>7.4</v>
      </c>
      <c r="Z531" s="12">
        <v>0</v>
      </c>
      <c r="AA531" s="14">
        <v>0</v>
      </c>
      <c r="AB531">
        <f t="shared" ca="1" si="8"/>
        <v>0.19532341740231729</v>
      </c>
      <c r="AC531">
        <v>38423</v>
      </c>
      <c r="AD531" s="17">
        <v>28.044419999999999</v>
      </c>
      <c r="AE531" s="18">
        <v>13.449920000000001</v>
      </c>
      <c r="AF531" s="19">
        <v>21.874079999999999</v>
      </c>
      <c r="AG531" s="20">
        <v>5.7655799999999999</v>
      </c>
      <c r="AH531" s="21">
        <v>29.803999999999998</v>
      </c>
      <c r="AI531" s="22">
        <v>0.96199999999999897</v>
      </c>
      <c r="AJ531" s="23">
        <v>0</v>
      </c>
      <c r="AK531" s="24">
        <v>0</v>
      </c>
      <c r="AL531" s="4" t="s">
        <v>480</v>
      </c>
      <c r="AM531" s="17">
        <f>Table11[[#This Row],[Column3]]-Table11[[#This Row],[Labour]]</f>
        <v>-17.155580000000004</v>
      </c>
      <c r="AN531" s="18">
        <f>Table11[[#This Row],[Column4]]-Table11[[#This Row],[Conservative]]</f>
        <v>-1.7500799999999987</v>
      </c>
      <c r="AO531" s="19">
        <f>Table11[[#This Row],[Column5]]-Table11[[#This Row],[Reform]]</f>
        <v>6.9740799999999989</v>
      </c>
      <c r="AP531" s="20">
        <f>Table11[[#This Row],[Column6]]-Table11[[#This Row],[LibDem]]</f>
        <v>-0.23442000000000007</v>
      </c>
      <c r="AQ531" s="21">
        <f>Table11[[#This Row],[Column7]]-Table11[[#This Row],[Green]]</f>
        <v>18.603999999999999</v>
      </c>
      <c r="AR531" s="22">
        <f>Table11[[#This Row],[Column8]]-Table11[[#This Row],[Oth]]</f>
        <v>-6.4380000000000015</v>
      </c>
      <c r="AS531" s="23">
        <f>Table11[[#This Row],[Column9]]-Table11[[#This Row],[SNP]]</f>
        <v>0</v>
      </c>
      <c r="AT531" s="24">
        <f>Table11[[#This Row],[Column10]]-Table11[[#This Row],[PD]]</f>
        <v>0</v>
      </c>
      <c r="AU531" s="24">
        <f>MAX(Table11[[#This Row],[Column3]:[Column10]])-LARGE(Table11[[#This Row],[Column3]:[Column10]],2)</f>
        <v>1.7595799999999997</v>
      </c>
      <c r="AV531">
        <f>Table11[[#This Row],[Column3]]*Table11[[#This Row],[Column2]]</f>
        <v>1077550.74966</v>
      </c>
      <c r="AW531" s="25">
        <f>TRUNC(Table11[[#This Row],[Column3]]*Table11[[#This Row],[Column28]]/100)</f>
        <v>10775</v>
      </c>
      <c r="AX531" s="26">
        <f>TRUNC(Table11[[#This Row],[Column4]]*Table11[[#This Row],[Column29]]/100)</f>
        <v>5167</v>
      </c>
      <c r="AY531" s="27">
        <f>TRUNC(Table11[[#This Row],[Column5]]*Table11[[#This Row],[Column30]]/100)</f>
        <v>8404</v>
      </c>
      <c r="AZ531" s="28">
        <f>TRUNC(Table11[[#This Row],[Column6]]*Table11[[#This Row],[Column31]]/100)</f>
        <v>2215</v>
      </c>
      <c r="BA531" s="29">
        <f>TRUNC(Table11[[#This Row],[Column7]]*Table11[[#This Row],[Column312]]/100)</f>
        <v>11451</v>
      </c>
      <c r="BB531" s="30">
        <f>TRUNC(Table11[[#This Row],[Column8]]*Table11[[#This Row],[Column313]]/100)</f>
        <v>369</v>
      </c>
      <c r="BC531" s="31">
        <f>TRUNC(Table11[[#This Row],[Column9]]*Table11[[#This Row],[Column314]]/100)</f>
        <v>0</v>
      </c>
      <c r="BD531" s="32">
        <f>TRUNC(Table11[[#This Row],[Column10]]*Table11[[#This Row],[Column30]]/100)</f>
        <v>0</v>
      </c>
      <c r="BE531">
        <f>Table11[[#This Row],[Column2]]</f>
        <v>38423</v>
      </c>
      <c r="BF531">
        <f>Table11[[#This Row],[Column28]]</f>
        <v>38423</v>
      </c>
      <c r="BG531">
        <f>Table11[[#This Row],[Column29]]</f>
        <v>38423</v>
      </c>
      <c r="BH531">
        <f>Table11[[#This Row],[Column30]]</f>
        <v>38423</v>
      </c>
      <c r="BI531">
        <f>Table11[[#This Row],[Column31]]</f>
        <v>38423</v>
      </c>
      <c r="BJ531">
        <f>Table11[[#This Row],[Column312]]</f>
        <v>38423</v>
      </c>
      <c r="BK531">
        <f>Table11[[#This Row],[Column313]]</f>
        <v>38423</v>
      </c>
      <c r="BL531">
        <f>Table11[[#This Row],[Column314]]</f>
        <v>38423</v>
      </c>
      <c r="BM531">
        <f>Table11[[#This Row],[Column315]]</f>
        <v>38423</v>
      </c>
      <c r="BN531">
        <f>Table11[[#This Row],[Column31]]</f>
        <v>38423</v>
      </c>
      <c r="BO531">
        <f>Table11[[#This Row],[Column312]]</f>
        <v>38423</v>
      </c>
    </row>
    <row r="532" spans="1:67" ht="28.8">
      <c r="A532" s="2" t="s">
        <v>481</v>
      </c>
      <c r="B532" s="3" t="s">
        <v>193</v>
      </c>
      <c r="C532" s="3" t="s">
        <v>193</v>
      </c>
      <c r="D532" s="50" t="s">
        <v>1458</v>
      </c>
      <c r="E532" s="16">
        <v>0</v>
      </c>
      <c r="F532">
        <v>42.558</v>
      </c>
      <c r="G532">
        <v>14.417999999999999</v>
      </c>
      <c r="H532">
        <v>15.843</v>
      </c>
      <c r="I532">
        <v>1.583</v>
      </c>
      <c r="J532">
        <v>11.989000000000001</v>
      </c>
      <c r="K532">
        <v>1.466</v>
      </c>
      <c r="L532">
        <v>12.143000000000001</v>
      </c>
      <c r="M532" s="7">
        <f>Table11[[#This Row],[Progressives]]*0.67+Table11[[#This Row],[Muslim]]*0.64+Table11[[#This Row],[Left]]*0.35+Table11[[#This Row],[Average]]*0.52+Table11[[#This Row],[Reforms]]*0.2</f>
        <v>46.14999000000001</v>
      </c>
      <c r="N532" s="58">
        <f>Table11[[#This Row],[Average]]*0.34+Table11[[#This Row],[Liberal]]*0.45+Table11[[#This Row],[Blues]]+Table11[[#This Row],[Reforms]]*0.6</f>
        <v>14.68507</v>
      </c>
      <c r="O532" s="9">
        <f>Table11[[#This Row],[Liberal]]*0.55+Table11[[#This Row],[Progressives]]*0.07+Table11[[#This Row],[Average]]*0.14</f>
        <v>7.9245800000000006</v>
      </c>
      <c r="P532" s="11">
        <f>Table11[[#This Row],[Muslim]]*0.06+Table11[[#This Row],[Left]]*0.44+Table11[[#This Row],[Progressives]]*0.26</f>
        <v>13.016579999999999</v>
      </c>
      <c r="Q532" s="59"/>
      <c r="R532" s="57">
        <f>Table11[[#This Row],[Muslim]]*0.3+Table11[[#This Row],[Left]]*0.21+Table11[[#This Row],[Reforms]]*0.2</f>
        <v>18.223780000000001</v>
      </c>
      <c r="T532" s="7">
        <v>31.2</v>
      </c>
      <c r="U532" s="8">
        <v>10.1</v>
      </c>
      <c r="V532" s="10">
        <v>14</v>
      </c>
      <c r="W532" s="9">
        <v>10.1</v>
      </c>
      <c r="X532" s="11">
        <v>5.4</v>
      </c>
      <c r="Y532" s="13">
        <v>29.3</v>
      </c>
      <c r="Z532" s="12">
        <v>0</v>
      </c>
      <c r="AA532" s="14">
        <v>0</v>
      </c>
      <c r="AB532">
        <f t="shared" ca="1" si="8"/>
        <v>0.69026701598876206</v>
      </c>
      <c r="AC532">
        <v>36144</v>
      </c>
      <c r="AD532" s="17">
        <v>20.74033</v>
      </c>
      <c r="AE532" s="18">
        <v>7.1543999999999999</v>
      </c>
      <c r="AF532" s="19">
        <v>17.3</v>
      </c>
      <c r="AG532" s="20">
        <v>5.4002699999999999</v>
      </c>
      <c r="AH532" s="21">
        <v>16.081800000000001</v>
      </c>
      <c r="AI532" s="22">
        <v>33.3232</v>
      </c>
      <c r="AJ532" s="23">
        <v>0</v>
      </c>
      <c r="AK532" s="24">
        <v>0</v>
      </c>
      <c r="AL532" s="2" t="s">
        <v>481</v>
      </c>
      <c r="AM532" s="17">
        <f>Table11[[#This Row],[Column3]]-Table11[[#This Row],[Labour]]</f>
        <v>-10.459669999999999</v>
      </c>
      <c r="AN532" s="18">
        <f>Table11[[#This Row],[Column4]]-Table11[[#This Row],[Conservative]]</f>
        <v>-2.9455999999999998</v>
      </c>
      <c r="AO532" s="19">
        <f>Table11[[#This Row],[Column5]]-Table11[[#This Row],[Reform]]</f>
        <v>3.3000000000000007</v>
      </c>
      <c r="AP532" s="20">
        <f>Table11[[#This Row],[Column6]]-Table11[[#This Row],[LibDem]]</f>
        <v>-4.6997299999999997</v>
      </c>
      <c r="AQ532" s="21">
        <f>Table11[[#This Row],[Column7]]-Table11[[#This Row],[Green]]</f>
        <v>10.681800000000001</v>
      </c>
      <c r="AR532" s="22">
        <f>Table11[[#This Row],[Column8]]-Table11[[#This Row],[Oth]]</f>
        <v>4.0231999999999992</v>
      </c>
      <c r="AS532" s="23">
        <f>Table11[[#This Row],[Column9]]-Table11[[#This Row],[SNP]]</f>
        <v>0</v>
      </c>
      <c r="AT532" s="24">
        <f>Table11[[#This Row],[Column10]]-Table11[[#This Row],[PD]]</f>
        <v>0</v>
      </c>
      <c r="AU532" s="24">
        <f>MAX(Table11[[#This Row],[Column3]:[Column10]])-LARGE(Table11[[#This Row],[Column3]:[Column10]],2)</f>
        <v>12.58287</v>
      </c>
      <c r="AV532">
        <f>Table11[[#This Row],[Column3]]*Table11[[#This Row],[Column2]]</f>
        <v>749638.48751999997</v>
      </c>
      <c r="AW532" s="25">
        <f>TRUNC(Table11[[#This Row],[Column3]]*Table11[[#This Row],[Column28]]/100)</f>
        <v>7496</v>
      </c>
      <c r="AX532" s="26">
        <f>TRUNC(Table11[[#This Row],[Column4]]*Table11[[#This Row],[Column29]]/100)</f>
        <v>2585</v>
      </c>
      <c r="AY532" s="27">
        <f>TRUNC(Table11[[#This Row],[Column5]]*Table11[[#This Row],[Column30]]/100)</f>
        <v>6252</v>
      </c>
      <c r="AZ532" s="28">
        <f>TRUNC(Table11[[#This Row],[Column6]]*Table11[[#This Row],[Column31]]/100)</f>
        <v>1951</v>
      </c>
      <c r="BA532" s="29">
        <f>TRUNC(Table11[[#This Row],[Column7]]*Table11[[#This Row],[Column312]]/100)</f>
        <v>5812</v>
      </c>
      <c r="BB532" s="30">
        <f>TRUNC(Table11[[#This Row],[Column8]]*Table11[[#This Row],[Column313]]/100)</f>
        <v>12044</v>
      </c>
      <c r="BC532" s="31">
        <f>TRUNC(Table11[[#This Row],[Column9]]*Table11[[#This Row],[Column314]]/100)</f>
        <v>0</v>
      </c>
      <c r="BD532" s="32">
        <f>TRUNC(Table11[[#This Row],[Column10]]*Table11[[#This Row],[Column30]]/100)</f>
        <v>0</v>
      </c>
      <c r="BE532">
        <f>Table11[[#This Row],[Column2]]</f>
        <v>36144</v>
      </c>
      <c r="BF532">
        <f>Table11[[#This Row],[Column28]]</f>
        <v>36144</v>
      </c>
      <c r="BG532">
        <f>Table11[[#This Row],[Column29]]</f>
        <v>36144</v>
      </c>
      <c r="BH532">
        <f>Table11[[#This Row],[Column30]]</f>
        <v>36144</v>
      </c>
      <c r="BI532">
        <f>Table11[[#This Row],[Column31]]</f>
        <v>36144</v>
      </c>
      <c r="BJ532">
        <f>Table11[[#This Row],[Column312]]</f>
        <v>36144</v>
      </c>
      <c r="BK532">
        <f>Table11[[#This Row],[Column313]]</f>
        <v>36144</v>
      </c>
      <c r="BL532">
        <f>Table11[[#This Row],[Column314]]</f>
        <v>36144</v>
      </c>
      <c r="BM532">
        <f>Table11[[#This Row],[Column315]]</f>
        <v>36144</v>
      </c>
      <c r="BN532">
        <f>Table11[[#This Row],[Column31]]</f>
        <v>36144</v>
      </c>
      <c r="BO532">
        <f>Table11[[#This Row],[Column312]]</f>
        <v>36144</v>
      </c>
    </row>
    <row r="533" spans="1:67" ht="28.8" customHeight="1">
      <c r="A533" s="2" t="s">
        <v>518</v>
      </c>
      <c r="B533" s="3" t="s">
        <v>344</v>
      </c>
      <c r="C533" s="3" t="s">
        <v>193</v>
      </c>
      <c r="D533" s="50" t="s">
        <v>1459</v>
      </c>
      <c r="E533">
        <v>0</v>
      </c>
      <c r="F533">
        <v>0.86599999999999999</v>
      </c>
      <c r="G533">
        <v>7.5389999999999997</v>
      </c>
      <c r="H533">
        <v>7.1840000000000002</v>
      </c>
      <c r="I533">
        <v>27.512</v>
      </c>
      <c r="J533">
        <v>32.384</v>
      </c>
      <c r="K533">
        <v>4.83</v>
      </c>
      <c r="L533">
        <v>19.684999999999999</v>
      </c>
      <c r="M533" s="7">
        <f>Table11[[#This Row],[Progressives]]*0.67+Table11[[#This Row],[Muslim]]*0.64+Table11[[#This Row],[Left]]*0.35+Table11[[#This Row],[Average]]*0.52+Table11[[#This Row],[Reforms]]*0.2</f>
        <v>26.249410000000001</v>
      </c>
      <c r="N533" s="58">
        <f>Table11[[#This Row],[Average]]*0.34+Table11[[#This Row],[Liberal]]*0.45+Table11[[#This Row],[Blues]]+Table11[[#This Row],[Reforms]]*0.6</f>
        <v>40.567880000000002</v>
      </c>
      <c r="O533" s="9">
        <f>Table11[[#This Row],[Liberal]]*0.55+Table11[[#This Row],[Progressives]]*0.07+Table11[[#This Row],[Average]]*0.14</f>
        <v>22.165760000000006</v>
      </c>
      <c r="P533" s="11">
        <f>Table11[[#This Row],[Muslim]]*0.06+Table11[[#This Row],[Left]]*0.44+Table11[[#This Row],[Progressives]]*0.26</f>
        <v>5.2369599999999998</v>
      </c>
      <c r="Q533" s="59"/>
      <c r="R533" s="57">
        <f>Table11[[#This Row],[Muslim]]*0.3+Table11[[#This Row],[Left]]*0.21+Table11[[#This Row],[Reforms]]*0.2</f>
        <v>5.7799899999999997</v>
      </c>
      <c r="T533" s="7">
        <v>26.8</v>
      </c>
      <c r="U533" s="8">
        <v>32.799999999999997</v>
      </c>
      <c r="V533" s="10">
        <v>19</v>
      </c>
      <c r="W533" s="9">
        <v>14.7</v>
      </c>
      <c r="X533" s="11">
        <v>3.3</v>
      </c>
      <c r="Y533" s="13">
        <v>3.4</v>
      </c>
      <c r="Z533" s="12">
        <v>0</v>
      </c>
      <c r="AA533" s="14">
        <v>0</v>
      </c>
      <c r="AB533">
        <f t="shared" ca="1" si="8"/>
        <v>0.65105950980507943</v>
      </c>
      <c r="AC533">
        <v>50405</v>
      </c>
      <c r="AD533" s="17">
        <v>10.26432</v>
      </c>
      <c r="AE533" s="18">
        <v>39.397709999999996</v>
      </c>
      <c r="AF533" s="19">
        <v>29.353999999999999</v>
      </c>
      <c r="AG533" s="20">
        <v>10.90827</v>
      </c>
      <c r="AH533" s="21">
        <v>9.7390000000000008</v>
      </c>
      <c r="AI533" s="22">
        <v>0.3367</v>
      </c>
      <c r="AJ533" s="23">
        <v>0</v>
      </c>
      <c r="AK533" s="24">
        <v>0</v>
      </c>
      <c r="AL533" s="2" t="s">
        <v>518</v>
      </c>
      <c r="AM533" s="17">
        <f>Table11[[#This Row],[Column3]]-Table11[[#This Row],[Labour]]</f>
        <v>-16.535679999999999</v>
      </c>
      <c r="AN533" s="18">
        <f>Table11[[#This Row],[Column4]]-Table11[[#This Row],[Conservative]]</f>
        <v>6.5977099999999993</v>
      </c>
      <c r="AO533" s="19">
        <f>Table11[[#This Row],[Column5]]-Table11[[#This Row],[Reform]]</f>
        <v>10.353999999999999</v>
      </c>
      <c r="AP533" s="20">
        <f>Table11[[#This Row],[Column6]]-Table11[[#This Row],[LibDem]]</f>
        <v>-3.7917299999999994</v>
      </c>
      <c r="AQ533" s="21">
        <f>Table11[[#This Row],[Column7]]-Table11[[#This Row],[Green]]</f>
        <v>6.4390000000000009</v>
      </c>
      <c r="AR533" s="22">
        <f>Table11[[#This Row],[Column8]]-Table11[[#This Row],[Oth]]</f>
        <v>-3.0632999999999999</v>
      </c>
      <c r="AS533" s="23">
        <f>Table11[[#This Row],[Column9]]-Table11[[#This Row],[SNP]]</f>
        <v>0</v>
      </c>
      <c r="AT533" s="24">
        <f>Table11[[#This Row],[Column10]]-Table11[[#This Row],[PD]]</f>
        <v>0</v>
      </c>
      <c r="AU533" s="24">
        <f>MAX(Table11[[#This Row],[Column3]:[Column10]])-LARGE(Table11[[#This Row],[Column3]:[Column10]],2)</f>
        <v>10.043709999999997</v>
      </c>
      <c r="AV533">
        <f>Table11[[#This Row],[Column3]]*Table11[[#This Row],[Column2]]</f>
        <v>517373.04959999997</v>
      </c>
      <c r="AW533" s="25">
        <f>TRUNC(Table11[[#This Row],[Column3]]*Table11[[#This Row],[Column28]]/100)</f>
        <v>5173</v>
      </c>
      <c r="AX533" s="26">
        <f>TRUNC(Table11[[#This Row],[Column4]]*Table11[[#This Row],[Column29]]/100)</f>
        <v>19858</v>
      </c>
      <c r="AY533" s="27">
        <f>TRUNC(Table11[[#This Row],[Column5]]*Table11[[#This Row],[Column30]]/100)</f>
        <v>14795</v>
      </c>
      <c r="AZ533" s="28">
        <f>TRUNC(Table11[[#This Row],[Column6]]*Table11[[#This Row],[Column31]]/100)</f>
        <v>5498</v>
      </c>
      <c r="BA533" s="29">
        <f>TRUNC(Table11[[#This Row],[Column7]]*Table11[[#This Row],[Column312]]/100)</f>
        <v>4908</v>
      </c>
      <c r="BB533" s="30">
        <f>TRUNC(Table11[[#This Row],[Column8]]*Table11[[#This Row],[Column313]]/100)</f>
        <v>169</v>
      </c>
      <c r="BC533" s="31">
        <f>TRUNC(Table11[[#This Row],[Column9]]*Table11[[#This Row],[Column314]]/100)</f>
        <v>0</v>
      </c>
      <c r="BD533" s="32">
        <f>TRUNC(Table11[[#This Row],[Column10]]*Table11[[#This Row],[Column30]]/100)</f>
        <v>0</v>
      </c>
      <c r="BE533">
        <f>Table11[[#This Row],[Column2]]</f>
        <v>50405</v>
      </c>
      <c r="BF533">
        <f>Table11[[#This Row],[Column28]]</f>
        <v>50405</v>
      </c>
      <c r="BG533">
        <f>Table11[[#This Row],[Column29]]</f>
        <v>50405</v>
      </c>
      <c r="BH533">
        <f>Table11[[#This Row],[Column30]]</f>
        <v>50405</v>
      </c>
      <c r="BI533">
        <f>Table11[[#This Row],[Column31]]</f>
        <v>50405</v>
      </c>
      <c r="BJ533">
        <f>Table11[[#This Row],[Column312]]</f>
        <v>50405</v>
      </c>
      <c r="BK533">
        <f>Table11[[#This Row],[Column313]]</f>
        <v>50405</v>
      </c>
      <c r="BL533">
        <f>Table11[[#This Row],[Column314]]</f>
        <v>50405</v>
      </c>
      <c r="BM533">
        <f>Table11[[#This Row],[Column315]]</f>
        <v>50405</v>
      </c>
      <c r="BN533">
        <f>Table11[[#This Row],[Column31]]</f>
        <v>50405</v>
      </c>
      <c r="BO533">
        <f>Table11[[#This Row],[Column312]]</f>
        <v>50405</v>
      </c>
    </row>
    <row r="534" spans="1:67" ht="28.8" customHeight="1">
      <c r="A534" s="4" t="s">
        <v>521</v>
      </c>
      <c r="B534" s="5" t="s">
        <v>522</v>
      </c>
      <c r="C534" s="5" t="s">
        <v>193</v>
      </c>
      <c r="D534" s="56" t="s">
        <v>1460</v>
      </c>
      <c r="E534" s="16">
        <v>0</v>
      </c>
      <c r="F534">
        <v>9.532</v>
      </c>
      <c r="G534">
        <v>8.8460000000000001</v>
      </c>
      <c r="H534">
        <v>8.5549999999999997</v>
      </c>
      <c r="I534">
        <v>26.007999999999999</v>
      </c>
      <c r="J534">
        <v>17.669</v>
      </c>
      <c r="K534">
        <v>3.113</v>
      </c>
      <c r="L534">
        <v>26.277000000000001</v>
      </c>
      <c r="M534" s="7">
        <f>Table11[[#This Row],[Progressives]]*0.67+Table11[[#This Row],[Muslim]]*0.64+Table11[[#This Row],[Left]]*0.35+Table11[[#This Row],[Average]]*0.52+Table11[[#This Row],[Reforms]]*0.2</f>
        <v>33.707990000000002</v>
      </c>
      <c r="N534" s="58">
        <f>Table11[[#This Row],[Average]]*0.34+Table11[[#This Row],[Liberal]]*0.45+Table11[[#This Row],[Blues]]+Table11[[#This Row],[Reforms]]*0.6</f>
        <v>35.672969999999999</v>
      </c>
      <c r="O534" s="9">
        <f>Table11[[#This Row],[Liberal]]*0.55+Table11[[#This Row],[Progressives]]*0.07+Table11[[#This Row],[Average]]*0.14</f>
        <v>13.957920000000003</v>
      </c>
      <c r="P534" s="11">
        <f>Table11[[#This Row],[Muslim]]*0.06+Table11[[#This Row],[Left]]*0.44+Table11[[#This Row],[Progressives]]*0.26</f>
        <v>6.6884599999999992</v>
      </c>
      <c r="Q534" s="59"/>
      <c r="R534" s="57">
        <f>Table11[[#This Row],[Muslim]]*0.3+Table11[[#This Row],[Left]]*0.21+Table11[[#This Row],[Reforms]]*0.2</f>
        <v>9.9726600000000012</v>
      </c>
      <c r="T534" s="7">
        <v>35.6</v>
      </c>
      <c r="U534" s="8">
        <v>30.6</v>
      </c>
      <c r="V534" s="10">
        <v>21.1</v>
      </c>
      <c r="W534" s="9">
        <v>3.6</v>
      </c>
      <c r="X534" s="11">
        <v>4.5999999999999996</v>
      </c>
      <c r="Y534" s="13">
        <v>4.5</v>
      </c>
      <c r="Z534" s="12">
        <v>0</v>
      </c>
      <c r="AA534" s="14">
        <v>0</v>
      </c>
      <c r="AB534">
        <f t="shared" ca="1" si="8"/>
        <v>0.88156506040524496</v>
      </c>
      <c r="AC534">
        <v>45627</v>
      </c>
      <c r="AD534" s="17">
        <v>24.814</v>
      </c>
      <c r="AE534" s="18">
        <v>25.73949</v>
      </c>
      <c r="AF534" s="19">
        <v>32.097000000000001</v>
      </c>
      <c r="AG534" s="20">
        <v>4.7555100000000001</v>
      </c>
      <c r="AH534" s="21">
        <v>12.009</v>
      </c>
      <c r="AI534" s="22">
        <v>0.58499999999999996</v>
      </c>
      <c r="AJ534" s="23">
        <v>0</v>
      </c>
      <c r="AK534" s="24">
        <v>0</v>
      </c>
      <c r="AL534" s="4" t="s">
        <v>521</v>
      </c>
      <c r="AM534" s="17">
        <f>Table11[[#This Row],[Column3]]-Table11[[#This Row],[Labour]]</f>
        <v>-10.786000000000001</v>
      </c>
      <c r="AN534" s="18">
        <f>Table11[[#This Row],[Column4]]-Table11[[#This Row],[Conservative]]</f>
        <v>-4.8605100000000014</v>
      </c>
      <c r="AO534" s="19">
        <f>Table11[[#This Row],[Column5]]-Table11[[#This Row],[Reform]]</f>
        <v>10.997</v>
      </c>
      <c r="AP534" s="20">
        <f>Table11[[#This Row],[Column6]]-Table11[[#This Row],[LibDem]]</f>
        <v>1.15551</v>
      </c>
      <c r="AQ534" s="21">
        <f>Table11[[#This Row],[Column7]]-Table11[[#This Row],[Green]]</f>
        <v>7.4090000000000007</v>
      </c>
      <c r="AR534" s="22">
        <f>Table11[[#This Row],[Column8]]-Table11[[#This Row],[Oth]]</f>
        <v>-3.915</v>
      </c>
      <c r="AS534" s="23">
        <f>Table11[[#This Row],[Column9]]-Table11[[#This Row],[SNP]]</f>
        <v>0</v>
      </c>
      <c r="AT534" s="24">
        <f>Table11[[#This Row],[Column10]]-Table11[[#This Row],[PD]]</f>
        <v>0</v>
      </c>
      <c r="AU534" s="24">
        <f>MAX(Table11[[#This Row],[Column3]:[Column10]])-LARGE(Table11[[#This Row],[Column3]:[Column10]],2)</f>
        <v>6.3575100000000013</v>
      </c>
      <c r="AV534">
        <f>Table11[[#This Row],[Column3]]*Table11[[#This Row],[Column2]]</f>
        <v>1132188.378</v>
      </c>
      <c r="AW534" s="25">
        <f>TRUNC(Table11[[#This Row],[Column3]]*Table11[[#This Row],[Column28]]/100)</f>
        <v>11321</v>
      </c>
      <c r="AX534" s="26">
        <f>TRUNC(Table11[[#This Row],[Column4]]*Table11[[#This Row],[Column29]]/100)</f>
        <v>11744</v>
      </c>
      <c r="AY534" s="27">
        <f>TRUNC(Table11[[#This Row],[Column5]]*Table11[[#This Row],[Column30]]/100)</f>
        <v>14644</v>
      </c>
      <c r="AZ534" s="28">
        <f>TRUNC(Table11[[#This Row],[Column6]]*Table11[[#This Row],[Column31]]/100)</f>
        <v>2169</v>
      </c>
      <c r="BA534" s="29">
        <f>TRUNC(Table11[[#This Row],[Column7]]*Table11[[#This Row],[Column312]]/100)</f>
        <v>5479</v>
      </c>
      <c r="BB534" s="30">
        <f>TRUNC(Table11[[#This Row],[Column8]]*Table11[[#This Row],[Column313]]/100)</f>
        <v>266</v>
      </c>
      <c r="BC534" s="31">
        <f>TRUNC(Table11[[#This Row],[Column9]]*Table11[[#This Row],[Column314]]/100)</f>
        <v>0</v>
      </c>
      <c r="BD534" s="32">
        <f>TRUNC(Table11[[#This Row],[Column10]]*Table11[[#This Row],[Column30]]/100)</f>
        <v>0</v>
      </c>
      <c r="BE534">
        <f>Table11[[#This Row],[Column2]]</f>
        <v>45627</v>
      </c>
      <c r="BF534">
        <f>Table11[[#This Row],[Column28]]</f>
        <v>45627</v>
      </c>
      <c r="BG534">
        <f>Table11[[#This Row],[Column29]]</f>
        <v>45627</v>
      </c>
      <c r="BH534">
        <f>Table11[[#This Row],[Column30]]</f>
        <v>45627</v>
      </c>
      <c r="BI534">
        <f>Table11[[#This Row],[Column31]]</f>
        <v>45627</v>
      </c>
      <c r="BJ534">
        <f>Table11[[#This Row],[Column312]]</f>
        <v>45627</v>
      </c>
      <c r="BK534">
        <f>Table11[[#This Row],[Column313]]</f>
        <v>45627</v>
      </c>
      <c r="BL534">
        <f>Table11[[#This Row],[Column314]]</f>
        <v>45627</v>
      </c>
      <c r="BM534">
        <f>Table11[[#This Row],[Column315]]</f>
        <v>45627</v>
      </c>
      <c r="BN534">
        <f>Table11[[#This Row],[Column31]]</f>
        <v>45627</v>
      </c>
      <c r="BO534">
        <f>Table11[[#This Row],[Column312]]</f>
        <v>45627</v>
      </c>
    </row>
    <row r="535" spans="1:67">
      <c r="A535" s="2" t="s">
        <v>531</v>
      </c>
      <c r="B535" s="3" t="s">
        <v>522</v>
      </c>
      <c r="C535" s="3" t="s">
        <v>193</v>
      </c>
      <c r="D535" s="50" t="s">
        <v>1461</v>
      </c>
      <c r="E535">
        <v>0</v>
      </c>
      <c r="F535">
        <v>0.34399999999999997</v>
      </c>
      <c r="G535">
        <v>8.3059999999999992</v>
      </c>
      <c r="H535">
        <v>6.1680000000000001</v>
      </c>
      <c r="I535">
        <v>31.111000000000001</v>
      </c>
      <c r="J535">
        <v>19.576000000000001</v>
      </c>
      <c r="K535">
        <v>2.27</v>
      </c>
      <c r="L535">
        <v>32.223999999999997</v>
      </c>
      <c r="M535" s="7">
        <f>Table11[[#This Row],[Progressives]]*0.67+Table11[[#This Row],[Muslim]]*0.64+Table11[[#This Row],[Left]]*0.35+Table11[[#This Row],[Average]]*0.52+Table11[[#This Row],[Reforms]]*0.2</f>
        <v>29.882339999999999</v>
      </c>
      <c r="N535" s="58">
        <f>Table11[[#This Row],[Average]]*0.34+Table11[[#This Row],[Liberal]]*0.45+Table11[[#This Row],[Blues]]+Table11[[#This Row],[Reforms]]*0.6</f>
        <v>40.991340000000001</v>
      </c>
      <c r="O535" s="9">
        <f>Table11[[#This Row],[Liberal]]*0.55+Table11[[#This Row],[Progressives]]*0.07+Table11[[#This Row],[Average]]*0.14</f>
        <v>15.554100000000002</v>
      </c>
      <c r="P535" s="11">
        <f>Table11[[#This Row],[Muslim]]*0.06+Table11[[#This Row],[Left]]*0.44+Table11[[#This Row],[Progressives]]*0.26</f>
        <v>5.2789599999999997</v>
      </c>
      <c r="Q535" s="59"/>
      <c r="R535" s="57">
        <f>Table11[[#This Row],[Muslim]]*0.3+Table11[[#This Row],[Left]]*0.21+Table11[[#This Row],[Reforms]]*0.2</f>
        <v>8.2922599999999989</v>
      </c>
      <c r="T535" s="7">
        <v>36.5</v>
      </c>
      <c r="U535" s="8">
        <v>29.2</v>
      </c>
      <c r="V535" s="10">
        <v>26.9</v>
      </c>
      <c r="W535" s="9">
        <v>2.4</v>
      </c>
      <c r="X535" s="11">
        <v>5</v>
      </c>
      <c r="Y535" s="13">
        <v>0</v>
      </c>
      <c r="Z535" s="12">
        <v>0</v>
      </c>
      <c r="AA535" s="14">
        <v>0</v>
      </c>
      <c r="AB535">
        <f t="shared" ca="1" si="8"/>
        <v>0.32061587069009923</v>
      </c>
      <c r="AC535">
        <v>42953</v>
      </c>
      <c r="AD535" s="17">
        <v>21.271000000000001</v>
      </c>
      <c r="AE535" s="18">
        <v>24.086179999999999</v>
      </c>
      <c r="AF535" s="19">
        <v>38.430999999999997</v>
      </c>
      <c r="AG535" s="20">
        <v>4.0678200000000002</v>
      </c>
      <c r="AH535" s="21">
        <v>12.144</v>
      </c>
      <c r="AI535" s="22">
        <v>0</v>
      </c>
      <c r="AJ535" s="23">
        <v>0</v>
      </c>
      <c r="AK535" s="24">
        <v>0</v>
      </c>
      <c r="AL535" s="2" t="s">
        <v>531</v>
      </c>
      <c r="AM535" s="17">
        <f>Table11[[#This Row],[Column3]]-Table11[[#This Row],[Labour]]</f>
        <v>-15.228999999999999</v>
      </c>
      <c r="AN535" s="18">
        <f>Table11[[#This Row],[Column4]]-Table11[[#This Row],[Conservative]]</f>
        <v>-5.1138200000000005</v>
      </c>
      <c r="AO535" s="19">
        <f>Table11[[#This Row],[Column5]]-Table11[[#This Row],[Reform]]</f>
        <v>11.530999999999999</v>
      </c>
      <c r="AP535" s="20">
        <f>Table11[[#This Row],[Column6]]-Table11[[#This Row],[LibDem]]</f>
        <v>1.6678200000000003</v>
      </c>
      <c r="AQ535" s="21">
        <f>Table11[[#This Row],[Column7]]-Table11[[#This Row],[Green]]</f>
        <v>7.1440000000000001</v>
      </c>
      <c r="AR535" s="22">
        <f>Table11[[#This Row],[Column8]]-Table11[[#This Row],[Oth]]</f>
        <v>0</v>
      </c>
      <c r="AS535" s="23">
        <f>Table11[[#This Row],[Column9]]-Table11[[#This Row],[SNP]]</f>
        <v>0</v>
      </c>
      <c r="AT535" s="24">
        <f>Table11[[#This Row],[Column10]]-Table11[[#This Row],[PD]]</f>
        <v>0</v>
      </c>
      <c r="AU535" s="24">
        <f>MAX(Table11[[#This Row],[Column3]:[Column10]])-LARGE(Table11[[#This Row],[Column3]:[Column10]],2)</f>
        <v>14.344819999999999</v>
      </c>
      <c r="AV535">
        <f>Table11[[#This Row],[Column3]]*Table11[[#This Row],[Column2]]</f>
        <v>913653.26300000004</v>
      </c>
      <c r="AW535" s="25">
        <f>TRUNC(Table11[[#This Row],[Column3]]*Table11[[#This Row],[Column28]]/100)</f>
        <v>9136</v>
      </c>
      <c r="AX535" s="26">
        <f>TRUNC(Table11[[#This Row],[Column4]]*Table11[[#This Row],[Column29]]/100)</f>
        <v>10345</v>
      </c>
      <c r="AY535" s="27">
        <f>TRUNC(Table11[[#This Row],[Column5]]*Table11[[#This Row],[Column30]]/100)</f>
        <v>16507</v>
      </c>
      <c r="AZ535" s="28">
        <f>TRUNC(Table11[[#This Row],[Column6]]*Table11[[#This Row],[Column31]]/100)</f>
        <v>1747</v>
      </c>
      <c r="BA535" s="29">
        <f>TRUNC(Table11[[#This Row],[Column7]]*Table11[[#This Row],[Column312]]/100)</f>
        <v>5216</v>
      </c>
      <c r="BB535" s="30">
        <f>TRUNC(Table11[[#This Row],[Column8]]*Table11[[#This Row],[Column313]]/100)</f>
        <v>0</v>
      </c>
      <c r="BC535" s="31">
        <f>TRUNC(Table11[[#This Row],[Column9]]*Table11[[#This Row],[Column314]]/100)</f>
        <v>0</v>
      </c>
      <c r="BD535" s="32">
        <f>TRUNC(Table11[[#This Row],[Column10]]*Table11[[#This Row],[Column30]]/100)</f>
        <v>0</v>
      </c>
      <c r="BE535">
        <f>Table11[[#This Row],[Column2]]</f>
        <v>42953</v>
      </c>
      <c r="BF535">
        <f>Table11[[#This Row],[Column28]]</f>
        <v>42953</v>
      </c>
      <c r="BG535">
        <f>Table11[[#This Row],[Column29]]</f>
        <v>42953</v>
      </c>
      <c r="BH535">
        <f>Table11[[#This Row],[Column30]]</f>
        <v>42953</v>
      </c>
      <c r="BI535">
        <f>Table11[[#This Row],[Column31]]</f>
        <v>42953</v>
      </c>
      <c r="BJ535">
        <f>Table11[[#This Row],[Column312]]</f>
        <v>42953</v>
      </c>
      <c r="BK535">
        <f>Table11[[#This Row],[Column313]]</f>
        <v>42953</v>
      </c>
      <c r="BL535">
        <f>Table11[[#This Row],[Column314]]</f>
        <v>42953</v>
      </c>
      <c r="BM535">
        <f>Table11[[#This Row],[Column315]]</f>
        <v>42953</v>
      </c>
      <c r="BN535">
        <f>Table11[[#This Row],[Column31]]</f>
        <v>42953</v>
      </c>
      <c r="BO535">
        <f>Table11[[#This Row],[Column312]]</f>
        <v>42953</v>
      </c>
    </row>
    <row r="536" spans="1:67" ht="28.8" customHeight="1">
      <c r="A536" s="4" t="s">
        <v>335</v>
      </c>
      <c r="B536" s="5" t="s">
        <v>193</v>
      </c>
      <c r="C536" s="5" t="s">
        <v>193</v>
      </c>
      <c r="D536" s="56" t="s">
        <v>1462</v>
      </c>
      <c r="E536">
        <v>0</v>
      </c>
      <c r="F536">
        <v>13.433</v>
      </c>
      <c r="G536">
        <v>12.026999999999999</v>
      </c>
      <c r="H536">
        <v>24.8</v>
      </c>
      <c r="I536">
        <v>17.361999999999998</v>
      </c>
      <c r="J536">
        <v>10.738</v>
      </c>
      <c r="K536">
        <v>4.3209999999999997</v>
      </c>
      <c r="L536">
        <v>17.318000000000001</v>
      </c>
      <c r="M536" s="7">
        <f>Table11[[#This Row],[Progressives]]*0.67+Table11[[#This Row],[Muslim]]*0.64+Table11[[#This Row],[Left]]*0.35+Table11[[#This Row],[Average]]*0.52+Table11[[#This Row],[Reforms]]*0.2</f>
        <v>41.914410000000004</v>
      </c>
      <c r="N536" s="58">
        <f>Table11[[#This Row],[Average]]*0.34+Table11[[#This Row],[Liberal]]*0.45+Table11[[#This Row],[Blues]]+Table11[[#This Row],[Reforms]]*0.6</f>
        <v>25.44698</v>
      </c>
      <c r="O536" s="9">
        <f>Table11[[#This Row],[Liberal]]*0.55+Table11[[#This Row],[Progressives]]*0.07+Table11[[#This Row],[Average]]*0.14</f>
        <v>10.07258</v>
      </c>
      <c r="P536" s="11">
        <f>Table11[[#This Row],[Muslim]]*0.06+Table11[[#This Row],[Left]]*0.44+Table11[[#This Row],[Progressives]]*0.26</f>
        <v>12.545860000000001</v>
      </c>
      <c r="Q536" s="59"/>
      <c r="R536" s="57">
        <f>Table11[[#This Row],[Muslim]]*0.3+Table11[[#This Row],[Left]]*0.21+Table11[[#This Row],[Reforms]]*0.2</f>
        <v>10.019169999999999</v>
      </c>
      <c r="T536" s="7">
        <v>49.5</v>
      </c>
      <c r="U536" s="8">
        <v>16.899999999999999</v>
      </c>
      <c r="V536" s="10">
        <v>18.100000000000001</v>
      </c>
      <c r="W536" s="9">
        <v>3.3</v>
      </c>
      <c r="X536" s="11">
        <v>7.4</v>
      </c>
      <c r="Y536" s="13">
        <v>4.9000000000000004</v>
      </c>
      <c r="Z536" s="12">
        <v>0</v>
      </c>
      <c r="AA536" s="14">
        <v>0</v>
      </c>
      <c r="AB536">
        <f t="shared" ca="1" si="8"/>
        <v>0.87613303689314836</v>
      </c>
      <c r="AC536">
        <v>37014</v>
      </c>
      <c r="AD536" s="17">
        <v>34.983649999999997</v>
      </c>
      <c r="AE536" s="18">
        <v>13.2211199999999</v>
      </c>
      <c r="AF536" s="19">
        <v>26.342879999999901</v>
      </c>
      <c r="AG536" s="20">
        <v>4.6939500000000001</v>
      </c>
      <c r="AH536" s="21">
        <v>20.111000000000001</v>
      </c>
      <c r="AI536" s="22">
        <v>0.64739999999999998</v>
      </c>
      <c r="AJ536" s="23">
        <v>0</v>
      </c>
      <c r="AK536" s="24">
        <v>0</v>
      </c>
      <c r="AL536" s="4" t="s">
        <v>335</v>
      </c>
      <c r="AM536" s="17">
        <f>Table11[[#This Row],[Column3]]-Table11[[#This Row],[Labour]]</f>
        <v>-14.516350000000003</v>
      </c>
      <c r="AN536" s="18">
        <f>Table11[[#This Row],[Column4]]-Table11[[#This Row],[Conservative]]</f>
        <v>-3.678880000000099</v>
      </c>
      <c r="AO536" s="19">
        <f>Table11[[#This Row],[Column5]]-Table11[[#This Row],[Reform]]</f>
        <v>8.2428799999999001</v>
      </c>
      <c r="AP536" s="20">
        <f>Table11[[#This Row],[Column6]]-Table11[[#This Row],[LibDem]]</f>
        <v>1.3939500000000002</v>
      </c>
      <c r="AQ536" s="21">
        <f>Table11[[#This Row],[Column7]]-Table11[[#This Row],[Green]]</f>
        <v>12.711</v>
      </c>
      <c r="AR536" s="22">
        <f>Table11[[#This Row],[Column8]]-Table11[[#This Row],[Oth]]</f>
        <v>-4.2526000000000002</v>
      </c>
      <c r="AS536" s="23">
        <f>Table11[[#This Row],[Column9]]-Table11[[#This Row],[SNP]]</f>
        <v>0</v>
      </c>
      <c r="AT536" s="24">
        <f>Table11[[#This Row],[Column10]]-Table11[[#This Row],[PD]]</f>
        <v>0</v>
      </c>
      <c r="AU536" s="24">
        <f>MAX(Table11[[#This Row],[Column3]:[Column10]])-LARGE(Table11[[#This Row],[Column3]:[Column10]],2)</f>
        <v>8.6407700000000958</v>
      </c>
      <c r="AV536">
        <f>Table11[[#This Row],[Column3]]*Table11[[#This Row],[Column2]]</f>
        <v>1294884.8210999998</v>
      </c>
      <c r="AW536" s="25">
        <f>TRUNC(Table11[[#This Row],[Column3]]*Table11[[#This Row],[Column28]]/100)</f>
        <v>12948</v>
      </c>
      <c r="AX536" s="26">
        <f>TRUNC(Table11[[#This Row],[Column4]]*Table11[[#This Row],[Column29]]/100)</f>
        <v>4893</v>
      </c>
      <c r="AY536" s="27">
        <f>TRUNC(Table11[[#This Row],[Column5]]*Table11[[#This Row],[Column30]]/100)</f>
        <v>9750</v>
      </c>
      <c r="AZ536" s="28">
        <f>TRUNC(Table11[[#This Row],[Column6]]*Table11[[#This Row],[Column31]]/100)</f>
        <v>1737</v>
      </c>
      <c r="BA536" s="29">
        <f>TRUNC(Table11[[#This Row],[Column7]]*Table11[[#This Row],[Column312]]/100)</f>
        <v>7443</v>
      </c>
      <c r="BB536" s="30">
        <f>TRUNC(Table11[[#This Row],[Column8]]*Table11[[#This Row],[Column313]]/100)</f>
        <v>239</v>
      </c>
      <c r="BC536" s="31">
        <f>TRUNC(Table11[[#This Row],[Column9]]*Table11[[#This Row],[Column314]]/100)</f>
        <v>0</v>
      </c>
      <c r="BD536" s="32">
        <f>TRUNC(Table11[[#This Row],[Column10]]*Table11[[#This Row],[Column30]]/100)</f>
        <v>0</v>
      </c>
      <c r="BE536">
        <f>Table11[[#This Row],[Column2]]</f>
        <v>37014</v>
      </c>
      <c r="BF536">
        <f>Table11[[#This Row],[Column28]]</f>
        <v>37014</v>
      </c>
      <c r="BG536">
        <f>Table11[[#This Row],[Column29]]</f>
        <v>37014</v>
      </c>
      <c r="BH536">
        <f>Table11[[#This Row],[Column30]]</f>
        <v>37014</v>
      </c>
      <c r="BI536">
        <f>Table11[[#This Row],[Column31]]</f>
        <v>37014</v>
      </c>
      <c r="BJ536">
        <f>Table11[[#This Row],[Column312]]</f>
        <v>37014</v>
      </c>
      <c r="BK536">
        <f>Table11[[#This Row],[Column313]]</f>
        <v>37014</v>
      </c>
      <c r="BL536">
        <f>Table11[[#This Row],[Column314]]</f>
        <v>37014</v>
      </c>
      <c r="BM536">
        <f>Table11[[#This Row],[Column315]]</f>
        <v>37014</v>
      </c>
      <c r="BN536">
        <f>Table11[[#This Row],[Column31]]</f>
        <v>37014</v>
      </c>
      <c r="BO536">
        <f>Table11[[#This Row],[Column312]]</f>
        <v>37014</v>
      </c>
    </row>
    <row r="537" spans="1:67" ht="28.8">
      <c r="A537" s="2" t="s">
        <v>559</v>
      </c>
      <c r="B537" s="3" t="s">
        <v>193</v>
      </c>
      <c r="C537" s="3" t="s">
        <v>193</v>
      </c>
      <c r="D537" s="50" t="s">
        <v>1463</v>
      </c>
      <c r="E537" s="16">
        <v>0</v>
      </c>
      <c r="F537">
        <v>7.29</v>
      </c>
      <c r="G537">
        <v>11.407999999999999</v>
      </c>
      <c r="H537">
        <v>19.215</v>
      </c>
      <c r="I537">
        <v>21.88</v>
      </c>
      <c r="J537">
        <v>17.762</v>
      </c>
      <c r="K537">
        <v>3.1059999999999999</v>
      </c>
      <c r="L537">
        <v>19.34</v>
      </c>
      <c r="M537" s="7">
        <f>Table11[[#This Row],[Progressives]]*0.67+Table11[[#This Row],[Muslim]]*0.64+Table11[[#This Row],[Left]]*0.35+Table11[[#This Row],[Average]]*0.52+Table11[[#This Row],[Reforms]]*0.2</f>
        <v>36.77805</v>
      </c>
      <c r="N537" s="58">
        <f>Table11[[#This Row],[Average]]*0.34+Table11[[#This Row],[Liberal]]*0.45+Table11[[#This Row],[Blues]]+Table11[[#This Row],[Reforms]]*0.6</f>
        <v>30.142099999999999</v>
      </c>
      <c r="O537" s="9">
        <f>Table11[[#This Row],[Liberal]]*0.55+Table11[[#This Row],[Progressives]]*0.07+Table11[[#This Row],[Average]]*0.14</f>
        <v>14.177350000000002</v>
      </c>
      <c r="P537" s="11">
        <f>Table11[[#This Row],[Muslim]]*0.06+Table11[[#This Row],[Left]]*0.44+Table11[[#This Row],[Progressives]]*0.26</f>
        <v>10.452819999999999</v>
      </c>
      <c r="Q537" s="59"/>
      <c r="R537" s="57">
        <f>Table11[[#This Row],[Muslim]]*0.3+Table11[[#This Row],[Left]]*0.21+Table11[[#This Row],[Reforms]]*0.2</f>
        <v>8.4506800000000002</v>
      </c>
      <c r="T537" s="7">
        <v>46.9</v>
      </c>
      <c r="U537" s="8">
        <v>20.3</v>
      </c>
      <c r="V537" s="10">
        <v>18.899999999999999</v>
      </c>
      <c r="W537" s="9">
        <v>4.5999999999999996</v>
      </c>
      <c r="X537" s="11">
        <v>8.1</v>
      </c>
      <c r="Y537" s="13">
        <v>1.2</v>
      </c>
      <c r="Z537" s="12">
        <v>0</v>
      </c>
      <c r="AA537" s="14">
        <v>0</v>
      </c>
      <c r="AB537">
        <f t="shared" ca="1" si="8"/>
        <v>0.3358672889903993</v>
      </c>
      <c r="AC537">
        <v>42030</v>
      </c>
      <c r="AD537" s="17">
        <v>30.32704</v>
      </c>
      <c r="AE537" s="18">
        <v>16.251840000000001</v>
      </c>
      <c r="AF537" s="19">
        <v>28.171159999999901</v>
      </c>
      <c r="AG537" s="20">
        <v>6.4119599999999997</v>
      </c>
      <c r="AH537" s="21">
        <v>18.681999999999999</v>
      </c>
      <c r="AI537" s="22">
        <v>0.155999999999999</v>
      </c>
      <c r="AJ537" s="23">
        <v>0</v>
      </c>
      <c r="AK537" s="24">
        <v>0</v>
      </c>
      <c r="AL537" s="2" t="s">
        <v>559</v>
      </c>
      <c r="AM537" s="17">
        <f>Table11[[#This Row],[Column3]]-Table11[[#This Row],[Labour]]</f>
        <v>-16.572959999999998</v>
      </c>
      <c r="AN537" s="18">
        <f>Table11[[#This Row],[Column4]]-Table11[[#This Row],[Conservative]]</f>
        <v>-4.0481599999999993</v>
      </c>
      <c r="AO537" s="19">
        <f>Table11[[#This Row],[Column5]]-Table11[[#This Row],[Reform]]</f>
        <v>9.2711599999999024</v>
      </c>
      <c r="AP537" s="20">
        <f>Table11[[#This Row],[Column6]]-Table11[[#This Row],[LibDem]]</f>
        <v>1.81196</v>
      </c>
      <c r="AQ537" s="21">
        <f>Table11[[#This Row],[Column7]]-Table11[[#This Row],[Green]]</f>
        <v>10.581999999999999</v>
      </c>
      <c r="AR537" s="22">
        <f>Table11[[#This Row],[Column8]]-Table11[[#This Row],[Oth]]</f>
        <v>-1.0440000000000009</v>
      </c>
      <c r="AS537" s="23">
        <f>Table11[[#This Row],[Column9]]-Table11[[#This Row],[SNP]]</f>
        <v>0</v>
      </c>
      <c r="AT537" s="24">
        <f>Table11[[#This Row],[Column10]]-Table11[[#This Row],[PD]]</f>
        <v>0</v>
      </c>
      <c r="AU537" s="24">
        <f>MAX(Table11[[#This Row],[Column3]:[Column10]])-LARGE(Table11[[#This Row],[Column3]:[Column10]],2)</f>
        <v>2.1558800000000993</v>
      </c>
      <c r="AV537">
        <f>Table11[[#This Row],[Column3]]*Table11[[#This Row],[Column2]]</f>
        <v>1274645.4912</v>
      </c>
      <c r="AW537" s="25">
        <f>TRUNC(Table11[[#This Row],[Column3]]*Table11[[#This Row],[Column28]]/100)</f>
        <v>12746</v>
      </c>
      <c r="AX537" s="26">
        <f>TRUNC(Table11[[#This Row],[Column4]]*Table11[[#This Row],[Column29]]/100)</f>
        <v>6830</v>
      </c>
      <c r="AY537" s="27">
        <f>TRUNC(Table11[[#This Row],[Column5]]*Table11[[#This Row],[Column30]]/100)</f>
        <v>11840</v>
      </c>
      <c r="AZ537" s="28">
        <f>TRUNC(Table11[[#This Row],[Column6]]*Table11[[#This Row],[Column31]]/100)</f>
        <v>2694</v>
      </c>
      <c r="BA537" s="29">
        <f>TRUNC(Table11[[#This Row],[Column7]]*Table11[[#This Row],[Column312]]/100)</f>
        <v>7852</v>
      </c>
      <c r="BB537" s="30">
        <f>TRUNC(Table11[[#This Row],[Column8]]*Table11[[#This Row],[Column313]]/100)</f>
        <v>65</v>
      </c>
      <c r="BC537" s="31">
        <f>TRUNC(Table11[[#This Row],[Column9]]*Table11[[#This Row],[Column314]]/100)</f>
        <v>0</v>
      </c>
      <c r="BD537" s="32">
        <f>TRUNC(Table11[[#This Row],[Column10]]*Table11[[#This Row],[Column30]]/100)</f>
        <v>0</v>
      </c>
      <c r="BE537">
        <f>Table11[[#This Row],[Column2]]</f>
        <v>42030</v>
      </c>
      <c r="BF537">
        <f>Table11[[#This Row],[Column28]]</f>
        <v>42030</v>
      </c>
      <c r="BG537">
        <f>Table11[[#This Row],[Column29]]</f>
        <v>42030</v>
      </c>
      <c r="BH537">
        <f>Table11[[#This Row],[Column30]]</f>
        <v>42030</v>
      </c>
      <c r="BI537">
        <f>Table11[[#This Row],[Column31]]</f>
        <v>42030</v>
      </c>
      <c r="BJ537">
        <f>Table11[[#This Row],[Column312]]</f>
        <v>42030</v>
      </c>
      <c r="BK537">
        <f>Table11[[#This Row],[Column313]]</f>
        <v>42030</v>
      </c>
      <c r="BL537">
        <f>Table11[[#This Row],[Column314]]</f>
        <v>42030</v>
      </c>
      <c r="BM537">
        <f>Table11[[#This Row],[Column315]]</f>
        <v>42030</v>
      </c>
      <c r="BN537">
        <f>Table11[[#This Row],[Column31]]</f>
        <v>42030</v>
      </c>
      <c r="BO537">
        <f>Table11[[#This Row],[Column312]]</f>
        <v>42030</v>
      </c>
    </row>
    <row r="538" spans="1:67" ht="28.8" customHeight="1">
      <c r="A538" s="4" t="s">
        <v>218</v>
      </c>
      <c r="B538" s="5" t="s">
        <v>193</v>
      </c>
      <c r="C538" s="5" t="s">
        <v>193</v>
      </c>
      <c r="D538" s="56" t="s">
        <v>1464</v>
      </c>
      <c r="E538" s="16">
        <v>0</v>
      </c>
      <c r="F538">
        <v>10.093999999999999</v>
      </c>
      <c r="G538">
        <v>24.475000000000001</v>
      </c>
      <c r="H538">
        <v>25.934999999999999</v>
      </c>
      <c r="I538">
        <v>6.7290000000000001</v>
      </c>
      <c r="J538">
        <v>15.494</v>
      </c>
      <c r="K538">
        <v>6.2279999999999998</v>
      </c>
      <c r="L538">
        <v>11.045</v>
      </c>
      <c r="M538" s="7">
        <f>Table11[[#This Row],[Progressives]]*0.67+Table11[[#This Row],[Muslim]]*0.64+Table11[[#This Row],[Left]]*0.35+Table11[[#This Row],[Average]]*0.52+Table11[[#This Row],[Reforms]]*0.2</f>
        <v>38.110940000000006</v>
      </c>
      <c r="N538" s="58">
        <f>Table11[[#This Row],[Average]]*0.34+Table11[[#This Row],[Liberal]]*0.45+Table11[[#This Row],[Blues]]+Table11[[#This Row],[Reforms]]*0.6</f>
        <v>22.115159999999999</v>
      </c>
      <c r="O538" s="9">
        <f>Table11[[#This Row],[Liberal]]*0.55+Table11[[#This Row],[Progressives]]*0.07+Table11[[#This Row],[Average]]*0.14</f>
        <v>11.279210000000001</v>
      </c>
      <c r="P538" s="11">
        <f>Table11[[#This Row],[Muslim]]*0.06+Table11[[#This Row],[Left]]*0.44+Table11[[#This Row],[Progressives]]*0.26</f>
        <v>18.117739999999998</v>
      </c>
      <c r="Q538" s="59"/>
      <c r="R538" s="57">
        <f>Table11[[#This Row],[Muslim]]*0.3+Table11[[#This Row],[Left]]*0.21+Table11[[#This Row],[Reforms]]*0.2</f>
        <v>10.376949999999999</v>
      </c>
      <c r="T538" s="7">
        <v>47.6</v>
      </c>
      <c r="U538" s="8">
        <v>23.8</v>
      </c>
      <c r="V538" s="10">
        <v>13.4</v>
      </c>
      <c r="W538" s="9">
        <v>5.9</v>
      </c>
      <c r="X538" s="11">
        <v>5.5</v>
      </c>
      <c r="Y538" s="13">
        <v>3.8</v>
      </c>
      <c r="Z538" s="12">
        <v>0</v>
      </c>
      <c r="AA538" s="14">
        <v>0</v>
      </c>
      <c r="AB538">
        <f t="shared" ca="1" si="8"/>
        <v>0.47534777006085716</v>
      </c>
      <c r="AC538">
        <v>42731</v>
      </c>
      <c r="AD538" s="17">
        <v>31.78</v>
      </c>
      <c r="AE538" s="18">
        <v>25.996490000000001</v>
      </c>
      <c r="AF538" s="19">
        <v>16.691399999999899</v>
      </c>
      <c r="AG538" s="20">
        <v>6.0191099999999897</v>
      </c>
      <c r="AH538" s="21">
        <v>19.018999999999998</v>
      </c>
      <c r="AI538" s="22">
        <v>0.493999999999999</v>
      </c>
      <c r="AJ538" s="23">
        <v>0</v>
      </c>
      <c r="AK538" s="24">
        <v>0</v>
      </c>
      <c r="AL538" s="4" t="s">
        <v>218</v>
      </c>
      <c r="AM538" s="17">
        <f>Table11[[#This Row],[Column3]]-Table11[[#This Row],[Labour]]</f>
        <v>-15.82</v>
      </c>
      <c r="AN538" s="18">
        <f>Table11[[#This Row],[Column4]]-Table11[[#This Row],[Conservative]]</f>
        <v>2.1964900000000007</v>
      </c>
      <c r="AO538" s="19">
        <f>Table11[[#This Row],[Column5]]-Table11[[#This Row],[Reform]]</f>
        <v>3.2913999999998982</v>
      </c>
      <c r="AP538" s="20">
        <f>Table11[[#This Row],[Column6]]-Table11[[#This Row],[LibDem]]</f>
        <v>0.11910999999998939</v>
      </c>
      <c r="AQ538" s="21">
        <f>Table11[[#This Row],[Column7]]-Table11[[#This Row],[Green]]</f>
        <v>13.518999999999998</v>
      </c>
      <c r="AR538" s="22">
        <f>Table11[[#This Row],[Column8]]-Table11[[#This Row],[Oth]]</f>
        <v>-3.3060000000000009</v>
      </c>
      <c r="AS538" s="23">
        <f>Table11[[#This Row],[Column9]]-Table11[[#This Row],[SNP]]</f>
        <v>0</v>
      </c>
      <c r="AT538" s="24">
        <f>Table11[[#This Row],[Column10]]-Table11[[#This Row],[PD]]</f>
        <v>0</v>
      </c>
      <c r="AU538" s="24">
        <f>MAX(Table11[[#This Row],[Column3]:[Column10]])-LARGE(Table11[[#This Row],[Column3]:[Column10]],2)</f>
        <v>5.7835099999999997</v>
      </c>
      <c r="AV538">
        <f>Table11[[#This Row],[Column3]]*Table11[[#This Row],[Column2]]</f>
        <v>1357991.18</v>
      </c>
      <c r="AW538" s="25">
        <f>TRUNC(Table11[[#This Row],[Column3]]*Table11[[#This Row],[Column28]]/100)</f>
        <v>13579</v>
      </c>
      <c r="AX538" s="26">
        <f>TRUNC(Table11[[#This Row],[Column4]]*Table11[[#This Row],[Column29]]/100)</f>
        <v>11108</v>
      </c>
      <c r="AY538" s="27">
        <f>TRUNC(Table11[[#This Row],[Column5]]*Table11[[#This Row],[Column30]]/100)</f>
        <v>7132</v>
      </c>
      <c r="AZ538" s="28">
        <f>TRUNC(Table11[[#This Row],[Column6]]*Table11[[#This Row],[Column31]]/100)</f>
        <v>2572</v>
      </c>
      <c r="BA538" s="29">
        <f>TRUNC(Table11[[#This Row],[Column7]]*Table11[[#This Row],[Column312]]/100)</f>
        <v>8127</v>
      </c>
      <c r="BB538" s="30">
        <f>TRUNC(Table11[[#This Row],[Column8]]*Table11[[#This Row],[Column313]]/100)</f>
        <v>211</v>
      </c>
      <c r="BC538" s="31">
        <f>TRUNC(Table11[[#This Row],[Column9]]*Table11[[#This Row],[Column314]]/100)</f>
        <v>0</v>
      </c>
      <c r="BD538" s="32">
        <f>TRUNC(Table11[[#This Row],[Column10]]*Table11[[#This Row],[Column30]]/100)</f>
        <v>0</v>
      </c>
      <c r="BE538">
        <f>Table11[[#This Row],[Column2]]</f>
        <v>42731</v>
      </c>
      <c r="BF538">
        <f>Table11[[#This Row],[Column28]]</f>
        <v>42731</v>
      </c>
      <c r="BG538">
        <f>Table11[[#This Row],[Column29]]</f>
        <v>42731</v>
      </c>
      <c r="BH538">
        <f>Table11[[#This Row],[Column30]]</f>
        <v>42731</v>
      </c>
      <c r="BI538">
        <f>Table11[[#This Row],[Column31]]</f>
        <v>42731</v>
      </c>
      <c r="BJ538">
        <f>Table11[[#This Row],[Column312]]</f>
        <v>42731</v>
      </c>
      <c r="BK538">
        <f>Table11[[#This Row],[Column313]]</f>
        <v>42731</v>
      </c>
      <c r="BL538">
        <f>Table11[[#This Row],[Column314]]</f>
        <v>42731</v>
      </c>
      <c r="BM538">
        <f>Table11[[#This Row],[Column315]]</f>
        <v>42731</v>
      </c>
      <c r="BN538">
        <f>Table11[[#This Row],[Column31]]</f>
        <v>42731</v>
      </c>
      <c r="BO538">
        <f>Table11[[#This Row],[Column312]]</f>
        <v>42731</v>
      </c>
    </row>
    <row r="539" spans="1:67" ht="28.8">
      <c r="A539" s="4" t="s">
        <v>343</v>
      </c>
      <c r="B539" s="5" t="s">
        <v>344</v>
      </c>
      <c r="C539" s="5" t="s">
        <v>193</v>
      </c>
      <c r="D539" s="56" t="s">
        <v>1465</v>
      </c>
      <c r="E539" s="16">
        <v>0</v>
      </c>
      <c r="F539">
        <v>0.65100000000000002</v>
      </c>
      <c r="G539">
        <v>7.282</v>
      </c>
      <c r="H539">
        <v>6.6689999999999996</v>
      </c>
      <c r="I539">
        <v>27.327999999999999</v>
      </c>
      <c r="J539">
        <v>25.347999999999999</v>
      </c>
      <c r="K539">
        <v>8.4350000000000005</v>
      </c>
      <c r="L539">
        <v>24.286000000000001</v>
      </c>
      <c r="M539" s="7">
        <f>Table11[[#This Row],[Progressives]]*0.67+Table11[[#This Row],[Muslim]]*0.64+Table11[[#This Row],[Left]]*0.35+Table11[[#This Row],[Average]]*0.52+Table11[[#This Row],[Reforms]]*0.2</f>
        <v>26.501330000000003</v>
      </c>
      <c r="N539" s="58">
        <f>Table11[[#This Row],[Average]]*0.34+Table11[[#This Row],[Liberal]]*0.45+Table11[[#This Row],[Blues]]+Table11[[#This Row],[Reforms]]*0.6</f>
        <v>43.704719999999995</v>
      </c>
      <c r="O539" s="9">
        <f>Table11[[#This Row],[Liberal]]*0.55+Table11[[#This Row],[Progressives]]*0.07+Table11[[#This Row],[Average]]*0.14</f>
        <v>18.23415</v>
      </c>
      <c r="P539" s="11">
        <f>Table11[[#This Row],[Muslim]]*0.06+Table11[[#This Row],[Left]]*0.44+Table11[[#This Row],[Progressives]]*0.26</f>
        <v>4.9770799999999999</v>
      </c>
      <c r="Q539" s="59"/>
      <c r="R539" s="57">
        <f>Table11[[#This Row],[Muslim]]*0.3+Table11[[#This Row],[Left]]*0.21+Table11[[#This Row],[Reforms]]*0.2</f>
        <v>6.5817200000000007</v>
      </c>
      <c r="T539" s="7">
        <v>22.1</v>
      </c>
      <c r="U539" s="8">
        <v>40.299999999999997</v>
      </c>
      <c r="V539" s="10">
        <v>19.100000000000001</v>
      </c>
      <c r="W539" s="9">
        <v>10.3</v>
      </c>
      <c r="X539" s="11">
        <v>7.7</v>
      </c>
      <c r="Y539" s="13">
        <v>0.5</v>
      </c>
      <c r="Z539" s="12">
        <v>0</v>
      </c>
      <c r="AA539" s="14">
        <v>0</v>
      </c>
      <c r="AB539">
        <f t="shared" ca="1" si="8"/>
        <v>0.79038103959485662</v>
      </c>
      <c r="AC539">
        <v>49609</v>
      </c>
      <c r="AD539" s="17">
        <v>8.6252800000000001</v>
      </c>
      <c r="AE539" s="18">
        <v>35.788149999999902</v>
      </c>
      <c r="AF539" s="19">
        <v>33.884999999999998</v>
      </c>
      <c r="AG539" s="20">
        <v>8.8103700000000007</v>
      </c>
      <c r="AH539" s="21">
        <v>12.821</v>
      </c>
      <c r="AI539" s="22">
        <v>7.0199999999999901E-2</v>
      </c>
      <c r="AJ539" s="23">
        <v>0</v>
      </c>
      <c r="AK539" s="24">
        <v>0</v>
      </c>
      <c r="AL539" s="4" t="s">
        <v>343</v>
      </c>
      <c r="AM539" s="17">
        <f>Table11[[#This Row],[Column3]]-Table11[[#This Row],[Labour]]</f>
        <v>-13.474720000000001</v>
      </c>
      <c r="AN539" s="18">
        <f>Table11[[#This Row],[Column4]]-Table11[[#This Row],[Conservative]]</f>
        <v>-4.511850000000095</v>
      </c>
      <c r="AO539" s="19">
        <f>Table11[[#This Row],[Column5]]-Table11[[#This Row],[Reform]]</f>
        <v>14.784999999999997</v>
      </c>
      <c r="AP539" s="20">
        <f>Table11[[#This Row],[Column6]]-Table11[[#This Row],[LibDem]]</f>
        <v>-1.48963</v>
      </c>
      <c r="AQ539" s="21">
        <f>Table11[[#This Row],[Column7]]-Table11[[#This Row],[Green]]</f>
        <v>5.1209999999999996</v>
      </c>
      <c r="AR539" s="22">
        <f>Table11[[#This Row],[Column8]]-Table11[[#This Row],[Oth]]</f>
        <v>-0.42980000000000007</v>
      </c>
      <c r="AS539" s="23">
        <f>Table11[[#This Row],[Column9]]-Table11[[#This Row],[SNP]]</f>
        <v>0</v>
      </c>
      <c r="AT539" s="24">
        <f>Table11[[#This Row],[Column10]]-Table11[[#This Row],[PD]]</f>
        <v>0</v>
      </c>
      <c r="AU539" s="24">
        <f>MAX(Table11[[#This Row],[Column3]:[Column10]])-LARGE(Table11[[#This Row],[Column3]:[Column10]],2)</f>
        <v>1.9031499999999042</v>
      </c>
      <c r="AV539">
        <f>Table11[[#This Row],[Column3]]*Table11[[#This Row],[Column2]]</f>
        <v>427891.51552000002</v>
      </c>
      <c r="AW539" s="25">
        <f>TRUNC(Table11[[#This Row],[Column3]]*Table11[[#This Row],[Column28]]/100)</f>
        <v>4278</v>
      </c>
      <c r="AX539" s="26">
        <f>TRUNC(Table11[[#This Row],[Column4]]*Table11[[#This Row],[Column29]]/100)</f>
        <v>17754</v>
      </c>
      <c r="AY539" s="27">
        <f>TRUNC(Table11[[#This Row],[Column5]]*Table11[[#This Row],[Column30]]/100)</f>
        <v>16810</v>
      </c>
      <c r="AZ539" s="28">
        <f>TRUNC(Table11[[#This Row],[Column6]]*Table11[[#This Row],[Column31]]/100)</f>
        <v>4370</v>
      </c>
      <c r="BA539" s="29">
        <f>TRUNC(Table11[[#This Row],[Column7]]*Table11[[#This Row],[Column312]]/100)</f>
        <v>6360</v>
      </c>
      <c r="BB539" s="30">
        <f>TRUNC(Table11[[#This Row],[Column8]]*Table11[[#This Row],[Column313]]/100)</f>
        <v>34</v>
      </c>
      <c r="BC539" s="31">
        <f>TRUNC(Table11[[#This Row],[Column9]]*Table11[[#This Row],[Column314]]/100)</f>
        <v>0</v>
      </c>
      <c r="BD539" s="32">
        <f>TRUNC(Table11[[#This Row],[Column10]]*Table11[[#This Row],[Column30]]/100)</f>
        <v>0</v>
      </c>
      <c r="BE539">
        <f>Table11[[#This Row],[Column2]]</f>
        <v>49609</v>
      </c>
      <c r="BF539">
        <f>Table11[[#This Row],[Column28]]</f>
        <v>49609</v>
      </c>
      <c r="BG539">
        <f>Table11[[#This Row],[Column29]]</f>
        <v>49609</v>
      </c>
      <c r="BH539">
        <f>Table11[[#This Row],[Column30]]</f>
        <v>49609</v>
      </c>
      <c r="BI539">
        <f>Table11[[#This Row],[Column31]]</f>
        <v>49609</v>
      </c>
      <c r="BJ539">
        <f>Table11[[#This Row],[Column312]]</f>
        <v>49609</v>
      </c>
      <c r="BK539">
        <f>Table11[[#This Row],[Column313]]</f>
        <v>49609</v>
      </c>
      <c r="BL539">
        <f>Table11[[#This Row],[Column314]]</f>
        <v>49609</v>
      </c>
      <c r="BM539">
        <f>Table11[[#This Row],[Column315]]</f>
        <v>49609</v>
      </c>
      <c r="BN539">
        <f>Table11[[#This Row],[Column31]]</f>
        <v>49609</v>
      </c>
      <c r="BO539">
        <f>Table11[[#This Row],[Column312]]</f>
        <v>49609</v>
      </c>
    </row>
    <row r="540" spans="1:67" ht="28.8" customHeight="1">
      <c r="A540" s="4" t="s">
        <v>576</v>
      </c>
      <c r="B540" s="5" t="s">
        <v>193</v>
      </c>
      <c r="C540" s="5" t="s">
        <v>193</v>
      </c>
      <c r="D540" s="56" t="s">
        <v>1466</v>
      </c>
      <c r="E540">
        <v>0</v>
      </c>
      <c r="F540">
        <v>7.5869999999999997</v>
      </c>
      <c r="G540">
        <v>9.8010000000000002</v>
      </c>
      <c r="H540">
        <v>11.569000000000001</v>
      </c>
      <c r="I540">
        <v>32.667000000000002</v>
      </c>
      <c r="J540">
        <v>10.462999999999999</v>
      </c>
      <c r="K540">
        <v>1.1299999999999999</v>
      </c>
      <c r="L540">
        <v>26.783999999999999</v>
      </c>
      <c r="M540" s="7">
        <f>Table11[[#This Row],[Progressives]]*0.67+Table11[[#This Row],[Muslim]]*0.64+Table11[[#This Row],[Left]]*0.35+Table11[[#This Row],[Average]]*0.52+Table11[[#This Row],[Reforms]]*0.2</f>
        <v>38.380900000000004</v>
      </c>
      <c r="N540" s="58">
        <f>Table11[[#This Row],[Average]]*0.34+Table11[[#This Row],[Liberal]]*0.45+Table11[[#This Row],[Blues]]+Table11[[#This Row],[Reforms]]*0.6</f>
        <v>33.015529999999998</v>
      </c>
      <c r="O540" s="9">
        <f>Table11[[#This Row],[Liberal]]*0.55+Table11[[#This Row],[Progressives]]*0.07+Table11[[#This Row],[Average]]*0.14</f>
        <v>11.13786</v>
      </c>
      <c r="P540" s="11">
        <f>Table11[[#This Row],[Muslim]]*0.06+Table11[[#This Row],[Left]]*0.44+Table11[[#This Row],[Progressives]]*0.26</f>
        <v>7.7756000000000007</v>
      </c>
      <c r="Q540" s="59"/>
      <c r="R540" s="57">
        <f>Table11[[#This Row],[Muslim]]*0.3+Table11[[#This Row],[Left]]*0.21+Table11[[#This Row],[Reforms]]*0.2</f>
        <v>9.6911100000000001</v>
      </c>
      <c r="T540" s="7">
        <v>34.1</v>
      </c>
      <c r="U540" s="8">
        <v>28.8</v>
      </c>
      <c r="V540" s="10">
        <v>26.4</v>
      </c>
      <c r="W540" s="9">
        <v>3</v>
      </c>
      <c r="X540" s="11">
        <v>3.2</v>
      </c>
      <c r="Y540" s="13">
        <v>4.5</v>
      </c>
      <c r="Z540" s="12">
        <v>0</v>
      </c>
      <c r="AA540" s="14">
        <v>0</v>
      </c>
      <c r="AB540">
        <f t="shared" ca="1" si="8"/>
        <v>0.24173235344128308</v>
      </c>
      <c r="AC540">
        <v>35796</v>
      </c>
      <c r="AD540" s="17">
        <v>24.46</v>
      </c>
      <c r="AE540" s="18">
        <v>24.359220000000001</v>
      </c>
      <c r="AF540" s="19">
        <v>34.552999999999997</v>
      </c>
      <c r="AG540" s="20">
        <v>5.2147799999999904</v>
      </c>
      <c r="AH540" s="21">
        <v>10.827999999999999</v>
      </c>
      <c r="AI540" s="22">
        <v>0.58499999999999996</v>
      </c>
      <c r="AJ540" s="23">
        <v>0</v>
      </c>
      <c r="AK540" s="24">
        <v>0</v>
      </c>
      <c r="AL540" s="4" t="s">
        <v>576</v>
      </c>
      <c r="AM540" s="17">
        <f>Table11[[#This Row],[Column3]]-Table11[[#This Row],[Labour]]</f>
        <v>-9.64</v>
      </c>
      <c r="AN540" s="18">
        <f>Table11[[#This Row],[Column4]]-Table11[[#This Row],[Conservative]]</f>
        <v>-4.4407800000000002</v>
      </c>
      <c r="AO540" s="19">
        <f>Table11[[#This Row],[Column5]]-Table11[[#This Row],[Reform]]</f>
        <v>8.1529999999999987</v>
      </c>
      <c r="AP540" s="20">
        <f>Table11[[#This Row],[Column6]]-Table11[[#This Row],[LibDem]]</f>
        <v>2.2147799999999904</v>
      </c>
      <c r="AQ540" s="21">
        <f>Table11[[#This Row],[Column7]]-Table11[[#This Row],[Green]]</f>
        <v>7.6279999999999992</v>
      </c>
      <c r="AR540" s="22">
        <f>Table11[[#This Row],[Column8]]-Table11[[#This Row],[Oth]]</f>
        <v>-3.915</v>
      </c>
      <c r="AS540" s="23">
        <f>Table11[[#This Row],[Column9]]-Table11[[#This Row],[SNP]]</f>
        <v>0</v>
      </c>
      <c r="AT540" s="24">
        <f>Table11[[#This Row],[Column10]]-Table11[[#This Row],[PD]]</f>
        <v>0</v>
      </c>
      <c r="AU540" s="24">
        <f>MAX(Table11[[#This Row],[Column3]:[Column10]])-LARGE(Table11[[#This Row],[Column3]:[Column10]],2)</f>
        <v>10.092999999999996</v>
      </c>
      <c r="AV540">
        <f>Table11[[#This Row],[Column3]]*Table11[[#This Row],[Column2]]</f>
        <v>875570.16</v>
      </c>
      <c r="AW540" s="25">
        <f>TRUNC(Table11[[#This Row],[Column3]]*Table11[[#This Row],[Column28]]/100)</f>
        <v>8755</v>
      </c>
      <c r="AX540" s="26">
        <f>TRUNC(Table11[[#This Row],[Column4]]*Table11[[#This Row],[Column29]]/100)</f>
        <v>8719</v>
      </c>
      <c r="AY540" s="27">
        <f>TRUNC(Table11[[#This Row],[Column5]]*Table11[[#This Row],[Column30]]/100)</f>
        <v>12368</v>
      </c>
      <c r="AZ540" s="28">
        <f>TRUNC(Table11[[#This Row],[Column6]]*Table11[[#This Row],[Column31]]/100)</f>
        <v>1866</v>
      </c>
      <c r="BA540" s="29">
        <f>TRUNC(Table11[[#This Row],[Column7]]*Table11[[#This Row],[Column312]]/100)</f>
        <v>3875</v>
      </c>
      <c r="BB540" s="30">
        <f>TRUNC(Table11[[#This Row],[Column8]]*Table11[[#This Row],[Column313]]/100)</f>
        <v>209</v>
      </c>
      <c r="BC540" s="31">
        <f>TRUNC(Table11[[#This Row],[Column9]]*Table11[[#This Row],[Column314]]/100)</f>
        <v>0</v>
      </c>
      <c r="BD540" s="32">
        <f>TRUNC(Table11[[#This Row],[Column10]]*Table11[[#This Row],[Column30]]/100)</f>
        <v>0</v>
      </c>
      <c r="BE540">
        <f>Table11[[#This Row],[Column2]]</f>
        <v>35796</v>
      </c>
      <c r="BF540">
        <f>Table11[[#This Row],[Column28]]</f>
        <v>35796</v>
      </c>
      <c r="BG540">
        <f>Table11[[#This Row],[Column29]]</f>
        <v>35796</v>
      </c>
      <c r="BH540">
        <f>Table11[[#This Row],[Column30]]</f>
        <v>35796</v>
      </c>
      <c r="BI540">
        <f>Table11[[#This Row],[Column31]]</f>
        <v>35796</v>
      </c>
      <c r="BJ540">
        <f>Table11[[#This Row],[Column312]]</f>
        <v>35796</v>
      </c>
      <c r="BK540">
        <f>Table11[[#This Row],[Column313]]</f>
        <v>35796</v>
      </c>
      <c r="BL540">
        <f>Table11[[#This Row],[Column314]]</f>
        <v>35796</v>
      </c>
      <c r="BM540">
        <f>Table11[[#This Row],[Column315]]</f>
        <v>35796</v>
      </c>
      <c r="BN540">
        <f>Table11[[#This Row],[Column31]]</f>
        <v>35796</v>
      </c>
      <c r="BO540">
        <f>Table11[[#This Row],[Column312]]</f>
        <v>35796</v>
      </c>
    </row>
    <row r="541" spans="1:67" ht="28.8" customHeight="1">
      <c r="A541" s="2" t="s">
        <v>621</v>
      </c>
      <c r="B541" s="3" t="s">
        <v>193</v>
      </c>
      <c r="C541" s="3" t="s">
        <v>193</v>
      </c>
      <c r="D541" s="50" t="s">
        <v>1467</v>
      </c>
      <c r="E541">
        <v>0</v>
      </c>
      <c r="F541">
        <v>7.7779999999999996</v>
      </c>
      <c r="G541">
        <v>9.1349999999999998</v>
      </c>
      <c r="H541">
        <v>10.643000000000001</v>
      </c>
      <c r="I541">
        <v>26.276</v>
      </c>
      <c r="J541">
        <v>20.606999999999999</v>
      </c>
      <c r="K541">
        <v>0.502</v>
      </c>
      <c r="L541">
        <v>25.056999999999999</v>
      </c>
      <c r="M541" s="7">
        <f>Table11[[#This Row],[Progressives]]*0.67+Table11[[#This Row],[Muslim]]*0.64+Table11[[#This Row],[Left]]*0.35+Table11[[#This Row],[Average]]*0.52+Table11[[#This Row],[Reforms]]*0.2</f>
        <v>33.980900000000005</v>
      </c>
      <c r="N541" s="58">
        <f>Table11[[#This Row],[Average]]*0.34+Table11[[#This Row],[Liberal]]*0.45+Table11[[#This Row],[Blues]]+Table11[[#This Row],[Reforms]]*0.6</f>
        <v>33.743189999999998</v>
      </c>
      <c r="O541" s="9">
        <f>Table11[[#This Row],[Liberal]]*0.55+Table11[[#This Row],[Progressives]]*0.07+Table11[[#This Row],[Average]]*0.14</f>
        <v>15.7575</v>
      </c>
      <c r="P541" s="11">
        <f>Table11[[#This Row],[Muslim]]*0.06+Table11[[#This Row],[Left]]*0.44+Table11[[#This Row],[Progressives]]*0.26</f>
        <v>7.2532600000000009</v>
      </c>
      <c r="Q541" s="59"/>
      <c r="R541" s="57">
        <f>Table11[[#This Row],[Muslim]]*0.3+Table11[[#This Row],[Left]]*0.21+Table11[[#This Row],[Reforms]]*0.2</f>
        <v>9.2631499999999996</v>
      </c>
      <c r="T541" s="7">
        <v>38.9</v>
      </c>
      <c r="U541" s="8">
        <v>27.6</v>
      </c>
      <c r="V541" s="10">
        <v>22</v>
      </c>
      <c r="W541" s="9">
        <v>5.9</v>
      </c>
      <c r="X541" s="11">
        <v>5.6</v>
      </c>
      <c r="Y541" s="13">
        <v>0</v>
      </c>
      <c r="Z541" s="12">
        <v>0</v>
      </c>
      <c r="AA541" s="14">
        <v>0</v>
      </c>
      <c r="AB541">
        <f t="shared" ca="1" si="8"/>
        <v>0.76572314901776839</v>
      </c>
      <c r="AC541">
        <v>38578</v>
      </c>
      <c r="AD541" s="17">
        <v>22.765000000000001</v>
      </c>
      <c r="AE541" s="18">
        <v>24.254069999999999</v>
      </c>
      <c r="AF541" s="19">
        <v>32.941000000000003</v>
      </c>
      <c r="AG541" s="20">
        <v>6.1989299999999998</v>
      </c>
      <c r="AH541" s="21">
        <v>13.840999999999999</v>
      </c>
      <c r="AI541" s="22">
        <v>0</v>
      </c>
      <c r="AJ541" s="23">
        <v>0</v>
      </c>
      <c r="AK541" s="24">
        <v>0</v>
      </c>
      <c r="AL541" s="2" t="s">
        <v>621</v>
      </c>
      <c r="AM541" s="17">
        <f>Table11[[#This Row],[Column3]]-Table11[[#This Row],[Labour]]</f>
        <v>-16.134999999999998</v>
      </c>
      <c r="AN541" s="18">
        <f>Table11[[#This Row],[Column4]]-Table11[[#This Row],[Conservative]]</f>
        <v>-3.3459300000000027</v>
      </c>
      <c r="AO541" s="19">
        <f>Table11[[#This Row],[Column5]]-Table11[[#This Row],[Reform]]</f>
        <v>10.941000000000003</v>
      </c>
      <c r="AP541" s="20">
        <f>Table11[[#This Row],[Column6]]-Table11[[#This Row],[LibDem]]</f>
        <v>0.29892999999999947</v>
      </c>
      <c r="AQ541" s="21">
        <f>Table11[[#This Row],[Column7]]-Table11[[#This Row],[Green]]</f>
        <v>8.2409999999999997</v>
      </c>
      <c r="AR541" s="22">
        <f>Table11[[#This Row],[Column8]]-Table11[[#This Row],[Oth]]</f>
        <v>0</v>
      </c>
      <c r="AS541" s="23">
        <f>Table11[[#This Row],[Column9]]-Table11[[#This Row],[SNP]]</f>
        <v>0</v>
      </c>
      <c r="AT541" s="24">
        <f>Table11[[#This Row],[Column10]]-Table11[[#This Row],[PD]]</f>
        <v>0</v>
      </c>
      <c r="AU541" s="24">
        <f>MAX(Table11[[#This Row],[Column3]:[Column10]])-LARGE(Table11[[#This Row],[Column3]:[Column10]],2)</f>
        <v>8.6869300000000038</v>
      </c>
      <c r="AV541">
        <f>Table11[[#This Row],[Column3]]*Table11[[#This Row],[Column2]]</f>
        <v>878228.17</v>
      </c>
      <c r="AW541" s="25">
        <f>TRUNC(Table11[[#This Row],[Column3]]*Table11[[#This Row],[Column28]]/100)</f>
        <v>8782</v>
      </c>
      <c r="AX541" s="26">
        <f>TRUNC(Table11[[#This Row],[Column4]]*Table11[[#This Row],[Column29]]/100)</f>
        <v>9356</v>
      </c>
      <c r="AY541" s="27">
        <f>TRUNC(Table11[[#This Row],[Column5]]*Table11[[#This Row],[Column30]]/100)</f>
        <v>12707</v>
      </c>
      <c r="AZ541" s="28">
        <f>TRUNC(Table11[[#This Row],[Column6]]*Table11[[#This Row],[Column31]]/100)</f>
        <v>2391</v>
      </c>
      <c r="BA541" s="29">
        <f>TRUNC(Table11[[#This Row],[Column7]]*Table11[[#This Row],[Column312]]/100)</f>
        <v>5339</v>
      </c>
      <c r="BB541" s="30">
        <f>TRUNC(Table11[[#This Row],[Column8]]*Table11[[#This Row],[Column313]]/100)</f>
        <v>0</v>
      </c>
      <c r="BC541" s="31">
        <f>TRUNC(Table11[[#This Row],[Column9]]*Table11[[#This Row],[Column314]]/100)</f>
        <v>0</v>
      </c>
      <c r="BD541" s="32">
        <f>TRUNC(Table11[[#This Row],[Column10]]*Table11[[#This Row],[Column30]]/100)</f>
        <v>0</v>
      </c>
      <c r="BE541">
        <f>Table11[[#This Row],[Column2]]</f>
        <v>38578</v>
      </c>
      <c r="BF541">
        <f>Table11[[#This Row],[Column28]]</f>
        <v>38578</v>
      </c>
      <c r="BG541">
        <f>Table11[[#This Row],[Column29]]</f>
        <v>38578</v>
      </c>
      <c r="BH541">
        <f>Table11[[#This Row],[Column30]]</f>
        <v>38578</v>
      </c>
      <c r="BI541">
        <f>Table11[[#This Row],[Column31]]</f>
        <v>38578</v>
      </c>
      <c r="BJ541">
        <f>Table11[[#This Row],[Column312]]</f>
        <v>38578</v>
      </c>
      <c r="BK541">
        <f>Table11[[#This Row],[Column313]]</f>
        <v>38578</v>
      </c>
      <c r="BL541">
        <f>Table11[[#This Row],[Column314]]</f>
        <v>38578</v>
      </c>
      <c r="BM541">
        <f>Table11[[#This Row],[Column315]]</f>
        <v>38578</v>
      </c>
      <c r="BN541">
        <f>Table11[[#This Row],[Column31]]</f>
        <v>38578</v>
      </c>
      <c r="BO541">
        <f>Table11[[#This Row],[Column312]]</f>
        <v>38578</v>
      </c>
    </row>
    <row r="542" spans="1:67">
      <c r="A542" s="4" t="s">
        <v>629</v>
      </c>
      <c r="B542" s="5" t="s">
        <v>630</v>
      </c>
      <c r="C542" s="5" t="s">
        <v>193</v>
      </c>
      <c r="D542" s="56" t="s">
        <v>1468</v>
      </c>
      <c r="E542" s="16">
        <v>0</v>
      </c>
      <c r="F542">
        <v>0.54200000000000004</v>
      </c>
      <c r="G542">
        <v>7.6669999999999998</v>
      </c>
      <c r="H542">
        <v>8.0380000000000003</v>
      </c>
      <c r="I542">
        <v>32.433</v>
      </c>
      <c r="J542">
        <v>18.268999999999998</v>
      </c>
      <c r="K542">
        <v>6.2789999999999999</v>
      </c>
      <c r="L542">
        <v>26.771999999999998</v>
      </c>
      <c r="M542" s="7">
        <f>Table11[[#This Row],[Progressives]]*0.67+Table11[[#This Row],[Muslim]]*0.64+Table11[[#This Row],[Left]]*0.35+Table11[[#This Row],[Average]]*0.52+Table11[[#This Row],[Reforms]]*0.2</f>
        <v>30.635349999999995</v>
      </c>
      <c r="N542" s="58">
        <f>Table11[[#This Row],[Average]]*0.34+Table11[[#This Row],[Liberal]]*0.45+Table11[[#This Row],[Blues]]+Table11[[#This Row],[Reforms]]*0.6</f>
        <v>41.590469999999996</v>
      </c>
      <c r="O542" s="9">
        <f>Table11[[#This Row],[Liberal]]*0.55+Table11[[#This Row],[Progressives]]*0.07+Table11[[#This Row],[Average]]*0.14</f>
        <v>15.15123</v>
      </c>
      <c r="P542" s="11">
        <f>Table11[[#This Row],[Muslim]]*0.06+Table11[[#This Row],[Left]]*0.44+Table11[[#This Row],[Progressives]]*0.26</f>
        <v>5.4958799999999997</v>
      </c>
      <c r="Q542" s="59"/>
      <c r="R542" s="57">
        <f>Table11[[#This Row],[Muslim]]*0.3+Table11[[#This Row],[Left]]*0.21+Table11[[#This Row],[Reforms]]*0.2</f>
        <v>7.1270699999999998</v>
      </c>
      <c r="T542" s="7">
        <v>29.8</v>
      </c>
      <c r="U542" s="8">
        <v>32.6</v>
      </c>
      <c r="V542" s="10">
        <v>18.399999999999999</v>
      </c>
      <c r="W542" s="9">
        <v>11.7</v>
      </c>
      <c r="X542" s="11">
        <v>7</v>
      </c>
      <c r="Y542" s="13">
        <v>0.5</v>
      </c>
      <c r="Z542" s="12">
        <v>0</v>
      </c>
      <c r="AA542" s="14">
        <v>0</v>
      </c>
      <c r="AB542">
        <f t="shared" ca="1" si="8"/>
        <v>0.62298399678771021</v>
      </c>
      <c r="AC542">
        <v>45572</v>
      </c>
      <c r="AD542" s="17">
        <v>11.431039999999999</v>
      </c>
      <c r="AE542" s="18">
        <v>31.430669999999999</v>
      </c>
      <c r="AF542" s="19">
        <v>32.604999999999997</v>
      </c>
      <c r="AG542" s="20">
        <v>10.213290000000001</v>
      </c>
      <c r="AH542" s="21">
        <v>14.255000000000001</v>
      </c>
      <c r="AI542" s="22">
        <v>6.5000000000000002E-2</v>
      </c>
      <c r="AJ542" s="23">
        <v>0</v>
      </c>
      <c r="AK542" s="24">
        <v>0</v>
      </c>
      <c r="AL542" s="4" t="s">
        <v>629</v>
      </c>
      <c r="AM542" s="17">
        <f>Table11[[#This Row],[Column3]]-Table11[[#This Row],[Labour]]</f>
        <v>-18.368960000000001</v>
      </c>
      <c r="AN542" s="18">
        <f>Table11[[#This Row],[Column4]]-Table11[[#This Row],[Conservative]]</f>
        <v>-1.1693300000000022</v>
      </c>
      <c r="AO542" s="19">
        <f>Table11[[#This Row],[Column5]]-Table11[[#This Row],[Reform]]</f>
        <v>14.204999999999998</v>
      </c>
      <c r="AP542" s="20">
        <f>Table11[[#This Row],[Column6]]-Table11[[#This Row],[LibDem]]</f>
        <v>-1.4867099999999986</v>
      </c>
      <c r="AQ542" s="21">
        <f>Table11[[#This Row],[Column7]]-Table11[[#This Row],[Green]]</f>
        <v>7.2550000000000008</v>
      </c>
      <c r="AR542" s="22">
        <f>Table11[[#This Row],[Column8]]-Table11[[#This Row],[Oth]]</f>
        <v>-0.435</v>
      </c>
      <c r="AS542" s="23">
        <f>Table11[[#This Row],[Column9]]-Table11[[#This Row],[SNP]]</f>
        <v>0</v>
      </c>
      <c r="AT542" s="24">
        <f>Table11[[#This Row],[Column10]]-Table11[[#This Row],[PD]]</f>
        <v>0</v>
      </c>
      <c r="AU542" s="24">
        <f>MAX(Table11[[#This Row],[Column3]:[Column10]])-LARGE(Table11[[#This Row],[Column3]:[Column10]],2)</f>
        <v>1.1743299999999977</v>
      </c>
      <c r="AV542">
        <f>Table11[[#This Row],[Column3]]*Table11[[#This Row],[Column2]]</f>
        <v>520935.35488</v>
      </c>
      <c r="AW542" s="25">
        <f>TRUNC(Table11[[#This Row],[Column3]]*Table11[[#This Row],[Column28]]/100)</f>
        <v>5209</v>
      </c>
      <c r="AX542" s="26">
        <f>TRUNC(Table11[[#This Row],[Column4]]*Table11[[#This Row],[Column29]]/100)</f>
        <v>14323</v>
      </c>
      <c r="AY542" s="27">
        <f>TRUNC(Table11[[#This Row],[Column5]]*Table11[[#This Row],[Column30]]/100)</f>
        <v>14858</v>
      </c>
      <c r="AZ542" s="28">
        <f>TRUNC(Table11[[#This Row],[Column6]]*Table11[[#This Row],[Column31]]/100)</f>
        <v>4654</v>
      </c>
      <c r="BA542" s="29">
        <f>TRUNC(Table11[[#This Row],[Column7]]*Table11[[#This Row],[Column312]]/100)</f>
        <v>6496</v>
      </c>
      <c r="BB542" s="30">
        <f>TRUNC(Table11[[#This Row],[Column8]]*Table11[[#This Row],[Column313]]/100)</f>
        <v>29</v>
      </c>
      <c r="BC542" s="31">
        <f>TRUNC(Table11[[#This Row],[Column9]]*Table11[[#This Row],[Column314]]/100)</f>
        <v>0</v>
      </c>
      <c r="BD542" s="32">
        <f>TRUNC(Table11[[#This Row],[Column10]]*Table11[[#This Row],[Column30]]/100)</f>
        <v>0</v>
      </c>
      <c r="BE542">
        <f>Table11[[#This Row],[Column2]]</f>
        <v>45572</v>
      </c>
      <c r="BF542">
        <f>Table11[[#This Row],[Column28]]</f>
        <v>45572</v>
      </c>
      <c r="BG542">
        <f>Table11[[#This Row],[Column29]]</f>
        <v>45572</v>
      </c>
      <c r="BH542">
        <f>Table11[[#This Row],[Column30]]</f>
        <v>45572</v>
      </c>
      <c r="BI542">
        <f>Table11[[#This Row],[Column31]]</f>
        <v>45572</v>
      </c>
      <c r="BJ542">
        <f>Table11[[#This Row],[Column312]]</f>
        <v>45572</v>
      </c>
      <c r="BK542">
        <f>Table11[[#This Row],[Column313]]</f>
        <v>45572</v>
      </c>
      <c r="BL542">
        <f>Table11[[#This Row],[Column314]]</f>
        <v>45572</v>
      </c>
      <c r="BM542">
        <f>Table11[[#This Row],[Column315]]</f>
        <v>45572</v>
      </c>
      <c r="BN542">
        <f>Table11[[#This Row],[Column31]]</f>
        <v>45572</v>
      </c>
      <c r="BO542">
        <f>Table11[[#This Row],[Column312]]</f>
        <v>45572</v>
      </c>
    </row>
    <row r="543" spans="1:67" ht="28.8" customHeight="1">
      <c r="A543" s="2" t="s">
        <v>267</v>
      </c>
      <c r="B543" s="3" t="s">
        <v>268</v>
      </c>
      <c r="C543" s="3" t="s">
        <v>193</v>
      </c>
      <c r="D543" s="50" t="s">
        <v>1469</v>
      </c>
      <c r="E543">
        <v>0</v>
      </c>
      <c r="F543">
        <v>0.77200000000000002</v>
      </c>
      <c r="G543">
        <v>8.7799999999999994</v>
      </c>
      <c r="H543">
        <v>8.3260000000000005</v>
      </c>
      <c r="I543">
        <v>15.089</v>
      </c>
      <c r="J543">
        <v>35.710999999999999</v>
      </c>
      <c r="K543">
        <v>15.616</v>
      </c>
      <c r="L543">
        <v>15.706</v>
      </c>
      <c r="M543" s="7">
        <f>Table11[[#This Row],[Progressives]]*0.67+Table11[[#This Row],[Muslim]]*0.64+Table11[[#This Row],[Left]]*0.35+Table11[[#This Row],[Average]]*0.52+Table11[[#This Row],[Reforms]]*0.2</f>
        <v>20.13298</v>
      </c>
      <c r="N543" s="58">
        <f>Table11[[#This Row],[Average]]*0.34+Table11[[#This Row],[Liberal]]*0.45+Table11[[#This Row],[Blues]]+Table11[[#This Row],[Reforms]]*0.6</f>
        <v>46.239809999999999</v>
      </c>
      <c r="O543" s="9">
        <f>Table11[[#This Row],[Liberal]]*0.55+Table11[[#This Row],[Progressives]]*0.07+Table11[[#This Row],[Average]]*0.14</f>
        <v>22.336330000000004</v>
      </c>
      <c r="P543" s="11">
        <f>Table11[[#This Row],[Muslim]]*0.06+Table11[[#This Row],[Left]]*0.44+Table11[[#This Row],[Progressives]]*0.26</f>
        <v>6.0742799999999999</v>
      </c>
      <c r="Q543" s="59"/>
      <c r="R543" s="57">
        <f>Table11[[#This Row],[Muslim]]*0.3+Table11[[#This Row],[Left]]*0.21+Table11[[#This Row],[Reforms]]*0.2</f>
        <v>5.2165999999999997</v>
      </c>
      <c r="T543" s="7">
        <v>24</v>
      </c>
      <c r="U543" s="8">
        <v>36.4</v>
      </c>
      <c r="V543" s="10">
        <v>13</v>
      </c>
      <c r="W543" s="9">
        <v>19.600000000000001</v>
      </c>
      <c r="X543" s="11">
        <v>5.9</v>
      </c>
      <c r="Y543" s="13">
        <v>1.1000000000000001</v>
      </c>
      <c r="Z543" s="12">
        <v>0</v>
      </c>
      <c r="AA543" s="14">
        <v>0</v>
      </c>
      <c r="AB543">
        <f t="shared" ca="1" si="8"/>
        <v>0.92710919365526567</v>
      </c>
      <c r="AC543">
        <v>53320</v>
      </c>
      <c r="AD543" s="17">
        <v>9.2697599999999998</v>
      </c>
      <c r="AE543" s="18">
        <v>39.291789999999999</v>
      </c>
      <c r="AF543" s="19">
        <v>25.106000000000002</v>
      </c>
      <c r="AG543" s="20">
        <v>14.08995</v>
      </c>
      <c r="AH543" s="21">
        <v>12.119</v>
      </c>
      <c r="AI543" s="22">
        <v>0.123499999999999</v>
      </c>
      <c r="AJ543" s="23">
        <v>0</v>
      </c>
      <c r="AK543" s="24">
        <v>0</v>
      </c>
      <c r="AL543" s="2" t="s">
        <v>267</v>
      </c>
      <c r="AM543" s="17">
        <f>Table11[[#This Row],[Column3]]-Table11[[#This Row],[Labour]]</f>
        <v>-14.73024</v>
      </c>
      <c r="AN543" s="18">
        <f>Table11[[#This Row],[Column4]]-Table11[[#This Row],[Conservative]]</f>
        <v>2.8917900000000003</v>
      </c>
      <c r="AO543" s="19">
        <f>Table11[[#This Row],[Column5]]-Table11[[#This Row],[Reform]]</f>
        <v>12.106000000000002</v>
      </c>
      <c r="AP543" s="20">
        <f>Table11[[#This Row],[Column6]]-Table11[[#This Row],[LibDem]]</f>
        <v>-5.5100500000000014</v>
      </c>
      <c r="AQ543" s="21">
        <f>Table11[[#This Row],[Column7]]-Table11[[#This Row],[Green]]</f>
        <v>6.2189999999999994</v>
      </c>
      <c r="AR543" s="22">
        <f>Table11[[#This Row],[Column8]]-Table11[[#This Row],[Oth]]</f>
        <v>-0.97650000000000103</v>
      </c>
      <c r="AS543" s="23">
        <f>Table11[[#This Row],[Column9]]-Table11[[#This Row],[SNP]]</f>
        <v>0</v>
      </c>
      <c r="AT543" s="24">
        <f>Table11[[#This Row],[Column10]]-Table11[[#This Row],[PD]]</f>
        <v>0</v>
      </c>
      <c r="AU543" s="24">
        <f>MAX(Table11[[#This Row],[Column3]:[Column10]])-LARGE(Table11[[#This Row],[Column3]:[Column10]],2)</f>
        <v>14.185789999999997</v>
      </c>
      <c r="AV543">
        <f>Table11[[#This Row],[Column3]]*Table11[[#This Row],[Column2]]</f>
        <v>494263.60320000001</v>
      </c>
      <c r="AW543" s="25">
        <f>TRUNC(Table11[[#This Row],[Column3]]*Table11[[#This Row],[Column28]]/100)</f>
        <v>4942</v>
      </c>
      <c r="AX543" s="26">
        <f>TRUNC(Table11[[#This Row],[Column4]]*Table11[[#This Row],[Column29]]/100)</f>
        <v>20950</v>
      </c>
      <c r="AY543" s="27">
        <f>TRUNC(Table11[[#This Row],[Column5]]*Table11[[#This Row],[Column30]]/100)</f>
        <v>13386</v>
      </c>
      <c r="AZ543" s="28">
        <f>TRUNC(Table11[[#This Row],[Column6]]*Table11[[#This Row],[Column31]]/100)</f>
        <v>7512</v>
      </c>
      <c r="BA543" s="29">
        <f>TRUNC(Table11[[#This Row],[Column7]]*Table11[[#This Row],[Column312]]/100)</f>
        <v>6461</v>
      </c>
      <c r="BB543" s="30">
        <f>TRUNC(Table11[[#This Row],[Column8]]*Table11[[#This Row],[Column313]]/100)</f>
        <v>65</v>
      </c>
      <c r="BC543" s="31">
        <f>TRUNC(Table11[[#This Row],[Column9]]*Table11[[#This Row],[Column314]]/100)</f>
        <v>0</v>
      </c>
      <c r="BD543" s="32">
        <f>TRUNC(Table11[[#This Row],[Column10]]*Table11[[#This Row],[Column30]]/100)</f>
        <v>0</v>
      </c>
      <c r="BE543">
        <f>Table11[[#This Row],[Column2]]</f>
        <v>53320</v>
      </c>
      <c r="BF543">
        <f>Table11[[#This Row],[Column28]]</f>
        <v>53320</v>
      </c>
      <c r="BG543">
        <f>Table11[[#This Row],[Column29]]</f>
        <v>53320</v>
      </c>
      <c r="BH543">
        <f>Table11[[#This Row],[Column30]]</f>
        <v>53320</v>
      </c>
      <c r="BI543">
        <f>Table11[[#This Row],[Column31]]</f>
        <v>53320</v>
      </c>
      <c r="BJ543">
        <f>Table11[[#This Row],[Column312]]</f>
        <v>53320</v>
      </c>
      <c r="BK543">
        <f>Table11[[#This Row],[Column313]]</f>
        <v>53320</v>
      </c>
      <c r="BL543">
        <f>Table11[[#This Row],[Column314]]</f>
        <v>53320</v>
      </c>
      <c r="BM543">
        <f>Table11[[#This Row],[Column315]]</f>
        <v>53320</v>
      </c>
      <c r="BN543">
        <f>Table11[[#This Row],[Column31]]</f>
        <v>53320</v>
      </c>
      <c r="BO543">
        <f>Table11[[#This Row],[Column312]]</f>
        <v>53320</v>
      </c>
    </row>
    <row r="544" spans="1:67" ht="28.8">
      <c r="A544" s="2" t="s">
        <v>649</v>
      </c>
      <c r="B544" s="3" t="s">
        <v>650</v>
      </c>
      <c r="C544" s="3" t="s">
        <v>193</v>
      </c>
      <c r="D544" s="50" t="s">
        <v>1470</v>
      </c>
      <c r="E544" s="16">
        <v>0</v>
      </c>
      <c r="F544">
        <v>0.47299999999999998</v>
      </c>
      <c r="G544">
        <v>7.2590000000000003</v>
      </c>
      <c r="H544">
        <v>6.6689999999999996</v>
      </c>
      <c r="I544">
        <v>30.96</v>
      </c>
      <c r="J544">
        <v>27.452000000000002</v>
      </c>
      <c r="K544">
        <v>3.8929999999999998</v>
      </c>
      <c r="L544">
        <v>23.292999999999999</v>
      </c>
      <c r="M544" s="7">
        <f>Table11[[#This Row],[Progressives]]*0.67+Table11[[#This Row],[Muslim]]*0.64+Table11[[#This Row],[Left]]*0.35+Table11[[#This Row],[Average]]*0.52+Table11[[#This Row],[Reforms]]*0.2</f>
        <v>28.069400000000002</v>
      </c>
      <c r="N544" s="58">
        <f>Table11[[#This Row],[Average]]*0.34+Table11[[#This Row],[Liberal]]*0.45+Table11[[#This Row],[Blues]]+Table11[[#This Row],[Reforms]]*0.6</f>
        <v>40.748600000000003</v>
      </c>
      <c r="O544" s="9">
        <f>Table11[[#This Row],[Liberal]]*0.55+Table11[[#This Row],[Progressives]]*0.07+Table11[[#This Row],[Average]]*0.14</f>
        <v>19.899830000000001</v>
      </c>
      <c r="P544" s="11">
        <f>Table11[[#This Row],[Muslim]]*0.06+Table11[[#This Row],[Left]]*0.44+Table11[[#This Row],[Progressives]]*0.26</f>
        <v>4.9562799999999996</v>
      </c>
      <c r="Q544" s="59"/>
      <c r="R544" s="57">
        <f>Table11[[#This Row],[Muslim]]*0.3+Table11[[#This Row],[Left]]*0.21+Table11[[#This Row],[Reforms]]*0.2</f>
        <v>6.3248899999999999</v>
      </c>
      <c r="T544" s="7">
        <v>26.3</v>
      </c>
      <c r="U544" s="8">
        <v>40.299999999999997</v>
      </c>
      <c r="V544" s="10">
        <v>22</v>
      </c>
      <c r="W544" s="9">
        <v>4.5999999999999996</v>
      </c>
      <c r="X544" s="11">
        <v>4.5999999999999996</v>
      </c>
      <c r="Y544" s="13">
        <v>2.2000000000000002</v>
      </c>
      <c r="Z544" s="12">
        <v>0</v>
      </c>
      <c r="AA544" s="14">
        <v>0</v>
      </c>
      <c r="AB544">
        <f t="shared" ca="1" si="8"/>
        <v>0.83441419595252286</v>
      </c>
      <c r="AC544">
        <v>45180</v>
      </c>
      <c r="AD544" s="17">
        <v>10.231680000000001</v>
      </c>
      <c r="AE544" s="18">
        <v>39.737810000000003</v>
      </c>
      <c r="AF544" s="19">
        <v>34.344999999999999</v>
      </c>
      <c r="AG544" s="20">
        <v>5.2658100000000001</v>
      </c>
      <c r="AH544" s="21">
        <v>10.239000000000001</v>
      </c>
      <c r="AI544" s="22">
        <v>0.1807</v>
      </c>
      <c r="AJ544" s="23">
        <v>0</v>
      </c>
      <c r="AK544" s="24">
        <v>0</v>
      </c>
      <c r="AL544" s="2" t="s">
        <v>649</v>
      </c>
      <c r="AM544" s="17">
        <f>Table11[[#This Row],[Column3]]-Table11[[#This Row],[Labour]]</f>
        <v>-16.06832</v>
      </c>
      <c r="AN544" s="18">
        <f>Table11[[#This Row],[Column4]]-Table11[[#This Row],[Conservative]]</f>
        <v>-0.56218999999999397</v>
      </c>
      <c r="AO544" s="19">
        <f>Table11[[#This Row],[Column5]]-Table11[[#This Row],[Reform]]</f>
        <v>12.344999999999999</v>
      </c>
      <c r="AP544" s="20">
        <f>Table11[[#This Row],[Column6]]-Table11[[#This Row],[LibDem]]</f>
        <v>0.66581000000000046</v>
      </c>
      <c r="AQ544" s="21">
        <f>Table11[[#This Row],[Column7]]-Table11[[#This Row],[Green]]</f>
        <v>5.6390000000000011</v>
      </c>
      <c r="AR544" s="22">
        <f>Table11[[#This Row],[Column8]]-Table11[[#This Row],[Oth]]</f>
        <v>-2.0193000000000003</v>
      </c>
      <c r="AS544" s="23">
        <f>Table11[[#This Row],[Column9]]-Table11[[#This Row],[SNP]]</f>
        <v>0</v>
      </c>
      <c r="AT544" s="24">
        <f>Table11[[#This Row],[Column10]]-Table11[[#This Row],[PD]]</f>
        <v>0</v>
      </c>
      <c r="AU544" s="24">
        <f>MAX(Table11[[#This Row],[Column3]:[Column10]])-LARGE(Table11[[#This Row],[Column3]:[Column10]],2)</f>
        <v>5.3928100000000043</v>
      </c>
      <c r="AV544">
        <f>Table11[[#This Row],[Column3]]*Table11[[#This Row],[Column2]]</f>
        <v>462267.30240000004</v>
      </c>
      <c r="AW544" s="25">
        <f>TRUNC(Table11[[#This Row],[Column3]]*Table11[[#This Row],[Column28]]/100)</f>
        <v>4622</v>
      </c>
      <c r="AX544" s="26">
        <f>TRUNC(Table11[[#This Row],[Column4]]*Table11[[#This Row],[Column29]]/100)</f>
        <v>17953</v>
      </c>
      <c r="AY544" s="27">
        <f>TRUNC(Table11[[#This Row],[Column5]]*Table11[[#This Row],[Column30]]/100)</f>
        <v>15517</v>
      </c>
      <c r="AZ544" s="28">
        <f>TRUNC(Table11[[#This Row],[Column6]]*Table11[[#This Row],[Column31]]/100)</f>
        <v>2379</v>
      </c>
      <c r="BA544" s="29">
        <f>TRUNC(Table11[[#This Row],[Column7]]*Table11[[#This Row],[Column312]]/100)</f>
        <v>4625</v>
      </c>
      <c r="BB544" s="30">
        <f>TRUNC(Table11[[#This Row],[Column8]]*Table11[[#This Row],[Column313]]/100)</f>
        <v>81</v>
      </c>
      <c r="BC544" s="31">
        <f>TRUNC(Table11[[#This Row],[Column9]]*Table11[[#This Row],[Column314]]/100)</f>
        <v>0</v>
      </c>
      <c r="BD544" s="32">
        <f>TRUNC(Table11[[#This Row],[Column10]]*Table11[[#This Row],[Column30]]/100)</f>
        <v>0</v>
      </c>
      <c r="BE544">
        <f>Table11[[#This Row],[Column2]]</f>
        <v>45180</v>
      </c>
      <c r="BF544">
        <f>Table11[[#This Row],[Column28]]</f>
        <v>45180</v>
      </c>
      <c r="BG544">
        <f>Table11[[#This Row],[Column29]]</f>
        <v>45180</v>
      </c>
      <c r="BH544">
        <f>Table11[[#This Row],[Column30]]</f>
        <v>45180</v>
      </c>
      <c r="BI544">
        <f>Table11[[#This Row],[Column31]]</f>
        <v>45180</v>
      </c>
      <c r="BJ544">
        <f>Table11[[#This Row],[Column312]]</f>
        <v>45180</v>
      </c>
      <c r="BK544">
        <f>Table11[[#This Row],[Column313]]</f>
        <v>45180</v>
      </c>
      <c r="BL544">
        <f>Table11[[#This Row],[Column314]]</f>
        <v>45180</v>
      </c>
      <c r="BM544">
        <f>Table11[[#This Row],[Column315]]</f>
        <v>45180</v>
      </c>
      <c r="BN544">
        <f>Table11[[#This Row],[Column31]]</f>
        <v>45180</v>
      </c>
      <c r="BO544">
        <f>Table11[[#This Row],[Column312]]</f>
        <v>45180</v>
      </c>
    </row>
    <row r="545" spans="1:67" ht="28.8" customHeight="1">
      <c r="A545" s="4" t="s">
        <v>663</v>
      </c>
      <c r="B545" s="5" t="s">
        <v>522</v>
      </c>
      <c r="C545" s="5" t="s">
        <v>193</v>
      </c>
      <c r="D545" s="56" t="s">
        <v>1471</v>
      </c>
      <c r="E545" s="16">
        <v>0</v>
      </c>
      <c r="F545">
        <v>0.49299999999999999</v>
      </c>
      <c r="G545">
        <v>7.24</v>
      </c>
      <c r="H545">
        <v>6.6070000000000002</v>
      </c>
      <c r="I545">
        <v>27.248000000000001</v>
      </c>
      <c r="J545">
        <v>28.605</v>
      </c>
      <c r="K545">
        <v>6.3879999999999999</v>
      </c>
      <c r="L545">
        <v>23.419</v>
      </c>
      <c r="M545" s="7">
        <f>Table11[[#This Row],[Progressives]]*0.67+Table11[[#This Row],[Muslim]]*0.64+Table11[[#This Row],[Left]]*0.35+Table11[[#This Row],[Average]]*0.52+Table11[[#This Row],[Reforms]]*0.2</f>
        <v>26.128970000000002</v>
      </c>
      <c r="N545" s="58">
        <f>Table11[[#This Row],[Average]]*0.34+Table11[[#This Row],[Liberal]]*0.45+Table11[[#This Row],[Blues]]+Table11[[#This Row],[Reforms]]*0.6</f>
        <v>42.575970000000005</v>
      </c>
      <c r="O545" s="9">
        <f>Table11[[#This Row],[Liberal]]*0.55+Table11[[#This Row],[Progressives]]*0.07+Table11[[#This Row],[Average]]*0.14</f>
        <v>20.009960000000003</v>
      </c>
      <c r="P545" s="11">
        <f>Table11[[#This Row],[Muslim]]*0.06+Table11[[#This Row],[Left]]*0.44+Table11[[#This Row],[Progressives]]*0.26</f>
        <v>4.9329999999999998</v>
      </c>
      <c r="Q545" s="59"/>
      <c r="R545" s="57">
        <f>Table11[[#This Row],[Muslim]]*0.3+Table11[[#This Row],[Left]]*0.21+Table11[[#This Row],[Reforms]]*0.2</f>
        <v>6.3521000000000001</v>
      </c>
      <c r="T545" s="7">
        <v>35.1</v>
      </c>
      <c r="U545" s="8">
        <v>33.4</v>
      </c>
      <c r="V545" s="10">
        <v>19.8</v>
      </c>
      <c r="W545" s="9">
        <v>7.3</v>
      </c>
      <c r="X545" s="11">
        <v>3.5</v>
      </c>
      <c r="Y545" s="13">
        <v>0.9</v>
      </c>
      <c r="Z545" s="12">
        <v>0</v>
      </c>
      <c r="AA545" s="14">
        <v>0</v>
      </c>
      <c r="AB545">
        <f t="shared" ca="1" si="8"/>
        <v>0.40025037580103096</v>
      </c>
      <c r="AC545">
        <v>49104</v>
      </c>
      <c r="AD545" s="17">
        <v>21.019200000000001</v>
      </c>
      <c r="AE545" s="18">
        <v>30.715029999999999</v>
      </c>
      <c r="AF545" s="19">
        <v>30.939</v>
      </c>
      <c r="AG545" s="20">
        <v>6.50997</v>
      </c>
      <c r="AH545" s="21">
        <v>10.705</v>
      </c>
      <c r="AI545" s="22">
        <v>0.1118</v>
      </c>
      <c r="AJ545" s="23">
        <v>0</v>
      </c>
      <c r="AK545" s="24">
        <v>0</v>
      </c>
      <c r="AL545" s="16" t="s">
        <v>663</v>
      </c>
      <c r="AM545" s="17">
        <f>Table11[[#This Row],[Column3]]-Table11[[#This Row],[Labour]]</f>
        <v>-14.0808</v>
      </c>
      <c r="AN545" s="18">
        <f>Table11[[#This Row],[Column4]]-Table11[[#This Row],[Conservative]]</f>
        <v>-2.6849699999999999</v>
      </c>
      <c r="AO545" s="19">
        <f>Table11[[#This Row],[Column5]]-Table11[[#This Row],[Reform]]</f>
        <v>11.138999999999999</v>
      </c>
      <c r="AP545" s="20">
        <f>Table11[[#This Row],[Column6]]-Table11[[#This Row],[LibDem]]</f>
        <v>-0.79002999999999979</v>
      </c>
      <c r="AQ545" s="21">
        <f>Table11[[#This Row],[Column7]]-Table11[[#This Row],[Green]]</f>
        <v>7.2050000000000001</v>
      </c>
      <c r="AR545" s="22">
        <f>Table11[[#This Row],[Column8]]-Table11[[#This Row],[Oth]]</f>
        <v>-0.78820000000000001</v>
      </c>
      <c r="AS545" s="23">
        <f>Table11[[#This Row],[Column9]]-Table11[[#This Row],[SNP]]</f>
        <v>0</v>
      </c>
      <c r="AT545" s="24">
        <f>Table11[[#This Row],[Column10]]-Table11[[#This Row],[PD]]</f>
        <v>0</v>
      </c>
      <c r="AU545" s="24">
        <f>MAX(Table11[[#This Row],[Column3]:[Column10]])-LARGE(Table11[[#This Row],[Column3]:[Column10]],2)</f>
        <v>0.22397000000000133</v>
      </c>
      <c r="AV545">
        <f>Table11[[#This Row],[Column3]]*Table11[[#This Row],[Column2]]</f>
        <v>1032126.7968000001</v>
      </c>
      <c r="AW545" s="25">
        <f>TRUNC(Table11[[#This Row],[Column3]]*Table11[[#This Row],[Column28]]/100)</f>
        <v>10321</v>
      </c>
      <c r="AX545" s="26">
        <f>TRUNC(Table11[[#This Row],[Column4]]*Table11[[#This Row],[Column29]]/100)</f>
        <v>15082</v>
      </c>
      <c r="AY545" s="27">
        <f>TRUNC(Table11[[#This Row],[Column5]]*Table11[[#This Row],[Column30]]/100)</f>
        <v>15192</v>
      </c>
      <c r="AZ545" s="28">
        <f>TRUNC(Table11[[#This Row],[Column6]]*Table11[[#This Row],[Column31]]/100)</f>
        <v>3196</v>
      </c>
      <c r="BA545" s="29">
        <f>TRUNC(Table11[[#This Row],[Column7]]*Table11[[#This Row],[Column312]]/100)</f>
        <v>5256</v>
      </c>
      <c r="BB545" s="30">
        <f>TRUNC(Table11[[#This Row],[Column8]]*Table11[[#This Row],[Column313]]/100)</f>
        <v>54</v>
      </c>
      <c r="BC545" s="31">
        <f>TRUNC(Table11[[#This Row],[Column9]]*Table11[[#This Row],[Column314]]/100)</f>
        <v>0</v>
      </c>
      <c r="BD545" s="32">
        <f>TRUNC(Table11[[#This Row],[Column10]]*Table11[[#This Row],[Column30]]/100)</f>
        <v>0</v>
      </c>
      <c r="BE545">
        <f>Table11[[#This Row],[Column2]]</f>
        <v>49104</v>
      </c>
      <c r="BF545">
        <f>Table11[[#This Row],[Column28]]</f>
        <v>49104</v>
      </c>
      <c r="BG545">
        <f>Table11[[#This Row],[Column29]]</f>
        <v>49104</v>
      </c>
      <c r="BH545">
        <f>Table11[[#This Row],[Column30]]</f>
        <v>49104</v>
      </c>
      <c r="BI545">
        <f>Table11[[#This Row],[Column31]]</f>
        <v>49104</v>
      </c>
      <c r="BJ545">
        <f>Table11[[#This Row],[Column312]]</f>
        <v>49104</v>
      </c>
      <c r="BK545">
        <f>Table11[[#This Row],[Column313]]</f>
        <v>49104</v>
      </c>
      <c r="BL545">
        <f>Table11[[#This Row],[Column314]]</f>
        <v>49104</v>
      </c>
      <c r="BM545">
        <f>Table11[[#This Row],[Column315]]</f>
        <v>49104</v>
      </c>
      <c r="BN545">
        <f>Table11[[#This Row],[Column31]]</f>
        <v>49104</v>
      </c>
      <c r="BO545">
        <f>Table11[[#This Row],[Column312]]</f>
        <v>49104</v>
      </c>
    </row>
    <row r="546" spans="1:67" ht="28.8" customHeight="1">
      <c r="A546" s="4" t="s">
        <v>375</v>
      </c>
      <c r="B546" s="5" t="s">
        <v>193</v>
      </c>
      <c r="C546" s="5" t="s">
        <v>193</v>
      </c>
      <c r="D546" s="56" t="s">
        <v>1472</v>
      </c>
      <c r="E546" s="16">
        <v>0</v>
      </c>
      <c r="F546">
        <v>3.452</v>
      </c>
      <c r="G546">
        <v>8.7509999999999994</v>
      </c>
      <c r="H546">
        <v>10.361000000000001</v>
      </c>
      <c r="I546">
        <v>21.925000000000001</v>
      </c>
      <c r="J546">
        <v>29.321000000000002</v>
      </c>
      <c r="K546">
        <v>6.2720000000000002</v>
      </c>
      <c r="L546">
        <v>19.917999999999999</v>
      </c>
      <c r="M546" s="7">
        <f>Table11[[#This Row],[Progressives]]*0.67+Table11[[#This Row],[Muslim]]*0.64+Table11[[#This Row],[Left]]*0.35+Table11[[#This Row],[Average]]*0.52+Table11[[#This Row],[Reforms]]*0.2</f>
        <v>27.598600000000001</v>
      </c>
      <c r="N546" s="58">
        <f>Table11[[#This Row],[Average]]*0.34+Table11[[#This Row],[Liberal]]*0.45+Table11[[#This Row],[Blues]]+Table11[[#This Row],[Reforms]]*0.6</f>
        <v>38.871750000000006</v>
      </c>
      <c r="O546" s="9">
        <f>Table11[[#This Row],[Liberal]]*0.55+Table11[[#This Row],[Progressives]]*0.07+Table11[[#This Row],[Average]]*0.14</f>
        <v>19.921320000000005</v>
      </c>
      <c r="P546" s="11">
        <f>Table11[[#This Row],[Muslim]]*0.06+Table11[[#This Row],[Left]]*0.44+Table11[[#This Row],[Progressives]]*0.26</f>
        <v>6.7514199999999995</v>
      </c>
      <c r="Q546" s="59"/>
      <c r="R546" s="57">
        <f>Table11[[#This Row],[Muslim]]*0.3+Table11[[#This Row],[Left]]*0.21+Table11[[#This Row],[Reforms]]*0.2</f>
        <v>6.8569099999999992</v>
      </c>
      <c r="T546" s="7">
        <v>27.7</v>
      </c>
      <c r="U546" s="8">
        <v>38.1</v>
      </c>
      <c r="V546" s="10">
        <v>19.899999999999999</v>
      </c>
      <c r="W546" s="9">
        <v>7.6</v>
      </c>
      <c r="X546" s="11">
        <v>6.7</v>
      </c>
      <c r="Y546" s="13">
        <v>0</v>
      </c>
      <c r="Z546" s="12">
        <v>0</v>
      </c>
      <c r="AA546" s="14">
        <v>0</v>
      </c>
      <c r="AB546">
        <f t="shared" ca="1" si="8"/>
        <v>0.24371116191034248</v>
      </c>
      <c r="AC546">
        <v>44035</v>
      </c>
      <c r="AD546" s="17">
        <v>10.55552</v>
      </c>
      <c r="AE546" s="18">
        <v>40.680299999999903</v>
      </c>
      <c r="AF546" s="19">
        <v>29.152999999999999</v>
      </c>
      <c r="AG546" s="20">
        <v>7.0453799999999998</v>
      </c>
      <c r="AH546" s="21">
        <v>12.532</v>
      </c>
      <c r="AI546" s="22">
        <v>3.3799999999999997E-2</v>
      </c>
      <c r="AJ546" s="23">
        <v>0</v>
      </c>
      <c r="AK546" s="24">
        <v>0</v>
      </c>
      <c r="AL546" s="16" t="s">
        <v>375</v>
      </c>
      <c r="AM546" s="17">
        <f>Table11[[#This Row],[Column3]]-Table11[[#This Row],[Labour]]</f>
        <v>-17.144480000000001</v>
      </c>
      <c r="AN546" s="18">
        <f>Table11[[#This Row],[Column4]]-Table11[[#This Row],[Conservative]]</f>
        <v>2.5802999999999017</v>
      </c>
      <c r="AO546" s="19">
        <f>Table11[[#This Row],[Column5]]-Table11[[#This Row],[Reform]]</f>
        <v>9.2530000000000001</v>
      </c>
      <c r="AP546" s="20">
        <f>Table11[[#This Row],[Column6]]-Table11[[#This Row],[LibDem]]</f>
        <v>-0.55461999999999989</v>
      </c>
      <c r="AQ546" s="21">
        <f>Table11[[#This Row],[Column7]]-Table11[[#This Row],[Green]]</f>
        <v>5.8319999999999999</v>
      </c>
      <c r="AR546" s="22">
        <f>Table11[[#This Row],[Column8]]-Table11[[#This Row],[Oth]]</f>
        <v>3.3799999999999997E-2</v>
      </c>
      <c r="AS546" s="23">
        <f>Table11[[#This Row],[Column9]]-Table11[[#This Row],[SNP]]</f>
        <v>0</v>
      </c>
      <c r="AT546" s="24">
        <f>Table11[[#This Row],[Column10]]-Table11[[#This Row],[PD]]</f>
        <v>0</v>
      </c>
      <c r="AU546" s="24">
        <f>MAX(Table11[[#This Row],[Column3]:[Column10]])-LARGE(Table11[[#This Row],[Column3]:[Column10]],2)</f>
        <v>11.527299999999904</v>
      </c>
      <c r="AV546">
        <f>Table11[[#This Row],[Column3]]*Table11[[#This Row],[Column2]]</f>
        <v>464812.32319999998</v>
      </c>
      <c r="AW546" s="25">
        <f>TRUNC(Table11[[#This Row],[Column3]]*Table11[[#This Row],[Column28]]/100)</f>
        <v>4648</v>
      </c>
      <c r="AX546" s="26">
        <f>TRUNC(Table11[[#This Row],[Column4]]*Table11[[#This Row],[Column29]]/100)</f>
        <v>17913</v>
      </c>
      <c r="AY546" s="27">
        <f>TRUNC(Table11[[#This Row],[Column5]]*Table11[[#This Row],[Column30]]/100)</f>
        <v>12837</v>
      </c>
      <c r="AZ546" s="28">
        <f>TRUNC(Table11[[#This Row],[Column6]]*Table11[[#This Row],[Column31]]/100)</f>
        <v>3102</v>
      </c>
      <c r="BA546" s="29">
        <f>TRUNC(Table11[[#This Row],[Column7]]*Table11[[#This Row],[Column312]]/100)</f>
        <v>5518</v>
      </c>
      <c r="BB546" s="30">
        <f>TRUNC(Table11[[#This Row],[Column8]]*Table11[[#This Row],[Column313]]/100)</f>
        <v>14</v>
      </c>
      <c r="BC546" s="31">
        <f>TRUNC(Table11[[#This Row],[Column9]]*Table11[[#This Row],[Column314]]/100)</f>
        <v>0</v>
      </c>
      <c r="BD546" s="32">
        <f>TRUNC(Table11[[#This Row],[Column10]]*Table11[[#This Row],[Column30]]/100)</f>
        <v>0</v>
      </c>
      <c r="BE546">
        <f>Table11[[#This Row],[Column2]]</f>
        <v>44035</v>
      </c>
      <c r="BF546">
        <f>Table11[[#This Row],[Column28]]</f>
        <v>44035</v>
      </c>
      <c r="BG546">
        <f>Table11[[#This Row],[Column29]]</f>
        <v>44035</v>
      </c>
      <c r="BH546">
        <f>Table11[[#This Row],[Column30]]</f>
        <v>44035</v>
      </c>
      <c r="BI546">
        <f>Table11[[#This Row],[Column31]]</f>
        <v>44035</v>
      </c>
      <c r="BJ546">
        <f>Table11[[#This Row],[Column312]]</f>
        <v>44035</v>
      </c>
      <c r="BK546">
        <f>Table11[[#This Row],[Column313]]</f>
        <v>44035</v>
      </c>
      <c r="BL546">
        <f>Table11[[#This Row],[Column314]]</f>
        <v>44035</v>
      </c>
      <c r="BM546">
        <f>Table11[[#This Row],[Column315]]</f>
        <v>44035</v>
      </c>
      <c r="BN546">
        <f>Table11[[#This Row],[Column31]]</f>
        <v>44035</v>
      </c>
      <c r="BO546">
        <f>Table11[[#This Row],[Column312]]</f>
        <v>44035</v>
      </c>
    </row>
    <row r="547" spans="1:67" ht="28.8" customHeight="1">
      <c r="A547" s="2" t="s">
        <v>711</v>
      </c>
      <c r="B547" s="3" t="s">
        <v>522</v>
      </c>
      <c r="C547" s="3" t="s">
        <v>193</v>
      </c>
      <c r="D547" s="50" t="s">
        <v>1473</v>
      </c>
      <c r="E547" s="16">
        <v>0</v>
      </c>
      <c r="F547">
        <v>2.1829999999999998</v>
      </c>
      <c r="G547">
        <v>14.637</v>
      </c>
      <c r="H547">
        <v>7.4009999999999998</v>
      </c>
      <c r="I547">
        <v>24.751000000000001</v>
      </c>
      <c r="J547">
        <v>20.286999999999999</v>
      </c>
      <c r="K547">
        <v>4.3159999999999998</v>
      </c>
      <c r="L547">
        <v>26.425999999999998</v>
      </c>
      <c r="M547" s="7">
        <f>Table11[[#This Row],[Progressives]]*0.67+Table11[[#This Row],[Muslim]]*0.64+Table11[[#This Row],[Left]]*0.35+Table11[[#This Row],[Average]]*0.52+Table11[[#This Row],[Reforms]]*0.2</f>
        <v>29.634460000000001</v>
      </c>
      <c r="N547" s="58">
        <f>Table11[[#This Row],[Average]]*0.34+Table11[[#This Row],[Liberal]]*0.45+Table11[[#This Row],[Blues]]+Table11[[#This Row],[Reforms]]*0.6</f>
        <v>37.716089999999994</v>
      </c>
      <c r="O547" s="9">
        <f>Table11[[#This Row],[Liberal]]*0.55+Table11[[#This Row],[Progressives]]*0.07+Table11[[#This Row],[Average]]*0.14</f>
        <v>15.14106</v>
      </c>
      <c r="P547" s="11">
        <f>Table11[[#This Row],[Muslim]]*0.06+Table11[[#This Row],[Left]]*0.44+Table11[[#This Row],[Progressives]]*0.26</f>
        <v>8.4955200000000008</v>
      </c>
      <c r="Q547" s="59"/>
      <c r="R547" s="57">
        <f>Table11[[#This Row],[Muslim]]*0.3+Table11[[#This Row],[Left]]*0.21+Table11[[#This Row],[Reforms]]*0.2</f>
        <v>9.0138700000000007</v>
      </c>
      <c r="T547" s="7">
        <v>40.4</v>
      </c>
      <c r="U547" s="8">
        <v>27.6</v>
      </c>
      <c r="V547" s="10">
        <v>22.4</v>
      </c>
      <c r="W547" s="9">
        <v>5</v>
      </c>
      <c r="X547" s="11">
        <v>4.7</v>
      </c>
      <c r="Y547" s="13">
        <v>0</v>
      </c>
      <c r="Z547" s="12">
        <v>0</v>
      </c>
      <c r="AA547" s="14">
        <v>0</v>
      </c>
      <c r="AB547">
        <f t="shared" ca="1" si="8"/>
        <v>0.18736776061448657</v>
      </c>
      <c r="AC547">
        <v>39618</v>
      </c>
      <c r="AD547" s="17">
        <v>23.608000000000001</v>
      </c>
      <c r="AE547" s="18">
        <v>24.176110000000001</v>
      </c>
      <c r="AF547" s="19">
        <v>33.235999999999997</v>
      </c>
      <c r="AG547" s="20">
        <v>5.8068899999999903</v>
      </c>
      <c r="AH547" s="21">
        <v>13.173</v>
      </c>
      <c r="AI547" s="22">
        <v>0</v>
      </c>
      <c r="AJ547" s="23">
        <v>0</v>
      </c>
      <c r="AK547" s="24">
        <v>0</v>
      </c>
      <c r="AL547" t="s">
        <v>711</v>
      </c>
      <c r="AM547" s="17">
        <f>Table11[[#This Row],[Column3]]-Table11[[#This Row],[Labour]]</f>
        <v>-16.791999999999998</v>
      </c>
      <c r="AN547" s="18">
        <f>Table11[[#This Row],[Column4]]-Table11[[#This Row],[Conservative]]</f>
        <v>-3.4238900000000001</v>
      </c>
      <c r="AO547" s="19">
        <f>Table11[[#This Row],[Column5]]-Table11[[#This Row],[Reform]]</f>
        <v>10.835999999999999</v>
      </c>
      <c r="AP547" s="20">
        <f>Table11[[#This Row],[Column6]]-Table11[[#This Row],[LibDem]]</f>
        <v>0.80688999999999034</v>
      </c>
      <c r="AQ547" s="21">
        <f>Table11[[#This Row],[Column7]]-Table11[[#This Row],[Green]]</f>
        <v>8.472999999999999</v>
      </c>
      <c r="AR547" s="22">
        <f>Table11[[#This Row],[Column8]]-Table11[[#This Row],[Oth]]</f>
        <v>0</v>
      </c>
      <c r="AS547" s="23">
        <f>Table11[[#This Row],[Column9]]-Table11[[#This Row],[SNP]]</f>
        <v>0</v>
      </c>
      <c r="AT547" s="24">
        <f>Table11[[#This Row],[Column10]]-Table11[[#This Row],[PD]]</f>
        <v>0</v>
      </c>
      <c r="AU547" s="24">
        <f>MAX(Table11[[#This Row],[Column3]:[Column10]])-LARGE(Table11[[#This Row],[Column3]:[Column10]],2)</f>
        <v>9.0598899999999958</v>
      </c>
      <c r="AV547">
        <f>Table11[[#This Row],[Column3]]*Table11[[#This Row],[Column2]]</f>
        <v>935301.74400000006</v>
      </c>
      <c r="AW547" s="25">
        <f>TRUNC(Table11[[#This Row],[Column3]]*Table11[[#This Row],[Column28]]/100)</f>
        <v>9353</v>
      </c>
      <c r="AX547" s="26">
        <f>TRUNC(Table11[[#This Row],[Column4]]*Table11[[#This Row],[Column29]]/100)</f>
        <v>9578</v>
      </c>
      <c r="AY547" s="27">
        <f>TRUNC(Table11[[#This Row],[Column5]]*Table11[[#This Row],[Column30]]/100)</f>
        <v>13167</v>
      </c>
      <c r="AZ547" s="28">
        <f>TRUNC(Table11[[#This Row],[Column6]]*Table11[[#This Row],[Column31]]/100)</f>
        <v>2300</v>
      </c>
      <c r="BA547" s="29">
        <f>TRUNC(Table11[[#This Row],[Column7]]*Table11[[#This Row],[Column312]]/100)</f>
        <v>5218</v>
      </c>
      <c r="BB547" s="30">
        <f>TRUNC(Table11[[#This Row],[Column8]]*Table11[[#This Row],[Column313]]/100)</f>
        <v>0</v>
      </c>
      <c r="BC547" s="31">
        <f>TRUNC(Table11[[#This Row],[Column9]]*Table11[[#This Row],[Column314]]/100)</f>
        <v>0</v>
      </c>
      <c r="BD547" s="32">
        <f>TRUNC(Table11[[#This Row],[Column10]]*Table11[[#This Row],[Column30]]/100)</f>
        <v>0</v>
      </c>
      <c r="BE547">
        <f>Table11[[#This Row],[Column2]]</f>
        <v>39618</v>
      </c>
      <c r="BF547">
        <f>Table11[[#This Row],[Column28]]</f>
        <v>39618</v>
      </c>
      <c r="BG547">
        <f>Table11[[#This Row],[Column29]]</f>
        <v>39618</v>
      </c>
      <c r="BH547">
        <f>Table11[[#This Row],[Column30]]</f>
        <v>39618</v>
      </c>
      <c r="BI547">
        <f>Table11[[#This Row],[Column31]]</f>
        <v>39618</v>
      </c>
      <c r="BJ547">
        <f>Table11[[#This Row],[Column312]]</f>
        <v>39618</v>
      </c>
      <c r="BK547">
        <f>Table11[[#This Row],[Column313]]</f>
        <v>39618</v>
      </c>
      <c r="BL547">
        <f>Table11[[#This Row],[Column314]]</f>
        <v>39618</v>
      </c>
      <c r="BM547">
        <f>Table11[[#This Row],[Column315]]</f>
        <v>39618</v>
      </c>
      <c r="BN547">
        <f>Table11[[#This Row],[Column31]]</f>
        <v>39618</v>
      </c>
      <c r="BO547">
        <f>Table11[[#This Row],[Column312]]</f>
        <v>39618</v>
      </c>
    </row>
    <row r="548" spans="1:67" ht="28.8" customHeight="1">
      <c r="A548" s="2" t="s">
        <v>726</v>
      </c>
      <c r="B548" s="3" t="s">
        <v>630</v>
      </c>
      <c r="C548" s="3" t="s">
        <v>193</v>
      </c>
      <c r="D548" s="50" t="s">
        <v>1474</v>
      </c>
      <c r="E548" s="16">
        <v>0</v>
      </c>
      <c r="F548">
        <v>0.29499999999999998</v>
      </c>
      <c r="G548">
        <v>6.3819999999999997</v>
      </c>
      <c r="H548">
        <v>7.734</v>
      </c>
      <c r="I548">
        <v>20.766999999999999</v>
      </c>
      <c r="J548">
        <v>25.422000000000001</v>
      </c>
      <c r="K548">
        <v>16.181000000000001</v>
      </c>
      <c r="L548">
        <v>23.22</v>
      </c>
      <c r="M548" s="7">
        <f>Table11[[#This Row],[Progressives]]*0.67+Table11[[#This Row],[Muslim]]*0.64+Table11[[#This Row],[Left]]*0.35+Table11[[#This Row],[Average]]*0.52+Table11[[#This Row],[Reforms]]*0.2</f>
        <v>23.04712</v>
      </c>
      <c r="N548" s="58">
        <f>Table11[[#This Row],[Average]]*0.34+Table11[[#This Row],[Liberal]]*0.45+Table11[[#This Row],[Blues]]+Table11[[#This Row],[Reforms]]*0.6</f>
        <v>48.613680000000002</v>
      </c>
      <c r="O548" s="9">
        <f>Table11[[#This Row],[Liberal]]*0.55+Table11[[#This Row],[Progressives]]*0.07+Table11[[#This Row],[Average]]*0.14</f>
        <v>17.430860000000003</v>
      </c>
      <c r="P548" s="11">
        <f>Table11[[#This Row],[Muslim]]*0.06+Table11[[#This Row],[Left]]*0.44+Table11[[#This Row],[Progressives]]*0.26</f>
        <v>4.8366199999999999</v>
      </c>
      <c r="Q548" s="59"/>
      <c r="R548" s="57">
        <f>Table11[[#This Row],[Muslim]]*0.3+Table11[[#This Row],[Left]]*0.21+Table11[[#This Row],[Reforms]]*0.2</f>
        <v>6.0727200000000003</v>
      </c>
      <c r="T548" s="7">
        <v>6.4</v>
      </c>
      <c r="U548" s="8">
        <v>31.5</v>
      </c>
      <c r="V548" s="10">
        <v>16</v>
      </c>
      <c r="W548" s="9">
        <v>2.9</v>
      </c>
      <c r="X548" s="11">
        <v>43.2</v>
      </c>
      <c r="Y548" s="13">
        <v>0.2</v>
      </c>
      <c r="Z548" s="12">
        <v>0</v>
      </c>
      <c r="AA548" s="14">
        <v>0</v>
      </c>
      <c r="AB548">
        <f t="shared" ca="1" si="8"/>
        <v>0.87971202755529632</v>
      </c>
      <c r="AC548">
        <v>50362</v>
      </c>
      <c r="AD548" s="17">
        <v>2.65984</v>
      </c>
      <c r="AE548" s="18">
        <v>24.79823</v>
      </c>
      <c r="AF548" s="19">
        <v>23.515999999999998</v>
      </c>
      <c r="AG548" s="20">
        <v>2.6867700000000001</v>
      </c>
      <c r="AH548" s="21">
        <v>46.310560000000002</v>
      </c>
      <c r="AI548" s="22">
        <v>2.86E-2</v>
      </c>
      <c r="AJ548" s="23">
        <v>0</v>
      </c>
      <c r="AK548" s="24">
        <v>0</v>
      </c>
      <c r="AL548" t="s">
        <v>726</v>
      </c>
      <c r="AM548" s="17">
        <f>Table11[[#This Row],[Column3]]-Table11[[#This Row],[Labour]]</f>
        <v>-3.7401600000000004</v>
      </c>
      <c r="AN548" s="18">
        <f>Table11[[#This Row],[Column4]]-Table11[[#This Row],[Conservative]]</f>
        <v>-6.7017699999999998</v>
      </c>
      <c r="AO548" s="19">
        <f>Table11[[#This Row],[Column5]]-Table11[[#This Row],[Reform]]</f>
        <v>7.5159999999999982</v>
      </c>
      <c r="AP548" s="20">
        <f>Table11[[#This Row],[Column6]]-Table11[[#This Row],[LibDem]]</f>
        <v>-0.21322999999999981</v>
      </c>
      <c r="AQ548" s="21">
        <f>Table11[[#This Row],[Column7]]-Table11[[#This Row],[Green]]</f>
        <v>3.1105599999999995</v>
      </c>
      <c r="AR548" s="22">
        <f>Table11[[#This Row],[Column8]]-Table11[[#This Row],[Oth]]</f>
        <v>-0.1714</v>
      </c>
      <c r="AS548" s="23">
        <f>Table11[[#This Row],[Column9]]-Table11[[#This Row],[SNP]]</f>
        <v>0</v>
      </c>
      <c r="AT548" s="24">
        <f>Table11[[#This Row],[Column10]]-Table11[[#This Row],[PD]]</f>
        <v>0</v>
      </c>
      <c r="AU548" s="24">
        <f>MAX(Table11[[#This Row],[Column3]:[Column10]])-LARGE(Table11[[#This Row],[Column3]:[Column10]],2)</f>
        <v>21.512330000000002</v>
      </c>
      <c r="AV548">
        <f>Table11[[#This Row],[Column3]]*Table11[[#This Row],[Column2]]</f>
        <v>133954.86207999999</v>
      </c>
      <c r="AW548" s="25">
        <f>TRUNC(Table11[[#This Row],[Column3]]*Table11[[#This Row],[Column28]]/100)</f>
        <v>1339</v>
      </c>
      <c r="AX548" s="26">
        <f>TRUNC(Table11[[#This Row],[Column4]]*Table11[[#This Row],[Column29]]/100)</f>
        <v>12488</v>
      </c>
      <c r="AY548" s="27">
        <f>TRUNC(Table11[[#This Row],[Column5]]*Table11[[#This Row],[Column30]]/100)</f>
        <v>11843</v>
      </c>
      <c r="AZ548" s="28">
        <f>TRUNC(Table11[[#This Row],[Column6]]*Table11[[#This Row],[Column31]]/100)</f>
        <v>1353</v>
      </c>
      <c r="BA548" s="29">
        <f>TRUNC(Table11[[#This Row],[Column7]]*Table11[[#This Row],[Column312]]/100)</f>
        <v>23322</v>
      </c>
      <c r="BB548" s="30">
        <f>TRUNC(Table11[[#This Row],[Column8]]*Table11[[#This Row],[Column313]]/100)</f>
        <v>14</v>
      </c>
      <c r="BC548" s="31">
        <f>TRUNC(Table11[[#This Row],[Column9]]*Table11[[#This Row],[Column314]]/100)</f>
        <v>0</v>
      </c>
      <c r="BD548" s="32">
        <f>TRUNC(Table11[[#This Row],[Column10]]*Table11[[#This Row],[Column30]]/100)</f>
        <v>0</v>
      </c>
      <c r="BE548">
        <f>Table11[[#This Row],[Column2]]</f>
        <v>50362</v>
      </c>
      <c r="BF548">
        <f>Table11[[#This Row],[Column28]]</f>
        <v>50362</v>
      </c>
      <c r="BG548">
        <f>Table11[[#This Row],[Column29]]</f>
        <v>50362</v>
      </c>
      <c r="BH548">
        <f>Table11[[#This Row],[Column30]]</f>
        <v>50362</v>
      </c>
      <c r="BI548">
        <f>Table11[[#This Row],[Column31]]</f>
        <v>50362</v>
      </c>
      <c r="BJ548">
        <f>Table11[[#This Row],[Column312]]</f>
        <v>50362</v>
      </c>
      <c r="BK548">
        <f>Table11[[#This Row],[Column313]]</f>
        <v>50362</v>
      </c>
      <c r="BL548">
        <f>Table11[[#This Row],[Column314]]</f>
        <v>50362</v>
      </c>
      <c r="BM548">
        <f>Table11[[#This Row],[Column315]]</f>
        <v>50362</v>
      </c>
      <c r="BN548">
        <f>Table11[[#This Row],[Column31]]</f>
        <v>50362</v>
      </c>
      <c r="BO548">
        <f>Table11[[#This Row],[Column312]]</f>
        <v>50362</v>
      </c>
    </row>
    <row r="549" spans="1:67" ht="28.8" customHeight="1">
      <c r="A549" s="4" t="s">
        <v>729</v>
      </c>
      <c r="B549" s="5" t="s">
        <v>730</v>
      </c>
      <c r="C549" s="5" t="s">
        <v>193</v>
      </c>
      <c r="D549" s="56" t="s">
        <v>1475</v>
      </c>
      <c r="E549" s="16">
        <v>0</v>
      </c>
      <c r="F549">
        <v>0.434</v>
      </c>
      <c r="G549">
        <v>7.7140000000000004</v>
      </c>
      <c r="H549">
        <v>6.8010000000000002</v>
      </c>
      <c r="I549">
        <v>22.341999999999999</v>
      </c>
      <c r="J549">
        <v>21.925000000000001</v>
      </c>
      <c r="K549">
        <v>13.817</v>
      </c>
      <c r="L549">
        <v>26.966999999999999</v>
      </c>
      <c r="M549" s="7">
        <f>Table11[[#This Row],[Progressives]]*0.67+Table11[[#This Row],[Muslim]]*0.64+Table11[[#This Row],[Left]]*0.35+Table11[[#This Row],[Average]]*0.52+Table11[[#This Row],[Reforms]]*0.2</f>
        <v>24.545569999999998</v>
      </c>
      <c r="N549" s="58">
        <f>Table11[[#This Row],[Average]]*0.34+Table11[[#This Row],[Liberal]]*0.45+Table11[[#This Row],[Blues]]+Table11[[#This Row],[Reforms]]*0.6</f>
        <v>47.45973</v>
      </c>
      <c r="O549" s="9">
        <f>Table11[[#This Row],[Liberal]]*0.55+Table11[[#This Row],[Progressives]]*0.07+Table11[[#This Row],[Average]]*0.14</f>
        <v>15.662700000000001</v>
      </c>
      <c r="P549" s="11">
        <f>Table11[[#This Row],[Muslim]]*0.06+Table11[[#This Row],[Left]]*0.44+Table11[[#This Row],[Progressives]]*0.26</f>
        <v>5.188460000000001</v>
      </c>
      <c r="Q549" s="59"/>
      <c r="R549" s="57">
        <f>Table11[[#This Row],[Muslim]]*0.3+Table11[[#This Row],[Left]]*0.21+Table11[[#This Row],[Reforms]]*0.2</f>
        <v>7.1435399999999998</v>
      </c>
      <c r="T549" s="7">
        <v>6.9</v>
      </c>
      <c r="U549" s="8">
        <v>22</v>
      </c>
      <c r="V549" s="10">
        <v>15.5</v>
      </c>
      <c r="W549" s="9">
        <v>52.9</v>
      </c>
      <c r="X549" s="11">
        <v>2.5</v>
      </c>
      <c r="Y549" s="13">
        <v>0.3</v>
      </c>
      <c r="Z549" s="12">
        <v>0</v>
      </c>
      <c r="AA549" s="14">
        <v>0</v>
      </c>
      <c r="AB549">
        <f t="shared" ca="1" si="8"/>
        <v>0.81344019273353618</v>
      </c>
      <c r="AC549">
        <v>49594</v>
      </c>
      <c r="AD549" s="17">
        <v>2.7379199999999999</v>
      </c>
      <c r="AE549" s="18">
        <v>17.337759999999999</v>
      </c>
      <c r="AF549" s="19">
        <v>25.96424</v>
      </c>
      <c r="AG549" s="20">
        <v>45.657159999999998</v>
      </c>
      <c r="AH549" s="21">
        <v>8.2639199999999899</v>
      </c>
      <c r="AI549" s="22">
        <v>3.8999999999999903E-2</v>
      </c>
      <c r="AJ549" s="23">
        <v>0</v>
      </c>
      <c r="AK549" s="24">
        <v>0</v>
      </c>
      <c r="AL549" s="16" t="s">
        <v>729</v>
      </c>
      <c r="AM549" s="17">
        <f>Table11[[#This Row],[Column3]]-Table11[[#This Row],[Labour]]</f>
        <v>-4.1620800000000004</v>
      </c>
      <c r="AN549" s="18">
        <f>Table11[[#This Row],[Column4]]-Table11[[#This Row],[Conservative]]</f>
        <v>-4.6622400000000006</v>
      </c>
      <c r="AO549" s="19">
        <f>Table11[[#This Row],[Column5]]-Table11[[#This Row],[Reform]]</f>
        <v>10.46424</v>
      </c>
      <c r="AP549" s="20">
        <f>Table11[[#This Row],[Column6]]-Table11[[#This Row],[LibDem]]</f>
        <v>-7.2428400000000011</v>
      </c>
      <c r="AQ549" s="21">
        <f>Table11[[#This Row],[Column7]]-Table11[[#This Row],[Green]]</f>
        <v>5.7639199999999899</v>
      </c>
      <c r="AR549" s="22">
        <f>Table11[[#This Row],[Column8]]-Table11[[#This Row],[Oth]]</f>
        <v>-0.26100000000000007</v>
      </c>
      <c r="AS549" s="23">
        <f>Table11[[#This Row],[Column9]]-Table11[[#This Row],[SNP]]</f>
        <v>0</v>
      </c>
      <c r="AT549" s="24">
        <f>Table11[[#This Row],[Column10]]-Table11[[#This Row],[PD]]</f>
        <v>0</v>
      </c>
      <c r="AU549" s="24">
        <f>MAX(Table11[[#This Row],[Column3]:[Column10]])-LARGE(Table11[[#This Row],[Column3]:[Column10]],2)</f>
        <v>19.692919999999997</v>
      </c>
      <c r="AV549">
        <f>Table11[[#This Row],[Column3]]*Table11[[#This Row],[Column2]]</f>
        <v>135784.40448</v>
      </c>
      <c r="AW549" s="25">
        <f>TRUNC(Table11[[#This Row],[Column3]]*Table11[[#This Row],[Column28]]/100)</f>
        <v>1357</v>
      </c>
      <c r="AX549" s="26">
        <f>TRUNC(Table11[[#This Row],[Column4]]*Table11[[#This Row],[Column29]]/100)</f>
        <v>8598</v>
      </c>
      <c r="AY549" s="27">
        <f>TRUNC(Table11[[#This Row],[Column5]]*Table11[[#This Row],[Column30]]/100)</f>
        <v>12876</v>
      </c>
      <c r="AZ549" s="28">
        <f>TRUNC(Table11[[#This Row],[Column6]]*Table11[[#This Row],[Column31]]/100)</f>
        <v>22643</v>
      </c>
      <c r="BA549" s="29">
        <f>TRUNC(Table11[[#This Row],[Column7]]*Table11[[#This Row],[Column312]]/100)</f>
        <v>4098</v>
      </c>
      <c r="BB549" s="30">
        <f>TRUNC(Table11[[#This Row],[Column8]]*Table11[[#This Row],[Column313]]/100)</f>
        <v>19</v>
      </c>
      <c r="BC549" s="31">
        <f>TRUNC(Table11[[#This Row],[Column9]]*Table11[[#This Row],[Column314]]/100)</f>
        <v>0</v>
      </c>
      <c r="BD549" s="32">
        <f>TRUNC(Table11[[#This Row],[Column10]]*Table11[[#This Row],[Column30]]/100)</f>
        <v>0</v>
      </c>
      <c r="BE549">
        <f>Table11[[#This Row],[Column2]]</f>
        <v>49594</v>
      </c>
      <c r="BF549">
        <f>Table11[[#This Row],[Column28]]</f>
        <v>49594</v>
      </c>
      <c r="BG549">
        <f>Table11[[#This Row],[Column29]]</f>
        <v>49594</v>
      </c>
      <c r="BH549">
        <f>Table11[[#This Row],[Column30]]</f>
        <v>49594</v>
      </c>
      <c r="BI549">
        <f>Table11[[#This Row],[Column31]]</f>
        <v>49594</v>
      </c>
      <c r="BJ549">
        <f>Table11[[#This Row],[Column312]]</f>
        <v>49594</v>
      </c>
      <c r="BK549">
        <f>Table11[[#This Row],[Column313]]</f>
        <v>49594</v>
      </c>
      <c r="BL549">
        <f>Table11[[#This Row],[Column314]]</f>
        <v>49594</v>
      </c>
      <c r="BM549">
        <f>Table11[[#This Row],[Column315]]</f>
        <v>49594</v>
      </c>
      <c r="BN549">
        <f>Table11[[#This Row],[Column31]]</f>
        <v>49594</v>
      </c>
      <c r="BO549">
        <f>Table11[[#This Row],[Column312]]</f>
        <v>49594</v>
      </c>
    </row>
    <row r="550" spans="1:67" ht="28.8">
      <c r="A550" s="2" t="s">
        <v>731</v>
      </c>
      <c r="B550" s="3" t="s">
        <v>268</v>
      </c>
      <c r="C550" s="3" t="s">
        <v>193</v>
      </c>
      <c r="D550" s="50" t="s">
        <v>1476</v>
      </c>
      <c r="E550" s="16">
        <v>0</v>
      </c>
      <c r="F550">
        <v>0.73899999999999999</v>
      </c>
      <c r="G550">
        <v>8.3569999999999993</v>
      </c>
      <c r="H550">
        <v>8.9109999999999996</v>
      </c>
      <c r="I550">
        <v>23.129000000000001</v>
      </c>
      <c r="J550">
        <v>21.536999999999999</v>
      </c>
      <c r="K550">
        <v>7.8879999999999999</v>
      </c>
      <c r="L550">
        <v>29.437999999999999</v>
      </c>
      <c r="M550" s="7">
        <f>Table11[[#This Row],[Progressives]]*0.67+Table11[[#This Row],[Muslim]]*0.64+Table11[[#This Row],[Left]]*0.35+Table11[[#This Row],[Average]]*0.52+Table11[[#This Row],[Reforms]]*0.2</f>
        <v>27.282959999999999</v>
      </c>
      <c r="N550" s="58">
        <f>Table11[[#This Row],[Average]]*0.34+Table11[[#This Row],[Liberal]]*0.45+Table11[[#This Row],[Blues]]+Table11[[#This Row],[Reforms]]*0.6</f>
        <v>43.106309999999993</v>
      </c>
      <c r="O550" s="9">
        <f>Table11[[#This Row],[Liberal]]*0.55+Table11[[#This Row],[Progressives]]*0.07+Table11[[#This Row],[Average]]*0.14</f>
        <v>15.707180000000001</v>
      </c>
      <c r="P550" s="11">
        <f>Table11[[#This Row],[Muslim]]*0.06+Table11[[#This Row],[Left]]*0.44+Table11[[#This Row],[Progressives]]*0.26</f>
        <v>6.0382800000000003</v>
      </c>
      <c r="Q550" s="59"/>
      <c r="R550" s="57">
        <f>Table11[[#This Row],[Muslim]]*0.3+Table11[[#This Row],[Left]]*0.21+Table11[[#This Row],[Reforms]]*0.2</f>
        <v>7.8642699999999994</v>
      </c>
      <c r="T550" s="7">
        <v>36</v>
      </c>
      <c r="U550" s="8">
        <v>30.6</v>
      </c>
      <c r="V550" s="10">
        <v>26.1</v>
      </c>
      <c r="W550" s="9">
        <v>3</v>
      </c>
      <c r="X550" s="11">
        <v>4.3</v>
      </c>
      <c r="Y550" s="13">
        <v>0</v>
      </c>
      <c r="Z550" s="12">
        <v>0</v>
      </c>
      <c r="AA550" s="14">
        <v>0</v>
      </c>
      <c r="AB550">
        <f t="shared" ca="1" si="8"/>
        <v>0.92430200012641206</v>
      </c>
      <c r="AC550">
        <v>40940</v>
      </c>
      <c r="AD550" s="17">
        <v>21.164999999999999</v>
      </c>
      <c r="AE550" s="18">
        <v>24.928529999999999</v>
      </c>
      <c r="AF550" s="19">
        <v>37.686999999999998</v>
      </c>
      <c r="AG550" s="20">
        <v>4.6064699999999998</v>
      </c>
      <c r="AH550" s="21">
        <v>11.613</v>
      </c>
      <c r="AI550" s="22">
        <v>0</v>
      </c>
      <c r="AJ550" s="23">
        <v>0</v>
      </c>
      <c r="AK550" s="24">
        <v>0</v>
      </c>
      <c r="AL550" t="s">
        <v>731</v>
      </c>
      <c r="AM550" s="17">
        <f>Table11[[#This Row],[Column3]]-Table11[[#This Row],[Labour]]</f>
        <v>-14.835000000000001</v>
      </c>
      <c r="AN550" s="18">
        <f>Table11[[#This Row],[Column4]]-Table11[[#This Row],[Conservative]]</f>
        <v>-5.6714700000000029</v>
      </c>
      <c r="AO550" s="19">
        <f>Table11[[#This Row],[Column5]]-Table11[[#This Row],[Reform]]</f>
        <v>11.586999999999996</v>
      </c>
      <c r="AP550" s="20">
        <f>Table11[[#This Row],[Column6]]-Table11[[#This Row],[LibDem]]</f>
        <v>1.6064699999999998</v>
      </c>
      <c r="AQ550" s="21">
        <f>Table11[[#This Row],[Column7]]-Table11[[#This Row],[Green]]</f>
        <v>7.3129999999999997</v>
      </c>
      <c r="AR550" s="22">
        <f>Table11[[#This Row],[Column8]]-Table11[[#This Row],[Oth]]</f>
        <v>0</v>
      </c>
      <c r="AS550" s="23">
        <f>Table11[[#This Row],[Column9]]-Table11[[#This Row],[SNP]]</f>
        <v>0</v>
      </c>
      <c r="AT550" s="24">
        <f>Table11[[#This Row],[Column10]]-Table11[[#This Row],[PD]]</f>
        <v>0</v>
      </c>
      <c r="AU550" s="24">
        <f>MAX(Table11[[#This Row],[Column3]:[Column10]])-LARGE(Table11[[#This Row],[Column3]:[Column10]],2)</f>
        <v>12.758469999999999</v>
      </c>
      <c r="AV550">
        <f>Table11[[#This Row],[Column3]]*Table11[[#This Row],[Column2]]</f>
        <v>866495.1</v>
      </c>
      <c r="AW550" s="25">
        <f>TRUNC(Table11[[#This Row],[Column3]]*Table11[[#This Row],[Column28]]/100)</f>
        <v>8664</v>
      </c>
      <c r="AX550" s="26">
        <f>TRUNC(Table11[[#This Row],[Column4]]*Table11[[#This Row],[Column29]]/100)</f>
        <v>10205</v>
      </c>
      <c r="AY550" s="27">
        <f>TRUNC(Table11[[#This Row],[Column5]]*Table11[[#This Row],[Column30]]/100)</f>
        <v>15429</v>
      </c>
      <c r="AZ550" s="28">
        <f>TRUNC(Table11[[#This Row],[Column6]]*Table11[[#This Row],[Column31]]/100)</f>
        <v>1885</v>
      </c>
      <c r="BA550" s="29">
        <f>TRUNC(Table11[[#This Row],[Column7]]*Table11[[#This Row],[Column312]]/100)</f>
        <v>4754</v>
      </c>
      <c r="BB550" s="30">
        <f>TRUNC(Table11[[#This Row],[Column8]]*Table11[[#This Row],[Column313]]/100)</f>
        <v>0</v>
      </c>
      <c r="BC550" s="31">
        <f>TRUNC(Table11[[#This Row],[Column9]]*Table11[[#This Row],[Column314]]/100)</f>
        <v>0</v>
      </c>
      <c r="BD550" s="32">
        <f>TRUNC(Table11[[#This Row],[Column10]]*Table11[[#This Row],[Column30]]/100)</f>
        <v>0</v>
      </c>
      <c r="BE550">
        <f>Table11[[#This Row],[Column2]]</f>
        <v>40940</v>
      </c>
      <c r="BF550">
        <f>Table11[[#This Row],[Column28]]</f>
        <v>40940</v>
      </c>
      <c r="BG550">
        <f>Table11[[#This Row],[Column29]]</f>
        <v>40940</v>
      </c>
      <c r="BH550">
        <f>Table11[[#This Row],[Column30]]</f>
        <v>40940</v>
      </c>
      <c r="BI550">
        <f>Table11[[#This Row],[Column31]]</f>
        <v>40940</v>
      </c>
      <c r="BJ550">
        <f>Table11[[#This Row],[Column312]]</f>
        <v>40940</v>
      </c>
      <c r="BK550">
        <f>Table11[[#This Row],[Column313]]</f>
        <v>40940</v>
      </c>
      <c r="BL550">
        <f>Table11[[#This Row],[Column314]]</f>
        <v>40940</v>
      </c>
      <c r="BM550">
        <f>Table11[[#This Row],[Column315]]</f>
        <v>40940</v>
      </c>
      <c r="BN550">
        <f>Table11[[#This Row],[Column31]]</f>
        <v>40940</v>
      </c>
      <c r="BO550">
        <f>Table11[[#This Row],[Column312]]</f>
        <v>40940</v>
      </c>
    </row>
    <row r="551" spans="1:67" ht="28.8">
      <c r="A551" s="4" t="s">
        <v>739</v>
      </c>
      <c r="B551" s="5" t="s">
        <v>268</v>
      </c>
      <c r="C551" s="5" t="s">
        <v>193</v>
      </c>
      <c r="D551" s="56" t="s">
        <v>1477</v>
      </c>
      <c r="E551" s="16">
        <v>0</v>
      </c>
      <c r="F551">
        <v>3.5350000000000001</v>
      </c>
      <c r="G551">
        <v>8.5549999999999997</v>
      </c>
      <c r="H551">
        <v>9.5429999999999993</v>
      </c>
      <c r="I551">
        <v>30.896999999999998</v>
      </c>
      <c r="J551">
        <v>17.353000000000002</v>
      </c>
      <c r="K551">
        <v>2.6309999999999998</v>
      </c>
      <c r="L551">
        <v>27.486000000000001</v>
      </c>
      <c r="M551" s="7">
        <f>Table11[[#This Row],[Progressives]]*0.67+Table11[[#This Row],[Muslim]]*0.64+Table11[[#This Row],[Left]]*0.35+Table11[[#This Row],[Average]]*0.52+Table11[[#This Row],[Reforms]]*0.2</f>
        <v>33.214100000000002</v>
      </c>
      <c r="N551" s="58">
        <f>Table11[[#This Row],[Average]]*0.34+Table11[[#This Row],[Liberal]]*0.45+Table11[[#This Row],[Blues]]+Table11[[#This Row],[Reforms]]*0.6</f>
        <v>37.436430000000001</v>
      </c>
      <c r="O551" s="9">
        <f>Table11[[#This Row],[Liberal]]*0.55+Table11[[#This Row],[Progressives]]*0.07+Table11[[#This Row],[Average]]*0.14</f>
        <v>14.537740000000003</v>
      </c>
      <c r="P551" s="11">
        <f>Table11[[#This Row],[Muslim]]*0.06+Table11[[#This Row],[Left]]*0.44+Table11[[#This Row],[Progressives]]*0.26</f>
        <v>6.4574799999999994</v>
      </c>
      <c r="Q551" s="59"/>
      <c r="R551" s="57">
        <f>Table11[[#This Row],[Muslim]]*0.3+Table11[[#This Row],[Left]]*0.21+Table11[[#This Row],[Reforms]]*0.2</f>
        <v>8.3542500000000004</v>
      </c>
      <c r="T551" s="7">
        <v>36.9</v>
      </c>
      <c r="U551" s="8">
        <v>28.5</v>
      </c>
      <c r="V551" s="10">
        <v>22</v>
      </c>
      <c r="W551" s="9">
        <v>3.3</v>
      </c>
      <c r="X551" s="11">
        <v>7</v>
      </c>
      <c r="Y551" s="13">
        <v>2.2999999999999998</v>
      </c>
      <c r="Z551" s="12">
        <v>0</v>
      </c>
      <c r="AA551" s="14">
        <v>0</v>
      </c>
      <c r="AB551">
        <f t="shared" ca="1" si="8"/>
        <v>0.64441314859617083</v>
      </c>
      <c r="AC551">
        <v>41213</v>
      </c>
      <c r="AD551" s="17">
        <v>25.176989999999901</v>
      </c>
      <c r="AE551" s="18">
        <v>17.6264</v>
      </c>
      <c r="AF551" s="19">
        <v>36.951599999999999</v>
      </c>
      <c r="AG551" s="20">
        <v>5.1686100000000001</v>
      </c>
      <c r="AH551" s="21">
        <v>14.766999999999999</v>
      </c>
      <c r="AI551" s="22">
        <v>0.30940000000000001</v>
      </c>
      <c r="AJ551" s="23">
        <v>0</v>
      </c>
      <c r="AK551" s="24">
        <v>0</v>
      </c>
      <c r="AL551" s="16" t="s">
        <v>739</v>
      </c>
      <c r="AM551" s="17">
        <f>Table11[[#This Row],[Column3]]-Table11[[#This Row],[Labour]]</f>
        <v>-11.723010000000098</v>
      </c>
      <c r="AN551" s="18">
        <f>Table11[[#This Row],[Column4]]-Table11[[#This Row],[Conservative]]</f>
        <v>-10.8736</v>
      </c>
      <c r="AO551" s="19">
        <f>Table11[[#This Row],[Column5]]-Table11[[#This Row],[Reform]]</f>
        <v>14.951599999999999</v>
      </c>
      <c r="AP551" s="20">
        <f>Table11[[#This Row],[Column6]]-Table11[[#This Row],[LibDem]]</f>
        <v>1.8686100000000003</v>
      </c>
      <c r="AQ551" s="21">
        <f>Table11[[#This Row],[Column7]]-Table11[[#This Row],[Green]]</f>
        <v>7.7669999999999995</v>
      </c>
      <c r="AR551" s="22">
        <f>Table11[[#This Row],[Column8]]-Table11[[#This Row],[Oth]]</f>
        <v>-1.9905999999999997</v>
      </c>
      <c r="AS551" s="23">
        <f>Table11[[#This Row],[Column9]]-Table11[[#This Row],[SNP]]</f>
        <v>0</v>
      </c>
      <c r="AT551" s="24">
        <f>Table11[[#This Row],[Column10]]-Table11[[#This Row],[PD]]</f>
        <v>0</v>
      </c>
      <c r="AU551" s="24">
        <f>MAX(Table11[[#This Row],[Column3]:[Column10]])-LARGE(Table11[[#This Row],[Column3]:[Column10]],2)</f>
        <v>11.774610000000099</v>
      </c>
      <c r="AV551">
        <f>Table11[[#This Row],[Column3]]*Table11[[#This Row],[Column2]]</f>
        <v>1037619.2888699959</v>
      </c>
      <c r="AW551" s="25">
        <f>TRUNC(Table11[[#This Row],[Column3]]*Table11[[#This Row],[Column28]]/100)</f>
        <v>10376</v>
      </c>
      <c r="AX551" s="26">
        <f>TRUNC(Table11[[#This Row],[Column4]]*Table11[[#This Row],[Column29]]/100)</f>
        <v>7264</v>
      </c>
      <c r="AY551" s="27">
        <f>TRUNC(Table11[[#This Row],[Column5]]*Table11[[#This Row],[Column30]]/100)</f>
        <v>15228</v>
      </c>
      <c r="AZ551" s="28">
        <f>TRUNC(Table11[[#This Row],[Column6]]*Table11[[#This Row],[Column31]]/100)</f>
        <v>2130</v>
      </c>
      <c r="BA551" s="29">
        <f>TRUNC(Table11[[#This Row],[Column7]]*Table11[[#This Row],[Column312]]/100)</f>
        <v>6085</v>
      </c>
      <c r="BB551" s="30">
        <f>TRUNC(Table11[[#This Row],[Column8]]*Table11[[#This Row],[Column313]]/100)</f>
        <v>127</v>
      </c>
      <c r="BC551" s="31">
        <f>TRUNC(Table11[[#This Row],[Column9]]*Table11[[#This Row],[Column314]]/100)</f>
        <v>0</v>
      </c>
      <c r="BD551" s="32">
        <f>TRUNC(Table11[[#This Row],[Column10]]*Table11[[#This Row],[Column30]]/100)</f>
        <v>0</v>
      </c>
      <c r="BE551">
        <f>Table11[[#This Row],[Column2]]</f>
        <v>41213</v>
      </c>
      <c r="BF551">
        <f>Table11[[#This Row],[Column28]]</f>
        <v>41213</v>
      </c>
      <c r="BG551">
        <f>Table11[[#This Row],[Column29]]</f>
        <v>41213</v>
      </c>
      <c r="BH551">
        <f>Table11[[#This Row],[Column30]]</f>
        <v>41213</v>
      </c>
      <c r="BI551">
        <f>Table11[[#This Row],[Column31]]</f>
        <v>41213</v>
      </c>
      <c r="BJ551">
        <f>Table11[[#This Row],[Column312]]</f>
        <v>41213</v>
      </c>
      <c r="BK551">
        <f>Table11[[#This Row],[Column313]]</f>
        <v>41213</v>
      </c>
      <c r="BL551">
        <f>Table11[[#This Row],[Column314]]</f>
        <v>41213</v>
      </c>
      <c r="BM551">
        <f>Table11[[#This Row],[Column315]]</f>
        <v>41213</v>
      </c>
      <c r="BN551">
        <f>Table11[[#This Row],[Column31]]</f>
        <v>41213</v>
      </c>
      <c r="BO551">
        <f>Table11[[#This Row],[Column312]]</f>
        <v>41213</v>
      </c>
    </row>
    <row r="552" spans="1:67" ht="28.8" customHeight="1">
      <c r="A552" s="4" t="s">
        <v>763</v>
      </c>
      <c r="B552" s="5" t="s">
        <v>344</v>
      </c>
      <c r="C552" s="5" t="s">
        <v>193</v>
      </c>
      <c r="D552" s="56" t="s">
        <v>1478</v>
      </c>
      <c r="E552">
        <v>0</v>
      </c>
      <c r="F552">
        <v>3.6989999999999998</v>
      </c>
      <c r="G552">
        <v>8.2249999999999996</v>
      </c>
      <c r="H552">
        <v>7.173</v>
      </c>
      <c r="I552">
        <v>29.85</v>
      </c>
      <c r="J552">
        <v>22.388000000000002</v>
      </c>
      <c r="K552">
        <v>2.8860000000000001</v>
      </c>
      <c r="L552">
        <v>25.779</v>
      </c>
      <c r="M552" s="7">
        <f>Table11[[#This Row],[Progressives]]*0.67+Table11[[#This Row],[Muslim]]*0.64+Table11[[#This Row],[Left]]*0.35+Table11[[#This Row],[Average]]*0.52+Table11[[#This Row],[Reforms]]*0.2</f>
        <v>30.729820000000004</v>
      </c>
      <c r="N552" s="58">
        <f>Table11[[#This Row],[Average]]*0.34+Table11[[#This Row],[Liberal]]*0.45+Table11[[#This Row],[Blues]]+Table11[[#This Row],[Reforms]]*0.6</f>
        <v>38.576999999999998</v>
      </c>
      <c r="O552" s="9">
        <f>Table11[[#This Row],[Liberal]]*0.55+Table11[[#This Row],[Progressives]]*0.07+Table11[[#This Row],[Average]]*0.14</f>
        <v>16.994510000000002</v>
      </c>
      <c r="P552" s="11">
        <f>Table11[[#This Row],[Muslim]]*0.06+Table11[[#This Row],[Left]]*0.44+Table11[[#This Row],[Progressives]]*0.26</f>
        <v>5.7059199999999999</v>
      </c>
      <c r="Q552" s="59"/>
      <c r="R552" s="57">
        <f>Table11[[#This Row],[Muslim]]*0.3+Table11[[#This Row],[Left]]*0.21+Table11[[#This Row],[Reforms]]*0.2</f>
        <v>7.99275</v>
      </c>
      <c r="T552" s="7">
        <v>34.9</v>
      </c>
      <c r="U552" s="8">
        <v>33.1</v>
      </c>
      <c r="V552" s="10">
        <v>20.100000000000001</v>
      </c>
      <c r="W552" s="9">
        <v>5.0999999999999996</v>
      </c>
      <c r="X552" s="11">
        <v>5</v>
      </c>
      <c r="Y552" s="13">
        <v>1.8</v>
      </c>
      <c r="Z552" s="12">
        <v>0</v>
      </c>
      <c r="AA552" s="14">
        <v>0</v>
      </c>
      <c r="AB552">
        <f t="shared" ca="1" si="8"/>
        <v>0.74546560912871251</v>
      </c>
      <c r="AC552">
        <v>42375</v>
      </c>
      <c r="AD552" s="17">
        <v>21.994999999999902</v>
      </c>
      <c r="AE552" s="18">
        <v>25.879929999999899</v>
      </c>
      <c r="AF552" s="19">
        <v>34.093000000000004</v>
      </c>
      <c r="AG552" s="20">
        <v>5.6270699999999998</v>
      </c>
      <c r="AH552" s="21">
        <v>12.170999999999999</v>
      </c>
      <c r="AI552" s="22">
        <v>0.23399999999999899</v>
      </c>
      <c r="AJ552" s="23">
        <v>0</v>
      </c>
      <c r="AK552" s="24">
        <v>0</v>
      </c>
      <c r="AL552" s="16" t="s">
        <v>763</v>
      </c>
      <c r="AM552" s="17">
        <f>Table11[[#This Row],[Column3]]-Table11[[#This Row],[Labour]]</f>
        <v>-12.905000000000097</v>
      </c>
      <c r="AN552" s="18">
        <f>Table11[[#This Row],[Column4]]-Table11[[#This Row],[Conservative]]</f>
        <v>-7.2200700000001028</v>
      </c>
      <c r="AO552" s="19">
        <f>Table11[[#This Row],[Column5]]-Table11[[#This Row],[Reform]]</f>
        <v>13.993000000000002</v>
      </c>
      <c r="AP552" s="20">
        <f>Table11[[#This Row],[Column6]]-Table11[[#This Row],[LibDem]]</f>
        <v>0.52707000000000015</v>
      </c>
      <c r="AQ552" s="21">
        <f>Table11[[#This Row],[Column7]]-Table11[[#This Row],[Green]]</f>
        <v>7.1709999999999994</v>
      </c>
      <c r="AR552" s="22">
        <f>Table11[[#This Row],[Column8]]-Table11[[#This Row],[Oth]]</f>
        <v>-1.5660000000000012</v>
      </c>
      <c r="AS552" s="23">
        <f>Table11[[#This Row],[Column9]]-Table11[[#This Row],[SNP]]</f>
        <v>0</v>
      </c>
      <c r="AT552" s="24">
        <f>Table11[[#This Row],[Column10]]-Table11[[#This Row],[PD]]</f>
        <v>0</v>
      </c>
      <c r="AU552" s="24">
        <f>MAX(Table11[[#This Row],[Column3]:[Column10]])-LARGE(Table11[[#This Row],[Column3]:[Column10]],2)</f>
        <v>8.2130700000001049</v>
      </c>
      <c r="AV552">
        <f>Table11[[#This Row],[Column3]]*Table11[[#This Row],[Column2]]</f>
        <v>932038.12499999581</v>
      </c>
      <c r="AW552" s="25">
        <f>TRUNC(Table11[[#This Row],[Column3]]*Table11[[#This Row],[Column28]]/100)</f>
        <v>9320</v>
      </c>
      <c r="AX552" s="26">
        <f>TRUNC(Table11[[#This Row],[Column4]]*Table11[[#This Row],[Column29]]/100)</f>
        <v>10966</v>
      </c>
      <c r="AY552" s="27">
        <f>TRUNC(Table11[[#This Row],[Column5]]*Table11[[#This Row],[Column30]]/100)</f>
        <v>14446</v>
      </c>
      <c r="AZ552" s="28">
        <f>TRUNC(Table11[[#This Row],[Column6]]*Table11[[#This Row],[Column31]]/100)</f>
        <v>2384</v>
      </c>
      <c r="BA552" s="29">
        <f>TRUNC(Table11[[#This Row],[Column7]]*Table11[[#This Row],[Column312]]/100)</f>
        <v>5157</v>
      </c>
      <c r="BB552" s="30">
        <f>TRUNC(Table11[[#This Row],[Column8]]*Table11[[#This Row],[Column313]]/100)</f>
        <v>99</v>
      </c>
      <c r="BC552" s="31">
        <f>TRUNC(Table11[[#This Row],[Column9]]*Table11[[#This Row],[Column314]]/100)</f>
        <v>0</v>
      </c>
      <c r="BD552" s="32">
        <f>TRUNC(Table11[[#This Row],[Column10]]*Table11[[#This Row],[Column30]]/100)</f>
        <v>0</v>
      </c>
      <c r="BE552">
        <f>Table11[[#This Row],[Column2]]</f>
        <v>42375</v>
      </c>
      <c r="BF552">
        <f>Table11[[#This Row],[Column28]]</f>
        <v>42375</v>
      </c>
      <c r="BG552">
        <f>Table11[[#This Row],[Column29]]</f>
        <v>42375</v>
      </c>
      <c r="BH552">
        <f>Table11[[#This Row],[Column30]]</f>
        <v>42375</v>
      </c>
      <c r="BI552">
        <f>Table11[[#This Row],[Column31]]</f>
        <v>42375</v>
      </c>
      <c r="BJ552">
        <f>Table11[[#This Row],[Column312]]</f>
        <v>42375</v>
      </c>
      <c r="BK552">
        <f>Table11[[#This Row],[Column313]]</f>
        <v>42375</v>
      </c>
      <c r="BL552">
        <f>Table11[[#This Row],[Column314]]</f>
        <v>42375</v>
      </c>
      <c r="BM552">
        <f>Table11[[#This Row],[Column315]]</f>
        <v>42375</v>
      </c>
      <c r="BN552">
        <f>Table11[[#This Row],[Column31]]</f>
        <v>42375</v>
      </c>
      <c r="BO552">
        <f>Table11[[#This Row],[Column312]]</f>
        <v>42375</v>
      </c>
    </row>
    <row r="553" spans="1:67" ht="28.8">
      <c r="A553" s="4" t="s">
        <v>773</v>
      </c>
      <c r="B553" s="5" t="s">
        <v>268</v>
      </c>
      <c r="C553" s="5" t="s">
        <v>193</v>
      </c>
      <c r="D553" s="56" t="s">
        <v>1479</v>
      </c>
      <c r="E553">
        <v>0</v>
      </c>
      <c r="F553">
        <v>1.869</v>
      </c>
      <c r="G553">
        <v>8.0860000000000003</v>
      </c>
      <c r="H553">
        <v>12.042</v>
      </c>
      <c r="I553">
        <v>25.611999999999998</v>
      </c>
      <c r="J553">
        <v>24.364000000000001</v>
      </c>
      <c r="K553">
        <v>6.2679999999999998</v>
      </c>
      <c r="L553">
        <v>21.757999999999999</v>
      </c>
      <c r="M553" s="7">
        <f>Table11[[#This Row],[Progressives]]*0.67+Table11[[#This Row],[Muslim]]*0.64+Table11[[#This Row],[Left]]*0.35+Table11[[#This Row],[Average]]*0.52+Table11[[#This Row],[Reforms]]*0.2</f>
        <v>29.764240000000001</v>
      </c>
      <c r="N553" s="58">
        <f>Table11[[#This Row],[Average]]*0.34+Table11[[#This Row],[Liberal]]*0.45+Table11[[#This Row],[Blues]]+Table11[[#This Row],[Reforms]]*0.6</f>
        <v>38.994680000000002</v>
      </c>
      <c r="O553" s="9">
        <f>Table11[[#This Row],[Liberal]]*0.55+Table11[[#This Row],[Progressives]]*0.07+Table11[[#This Row],[Average]]*0.14</f>
        <v>17.82882</v>
      </c>
      <c r="P553" s="11">
        <f>Table11[[#This Row],[Muslim]]*0.06+Table11[[#This Row],[Left]]*0.44+Table11[[#This Row],[Progressives]]*0.26</f>
        <v>6.8009000000000004</v>
      </c>
      <c r="Q553" s="59"/>
      <c r="R553" s="57">
        <f>Table11[[#This Row],[Muslim]]*0.3+Table11[[#This Row],[Left]]*0.21+Table11[[#This Row],[Reforms]]*0.2</f>
        <v>6.61036</v>
      </c>
      <c r="T553" s="7">
        <v>39.9</v>
      </c>
      <c r="U553" s="8">
        <v>30.8</v>
      </c>
      <c r="V553" s="10">
        <v>16.8</v>
      </c>
      <c r="W553" s="9">
        <v>6.6</v>
      </c>
      <c r="X553" s="11">
        <v>5.2</v>
      </c>
      <c r="Y553" s="13">
        <v>0.7</v>
      </c>
      <c r="Z553" s="12">
        <v>0</v>
      </c>
      <c r="AA553" s="14">
        <v>0</v>
      </c>
      <c r="AB553">
        <f t="shared" ca="1" si="8"/>
        <v>1.6976626162429675E-2</v>
      </c>
      <c r="AC553">
        <v>49004</v>
      </c>
      <c r="AD553" s="17">
        <v>24.137999999999899</v>
      </c>
      <c r="AE553" s="18">
        <v>25.379519999999999</v>
      </c>
      <c r="AF553" s="19">
        <v>29.609000000000002</v>
      </c>
      <c r="AG553" s="20">
        <v>6.97248</v>
      </c>
      <c r="AH553" s="21">
        <v>13.81</v>
      </c>
      <c r="AI553" s="22">
        <v>9.09999999999999E-2</v>
      </c>
      <c r="AJ553" s="23">
        <v>0</v>
      </c>
      <c r="AK553" s="24">
        <v>0</v>
      </c>
      <c r="AL553" s="16" t="s">
        <v>773</v>
      </c>
      <c r="AM553" s="17">
        <f>Table11[[#This Row],[Column3]]-Table11[[#This Row],[Labour]]</f>
        <v>-15.7620000000001</v>
      </c>
      <c r="AN553" s="18">
        <f>Table11[[#This Row],[Column4]]-Table11[[#This Row],[Conservative]]</f>
        <v>-5.4204800000000013</v>
      </c>
      <c r="AO553" s="19">
        <f>Table11[[#This Row],[Column5]]-Table11[[#This Row],[Reform]]</f>
        <v>12.809000000000001</v>
      </c>
      <c r="AP553" s="20">
        <f>Table11[[#This Row],[Column6]]-Table11[[#This Row],[LibDem]]</f>
        <v>0.37248000000000037</v>
      </c>
      <c r="AQ553" s="21">
        <f>Table11[[#This Row],[Column7]]-Table11[[#This Row],[Green]]</f>
        <v>8.61</v>
      </c>
      <c r="AR553" s="22">
        <f>Table11[[#This Row],[Column8]]-Table11[[#This Row],[Oth]]</f>
        <v>-0.6090000000000001</v>
      </c>
      <c r="AS553" s="23">
        <f>Table11[[#This Row],[Column9]]-Table11[[#This Row],[SNP]]</f>
        <v>0</v>
      </c>
      <c r="AT553" s="24">
        <f>Table11[[#This Row],[Column10]]-Table11[[#This Row],[PD]]</f>
        <v>0</v>
      </c>
      <c r="AU553" s="24">
        <f>MAX(Table11[[#This Row],[Column3]:[Column10]])-LARGE(Table11[[#This Row],[Column3]:[Column10]],2)</f>
        <v>4.2294800000000023</v>
      </c>
      <c r="AV553">
        <f>Table11[[#This Row],[Column3]]*Table11[[#This Row],[Column2]]</f>
        <v>1182858.551999995</v>
      </c>
      <c r="AW553" s="25">
        <f>TRUNC(Table11[[#This Row],[Column3]]*Table11[[#This Row],[Column28]]/100)</f>
        <v>11828</v>
      </c>
      <c r="AX553" s="26">
        <f>TRUNC(Table11[[#This Row],[Column4]]*Table11[[#This Row],[Column29]]/100)</f>
        <v>12436</v>
      </c>
      <c r="AY553" s="27">
        <f>TRUNC(Table11[[#This Row],[Column5]]*Table11[[#This Row],[Column30]]/100)</f>
        <v>14509</v>
      </c>
      <c r="AZ553" s="28">
        <f>TRUNC(Table11[[#This Row],[Column6]]*Table11[[#This Row],[Column31]]/100)</f>
        <v>3416</v>
      </c>
      <c r="BA553" s="29">
        <f>TRUNC(Table11[[#This Row],[Column7]]*Table11[[#This Row],[Column312]]/100)</f>
        <v>6767</v>
      </c>
      <c r="BB553" s="30">
        <f>TRUNC(Table11[[#This Row],[Column8]]*Table11[[#This Row],[Column313]]/100)</f>
        <v>44</v>
      </c>
      <c r="BC553" s="31">
        <f>TRUNC(Table11[[#This Row],[Column9]]*Table11[[#This Row],[Column314]]/100)</f>
        <v>0</v>
      </c>
      <c r="BD553" s="32">
        <f>TRUNC(Table11[[#This Row],[Column10]]*Table11[[#This Row],[Column30]]/100)</f>
        <v>0</v>
      </c>
      <c r="BE553">
        <f>Table11[[#This Row],[Column2]]</f>
        <v>49004</v>
      </c>
      <c r="BF553">
        <f>Table11[[#This Row],[Column28]]</f>
        <v>49004</v>
      </c>
      <c r="BG553">
        <f>Table11[[#This Row],[Column29]]</f>
        <v>49004</v>
      </c>
      <c r="BH553">
        <f>Table11[[#This Row],[Column30]]</f>
        <v>49004</v>
      </c>
      <c r="BI553">
        <f>Table11[[#This Row],[Column31]]</f>
        <v>49004</v>
      </c>
      <c r="BJ553">
        <f>Table11[[#This Row],[Column312]]</f>
        <v>49004</v>
      </c>
      <c r="BK553">
        <f>Table11[[#This Row],[Column313]]</f>
        <v>49004</v>
      </c>
      <c r="BL553">
        <f>Table11[[#This Row],[Column314]]</f>
        <v>49004</v>
      </c>
      <c r="BM553">
        <f>Table11[[#This Row],[Column315]]</f>
        <v>49004</v>
      </c>
      <c r="BN553">
        <f>Table11[[#This Row],[Column31]]</f>
        <v>49004</v>
      </c>
      <c r="BO553">
        <f>Table11[[#This Row],[Column312]]</f>
        <v>49004</v>
      </c>
    </row>
    <row r="554" spans="1:67">
      <c r="A554" s="4" t="s">
        <v>786</v>
      </c>
      <c r="B554" s="5" t="s">
        <v>730</v>
      </c>
      <c r="C554" s="5" t="s">
        <v>193</v>
      </c>
      <c r="D554" s="56" t="s">
        <v>1480</v>
      </c>
      <c r="E554" s="16">
        <v>0</v>
      </c>
      <c r="F554">
        <v>0.65500000000000003</v>
      </c>
      <c r="G554">
        <v>7.6319999999999997</v>
      </c>
      <c r="H554">
        <v>8.0690000000000008</v>
      </c>
      <c r="I554">
        <v>35.369</v>
      </c>
      <c r="J554">
        <v>18.988</v>
      </c>
      <c r="K554">
        <v>5.0179999999999998</v>
      </c>
      <c r="L554">
        <v>24.268999999999998</v>
      </c>
      <c r="M554" s="7">
        <f>Table11[[#This Row],[Progressives]]*0.67+Table11[[#This Row],[Muslim]]*0.64+Table11[[#This Row],[Left]]*0.35+Table11[[#This Row],[Average]]*0.52+Table11[[#This Row],[Reforms]]*0.2</f>
        <v>31.74231</v>
      </c>
      <c r="N554" s="58">
        <f>Table11[[#This Row],[Average]]*0.34+Table11[[#This Row],[Liberal]]*0.45+Table11[[#This Row],[Blues]]+Table11[[#This Row],[Reforms]]*0.6</f>
        <v>40.149460000000005</v>
      </c>
      <c r="O554" s="9">
        <f>Table11[[#This Row],[Liberal]]*0.55+Table11[[#This Row],[Progressives]]*0.07+Table11[[#This Row],[Average]]*0.14</f>
        <v>15.959890000000001</v>
      </c>
      <c r="P554" s="11">
        <f>Table11[[#This Row],[Muslim]]*0.06+Table11[[#This Row],[Left]]*0.44+Table11[[#This Row],[Progressives]]*0.26</f>
        <v>5.4953199999999995</v>
      </c>
      <c r="Q554" s="59"/>
      <c r="R554" s="57">
        <f>Table11[[#This Row],[Muslim]]*0.3+Table11[[#This Row],[Left]]*0.21+Table11[[#This Row],[Reforms]]*0.2</f>
        <v>6.6530199999999997</v>
      </c>
      <c r="T554" s="7">
        <v>44.5</v>
      </c>
      <c r="U554" s="8">
        <v>22.5</v>
      </c>
      <c r="V554" s="10">
        <v>14.6</v>
      </c>
      <c r="W554" s="9">
        <v>13</v>
      </c>
      <c r="X554" s="11">
        <v>4.5999999999999996</v>
      </c>
      <c r="Y554" s="13">
        <v>0.8</v>
      </c>
      <c r="Z554" s="12">
        <v>0</v>
      </c>
      <c r="AA554" s="14">
        <v>0</v>
      </c>
      <c r="AB554">
        <f t="shared" ca="1" si="8"/>
        <v>0.56002897212502079</v>
      </c>
      <c r="AC554">
        <v>51560</v>
      </c>
      <c r="AD554" s="17">
        <v>28.91339</v>
      </c>
      <c r="AE554" s="18">
        <v>15.28736</v>
      </c>
      <c r="AF554" s="19">
        <v>30.644639999999999</v>
      </c>
      <c r="AG554" s="20">
        <v>10.53891</v>
      </c>
      <c r="AH554" s="21">
        <v>14.513</v>
      </c>
      <c r="AI554" s="22">
        <v>0.1027</v>
      </c>
      <c r="AJ554" s="23">
        <v>0</v>
      </c>
      <c r="AK554" s="24">
        <v>0</v>
      </c>
      <c r="AL554" s="16" t="s">
        <v>786</v>
      </c>
      <c r="AM554" s="17">
        <f>Table11[[#This Row],[Column3]]-Table11[[#This Row],[Labour]]</f>
        <v>-15.58661</v>
      </c>
      <c r="AN554" s="18">
        <f>Table11[[#This Row],[Column4]]-Table11[[#This Row],[Conservative]]</f>
        <v>-7.2126400000000004</v>
      </c>
      <c r="AO554" s="19">
        <f>Table11[[#This Row],[Column5]]-Table11[[#This Row],[Reform]]</f>
        <v>16.044640000000001</v>
      </c>
      <c r="AP554" s="20">
        <f>Table11[[#This Row],[Column6]]-Table11[[#This Row],[LibDem]]</f>
        <v>-2.4610900000000004</v>
      </c>
      <c r="AQ554" s="21">
        <f>Table11[[#This Row],[Column7]]-Table11[[#This Row],[Green]]</f>
        <v>9.9130000000000003</v>
      </c>
      <c r="AR554" s="22">
        <f>Table11[[#This Row],[Column8]]-Table11[[#This Row],[Oth]]</f>
        <v>-0.69730000000000003</v>
      </c>
      <c r="AS554" s="23">
        <f>Table11[[#This Row],[Column9]]-Table11[[#This Row],[SNP]]</f>
        <v>0</v>
      </c>
      <c r="AT554" s="24">
        <f>Table11[[#This Row],[Column10]]-Table11[[#This Row],[PD]]</f>
        <v>0</v>
      </c>
      <c r="AU554" s="24">
        <f>MAX(Table11[[#This Row],[Column3]:[Column10]])-LARGE(Table11[[#This Row],[Column3]:[Column10]],2)</f>
        <v>1.7312499999999993</v>
      </c>
      <c r="AV554">
        <f>Table11[[#This Row],[Column3]]*Table11[[#This Row],[Column2]]</f>
        <v>1490774.3884000001</v>
      </c>
      <c r="AW554" s="25">
        <f>TRUNC(Table11[[#This Row],[Column3]]*Table11[[#This Row],[Column28]]/100)</f>
        <v>14907</v>
      </c>
      <c r="AX554" s="26">
        <f>TRUNC(Table11[[#This Row],[Column4]]*Table11[[#This Row],[Column29]]/100)</f>
        <v>7882</v>
      </c>
      <c r="AY554" s="27">
        <f>TRUNC(Table11[[#This Row],[Column5]]*Table11[[#This Row],[Column30]]/100)</f>
        <v>15800</v>
      </c>
      <c r="AZ554" s="28">
        <f>TRUNC(Table11[[#This Row],[Column6]]*Table11[[#This Row],[Column31]]/100)</f>
        <v>5433</v>
      </c>
      <c r="BA554" s="29">
        <f>TRUNC(Table11[[#This Row],[Column7]]*Table11[[#This Row],[Column312]]/100)</f>
        <v>7482</v>
      </c>
      <c r="BB554" s="30">
        <f>TRUNC(Table11[[#This Row],[Column8]]*Table11[[#This Row],[Column313]]/100)</f>
        <v>52</v>
      </c>
      <c r="BC554" s="31">
        <f>TRUNC(Table11[[#This Row],[Column9]]*Table11[[#This Row],[Column314]]/100)</f>
        <v>0</v>
      </c>
      <c r="BD554" s="32">
        <f>TRUNC(Table11[[#This Row],[Column10]]*Table11[[#This Row],[Column30]]/100)</f>
        <v>0</v>
      </c>
      <c r="BE554">
        <f>Table11[[#This Row],[Column2]]</f>
        <v>51560</v>
      </c>
      <c r="BF554">
        <f>Table11[[#This Row],[Column28]]</f>
        <v>51560</v>
      </c>
      <c r="BG554">
        <f>Table11[[#This Row],[Column29]]</f>
        <v>51560</v>
      </c>
      <c r="BH554">
        <f>Table11[[#This Row],[Column30]]</f>
        <v>51560</v>
      </c>
      <c r="BI554">
        <f>Table11[[#This Row],[Column31]]</f>
        <v>51560</v>
      </c>
      <c r="BJ554">
        <f>Table11[[#This Row],[Column312]]</f>
        <v>51560</v>
      </c>
      <c r="BK554">
        <f>Table11[[#This Row],[Column313]]</f>
        <v>51560</v>
      </c>
      <c r="BL554">
        <f>Table11[[#This Row],[Column314]]</f>
        <v>51560</v>
      </c>
      <c r="BM554">
        <f>Table11[[#This Row],[Column315]]</f>
        <v>51560</v>
      </c>
      <c r="BN554">
        <f>Table11[[#This Row],[Column31]]</f>
        <v>51560</v>
      </c>
      <c r="BO554">
        <f>Table11[[#This Row],[Column312]]</f>
        <v>51560</v>
      </c>
    </row>
    <row r="555" spans="1:67" ht="28.8" customHeight="1">
      <c r="A555" s="4" t="s">
        <v>789</v>
      </c>
      <c r="B555" s="5" t="s">
        <v>193</v>
      </c>
      <c r="C555" s="5" t="s">
        <v>193</v>
      </c>
      <c r="D555" s="56" t="s">
        <v>1481</v>
      </c>
      <c r="E555" s="16">
        <v>0</v>
      </c>
      <c r="F555">
        <v>19.832000000000001</v>
      </c>
      <c r="G555">
        <v>12.242000000000001</v>
      </c>
      <c r="H555">
        <v>32.860999999999997</v>
      </c>
      <c r="I555">
        <v>5.9340000000000002</v>
      </c>
      <c r="J555">
        <v>12.544</v>
      </c>
      <c r="K555">
        <v>2.29</v>
      </c>
      <c r="L555">
        <v>14.297000000000001</v>
      </c>
      <c r="M555" s="7">
        <f>Table11[[#This Row],[Progressives]]*0.67+Table11[[#This Row],[Muslim]]*0.64+Table11[[#This Row],[Left]]*0.35+Table11[[#This Row],[Average]]*0.52+Table11[[#This Row],[Reforms]]*0.2</f>
        <v>44.939129999999999</v>
      </c>
      <c r="N555" s="58">
        <f>Table11[[#This Row],[Average]]*0.34+Table11[[#This Row],[Liberal]]*0.45+Table11[[#This Row],[Blues]]+Table11[[#This Row],[Reforms]]*0.6</f>
        <v>18.530560000000001</v>
      </c>
      <c r="O555" s="9">
        <f>Table11[[#This Row],[Liberal]]*0.55+Table11[[#This Row],[Progressives]]*0.07+Table11[[#This Row],[Average]]*0.14</f>
        <v>10.03023</v>
      </c>
      <c r="P555" s="11">
        <f>Table11[[#This Row],[Muslim]]*0.06+Table11[[#This Row],[Left]]*0.44+Table11[[#This Row],[Progressives]]*0.26</f>
        <v>15.120259999999998</v>
      </c>
      <c r="Q555" s="59"/>
      <c r="R555" s="57">
        <f>Table11[[#This Row],[Muslim]]*0.3+Table11[[#This Row],[Left]]*0.21+Table11[[#This Row],[Reforms]]*0.2</f>
        <v>11.37982</v>
      </c>
      <c r="T555" s="7">
        <v>48</v>
      </c>
      <c r="U555" s="8">
        <v>12.9</v>
      </c>
      <c r="V555" s="10">
        <v>16.100000000000001</v>
      </c>
      <c r="W555" s="9">
        <v>2.9</v>
      </c>
      <c r="X555" s="11">
        <v>7.8</v>
      </c>
      <c r="Y555" s="13">
        <v>12.2</v>
      </c>
      <c r="Z555" s="12">
        <v>0</v>
      </c>
      <c r="AA555" s="14">
        <v>0</v>
      </c>
      <c r="AB555">
        <f t="shared" ca="1" si="8"/>
        <v>0.19220707578322949</v>
      </c>
      <c r="AC555">
        <v>35115</v>
      </c>
      <c r="AD555" s="17">
        <v>30.29214</v>
      </c>
      <c r="AE555" s="18">
        <v>10.04256</v>
      </c>
      <c r="AF555" s="19">
        <v>21.289439999999999</v>
      </c>
      <c r="AG555" s="20">
        <v>5.1078599999999996</v>
      </c>
      <c r="AH555" s="21">
        <v>31.556000000000001</v>
      </c>
      <c r="AI555" s="22">
        <v>1.6120000000000001</v>
      </c>
      <c r="AJ555" s="23">
        <v>0</v>
      </c>
      <c r="AK555" s="24">
        <v>0</v>
      </c>
      <c r="AL555" s="16" t="s">
        <v>789</v>
      </c>
      <c r="AM555" s="17">
        <f>Table11[[#This Row],[Column3]]-Table11[[#This Row],[Labour]]</f>
        <v>-17.70786</v>
      </c>
      <c r="AN555" s="18">
        <f>Table11[[#This Row],[Column4]]-Table11[[#This Row],[Conservative]]</f>
        <v>-2.8574400000000004</v>
      </c>
      <c r="AO555" s="19">
        <f>Table11[[#This Row],[Column5]]-Table11[[#This Row],[Reform]]</f>
        <v>5.1894399999999976</v>
      </c>
      <c r="AP555" s="20">
        <f>Table11[[#This Row],[Column6]]-Table11[[#This Row],[LibDem]]</f>
        <v>2.2078599999999997</v>
      </c>
      <c r="AQ555" s="21">
        <f>Table11[[#This Row],[Column7]]-Table11[[#This Row],[Green]]</f>
        <v>23.756</v>
      </c>
      <c r="AR555" s="22">
        <f>Table11[[#This Row],[Column8]]-Table11[[#This Row],[Oth]]</f>
        <v>-10.587999999999999</v>
      </c>
      <c r="AS555" s="23">
        <f>Table11[[#This Row],[Column9]]-Table11[[#This Row],[SNP]]</f>
        <v>0</v>
      </c>
      <c r="AT555" s="24">
        <f>Table11[[#This Row],[Column10]]-Table11[[#This Row],[PD]]</f>
        <v>0</v>
      </c>
      <c r="AU555" s="24">
        <f>MAX(Table11[[#This Row],[Column3]:[Column10]])-LARGE(Table11[[#This Row],[Column3]:[Column10]],2)</f>
        <v>1.2638600000000011</v>
      </c>
      <c r="AV555">
        <f>Table11[[#This Row],[Column3]]*Table11[[#This Row],[Column2]]</f>
        <v>1063708.4961000001</v>
      </c>
      <c r="AW555" s="25">
        <f>TRUNC(Table11[[#This Row],[Column3]]*Table11[[#This Row],[Column28]]/100)</f>
        <v>10637</v>
      </c>
      <c r="AX555" s="26">
        <f>TRUNC(Table11[[#This Row],[Column4]]*Table11[[#This Row],[Column29]]/100)</f>
        <v>3526</v>
      </c>
      <c r="AY555" s="27">
        <f>TRUNC(Table11[[#This Row],[Column5]]*Table11[[#This Row],[Column30]]/100)</f>
        <v>7475</v>
      </c>
      <c r="AZ555" s="28">
        <f>TRUNC(Table11[[#This Row],[Column6]]*Table11[[#This Row],[Column31]]/100)</f>
        <v>1793</v>
      </c>
      <c r="BA555" s="29">
        <f>TRUNC(Table11[[#This Row],[Column7]]*Table11[[#This Row],[Column312]]/100)</f>
        <v>11080</v>
      </c>
      <c r="BB555" s="30">
        <f>TRUNC(Table11[[#This Row],[Column8]]*Table11[[#This Row],[Column313]]/100)</f>
        <v>566</v>
      </c>
      <c r="BC555" s="31">
        <f>TRUNC(Table11[[#This Row],[Column9]]*Table11[[#This Row],[Column314]]/100)</f>
        <v>0</v>
      </c>
      <c r="BD555" s="32">
        <f>TRUNC(Table11[[#This Row],[Column10]]*Table11[[#This Row],[Column30]]/100)</f>
        <v>0</v>
      </c>
      <c r="BE555">
        <f>Table11[[#This Row],[Column2]]</f>
        <v>35115</v>
      </c>
      <c r="BF555">
        <f>Table11[[#This Row],[Column28]]</f>
        <v>35115</v>
      </c>
      <c r="BG555">
        <f>Table11[[#This Row],[Column29]]</f>
        <v>35115</v>
      </c>
      <c r="BH555">
        <f>Table11[[#This Row],[Column30]]</f>
        <v>35115</v>
      </c>
      <c r="BI555">
        <f>Table11[[#This Row],[Column31]]</f>
        <v>35115</v>
      </c>
      <c r="BJ555">
        <f>Table11[[#This Row],[Column312]]</f>
        <v>35115</v>
      </c>
      <c r="BK555">
        <f>Table11[[#This Row],[Column313]]</f>
        <v>35115</v>
      </c>
      <c r="BL555">
        <f>Table11[[#This Row],[Column314]]</f>
        <v>35115</v>
      </c>
      <c r="BM555">
        <f>Table11[[#This Row],[Column315]]</f>
        <v>35115</v>
      </c>
      <c r="BN555">
        <f>Table11[[#This Row],[Column31]]</f>
        <v>35115</v>
      </c>
      <c r="BO555">
        <f>Table11[[#This Row],[Column312]]</f>
        <v>35115</v>
      </c>
    </row>
    <row r="556" spans="1:67" ht="28.8">
      <c r="A556" s="2" t="s">
        <v>790</v>
      </c>
      <c r="B556" s="3" t="s">
        <v>193</v>
      </c>
      <c r="C556" s="3" t="s">
        <v>193</v>
      </c>
      <c r="D556" s="50" t="s">
        <v>1482</v>
      </c>
      <c r="E556" s="16">
        <v>0</v>
      </c>
      <c r="F556">
        <v>7.5259999999999998</v>
      </c>
      <c r="G556">
        <v>7.9580000000000002</v>
      </c>
      <c r="H556">
        <v>12.026</v>
      </c>
      <c r="I556">
        <v>18.815000000000001</v>
      </c>
      <c r="J556">
        <v>32.92</v>
      </c>
      <c r="K556">
        <v>6.2290000000000001</v>
      </c>
      <c r="L556">
        <v>14.526</v>
      </c>
      <c r="M556" s="7">
        <f>Table11[[#This Row],[Progressives]]*0.67+Table11[[#This Row],[Muslim]]*0.64+Table11[[#This Row],[Left]]*0.35+Table11[[#This Row],[Average]]*0.52+Table11[[#This Row],[Reforms]]*0.2</f>
        <v>28.34836</v>
      </c>
      <c r="N556" s="58">
        <f>Table11[[#This Row],[Average]]*0.34+Table11[[#This Row],[Liberal]]*0.45+Table11[[#This Row],[Blues]]+Table11[[#This Row],[Reforms]]*0.6</f>
        <v>36.155700000000003</v>
      </c>
      <c r="O556" s="9">
        <f>Table11[[#This Row],[Liberal]]*0.55+Table11[[#This Row],[Progressives]]*0.07+Table11[[#This Row],[Average]]*0.14</f>
        <v>21.58192</v>
      </c>
      <c r="P556" s="11">
        <f>Table11[[#This Row],[Muslim]]*0.06+Table11[[#This Row],[Left]]*0.44+Table11[[#This Row],[Progressives]]*0.26</f>
        <v>7.0798399999999999</v>
      </c>
      <c r="Q556" s="59"/>
      <c r="R556" s="57">
        <f>Table11[[#This Row],[Muslim]]*0.3+Table11[[#This Row],[Left]]*0.21+Table11[[#This Row],[Reforms]]*0.2</f>
        <v>6.8341799999999999</v>
      </c>
      <c r="T556" s="7">
        <v>24.9</v>
      </c>
      <c r="U556" s="8">
        <v>34.700000000000003</v>
      </c>
      <c r="V556" s="10">
        <v>15.3</v>
      </c>
      <c r="W556" s="9">
        <v>16.899999999999999</v>
      </c>
      <c r="X556" s="11">
        <v>7</v>
      </c>
      <c r="Y556" s="13">
        <v>1.3</v>
      </c>
      <c r="Z556" s="12">
        <v>0</v>
      </c>
      <c r="AA556" s="14">
        <v>0</v>
      </c>
      <c r="AB556">
        <f t="shared" ca="1" si="8"/>
        <v>0.5854787293127689</v>
      </c>
      <c r="AC556">
        <v>46877</v>
      </c>
      <c r="AD556" s="17">
        <v>9.6671999999999993</v>
      </c>
      <c r="AE556" s="18">
        <v>40.627749999999999</v>
      </c>
      <c r="AF556" s="19">
        <v>23.693000000000001</v>
      </c>
      <c r="AG556" s="20">
        <v>12.67245</v>
      </c>
      <c r="AH556" s="21">
        <v>13.129</v>
      </c>
      <c r="AI556" s="22">
        <v>0.21060000000000001</v>
      </c>
      <c r="AJ556" s="23">
        <v>0</v>
      </c>
      <c r="AK556" s="24">
        <v>0</v>
      </c>
      <c r="AL556" t="s">
        <v>790</v>
      </c>
      <c r="AM556" s="17">
        <f>Table11[[#This Row],[Column3]]-Table11[[#This Row],[Labour]]</f>
        <v>-15.232799999999999</v>
      </c>
      <c r="AN556" s="18">
        <f>Table11[[#This Row],[Column4]]-Table11[[#This Row],[Conservative]]</f>
        <v>5.9277499999999961</v>
      </c>
      <c r="AO556" s="19">
        <f>Table11[[#This Row],[Column5]]-Table11[[#This Row],[Reform]]</f>
        <v>8.3930000000000007</v>
      </c>
      <c r="AP556" s="20">
        <f>Table11[[#This Row],[Column6]]-Table11[[#This Row],[LibDem]]</f>
        <v>-4.227549999999999</v>
      </c>
      <c r="AQ556" s="21">
        <f>Table11[[#This Row],[Column7]]-Table11[[#This Row],[Green]]</f>
        <v>6.1289999999999996</v>
      </c>
      <c r="AR556" s="22">
        <f>Table11[[#This Row],[Column8]]-Table11[[#This Row],[Oth]]</f>
        <v>-1.0893999999999999</v>
      </c>
      <c r="AS556" s="23">
        <f>Table11[[#This Row],[Column9]]-Table11[[#This Row],[SNP]]</f>
        <v>0</v>
      </c>
      <c r="AT556" s="24">
        <f>Table11[[#This Row],[Column10]]-Table11[[#This Row],[PD]]</f>
        <v>0</v>
      </c>
      <c r="AU556" s="24">
        <f>MAX(Table11[[#This Row],[Column3]:[Column10]])-LARGE(Table11[[#This Row],[Column3]:[Column10]],2)</f>
        <v>16.934749999999998</v>
      </c>
      <c r="AV556">
        <f>Table11[[#This Row],[Column3]]*Table11[[#This Row],[Column2]]</f>
        <v>453169.33439999999</v>
      </c>
      <c r="AW556" s="25">
        <f>TRUNC(Table11[[#This Row],[Column3]]*Table11[[#This Row],[Column28]]/100)</f>
        <v>4531</v>
      </c>
      <c r="AX556" s="26">
        <f>TRUNC(Table11[[#This Row],[Column4]]*Table11[[#This Row],[Column29]]/100)</f>
        <v>19045</v>
      </c>
      <c r="AY556" s="27">
        <f>TRUNC(Table11[[#This Row],[Column5]]*Table11[[#This Row],[Column30]]/100)</f>
        <v>11106</v>
      </c>
      <c r="AZ556" s="28">
        <f>TRUNC(Table11[[#This Row],[Column6]]*Table11[[#This Row],[Column31]]/100)</f>
        <v>5940</v>
      </c>
      <c r="BA556" s="29">
        <f>TRUNC(Table11[[#This Row],[Column7]]*Table11[[#This Row],[Column312]]/100)</f>
        <v>6154</v>
      </c>
      <c r="BB556" s="30">
        <f>TRUNC(Table11[[#This Row],[Column8]]*Table11[[#This Row],[Column313]]/100)</f>
        <v>98</v>
      </c>
      <c r="BC556" s="31">
        <f>TRUNC(Table11[[#This Row],[Column9]]*Table11[[#This Row],[Column314]]/100)</f>
        <v>0</v>
      </c>
      <c r="BD556" s="32">
        <f>TRUNC(Table11[[#This Row],[Column10]]*Table11[[#This Row],[Column30]]/100)</f>
        <v>0</v>
      </c>
      <c r="BE556">
        <f>Table11[[#This Row],[Column2]]</f>
        <v>46877</v>
      </c>
      <c r="BF556">
        <f>Table11[[#This Row],[Column28]]</f>
        <v>46877</v>
      </c>
      <c r="BG556">
        <f>Table11[[#This Row],[Column29]]</f>
        <v>46877</v>
      </c>
      <c r="BH556">
        <f>Table11[[#This Row],[Column30]]</f>
        <v>46877</v>
      </c>
      <c r="BI556">
        <f>Table11[[#This Row],[Column31]]</f>
        <v>46877</v>
      </c>
      <c r="BJ556">
        <f>Table11[[#This Row],[Column312]]</f>
        <v>46877</v>
      </c>
      <c r="BK556">
        <f>Table11[[#This Row],[Column313]]</f>
        <v>46877</v>
      </c>
      <c r="BL556">
        <f>Table11[[#This Row],[Column314]]</f>
        <v>46877</v>
      </c>
      <c r="BM556">
        <f>Table11[[#This Row],[Column315]]</f>
        <v>46877</v>
      </c>
      <c r="BN556">
        <f>Table11[[#This Row],[Column31]]</f>
        <v>46877</v>
      </c>
      <c r="BO556">
        <f>Table11[[#This Row],[Column312]]</f>
        <v>46877</v>
      </c>
    </row>
    <row r="557" spans="1:67" ht="28.8" customHeight="1">
      <c r="A557" s="4" t="s">
        <v>798</v>
      </c>
      <c r="B557" s="5" t="s">
        <v>730</v>
      </c>
      <c r="C557" s="5" t="s">
        <v>193</v>
      </c>
      <c r="D557" s="56" t="s">
        <v>1483</v>
      </c>
      <c r="E557" s="16">
        <v>0</v>
      </c>
      <c r="F557">
        <v>0.3</v>
      </c>
      <c r="G557">
        <v>6.2169999999999996</v>
      </c>
      <c r="H557">
        <v>7.64</v>
      </c>
      <c r="I557">
        <v>23.14</v>
      </c>
      <c r="J557">
        <v>24.989000000000001</v>
      </c>
      <c r="K557">
        <v>13.957000000000001</v>
      </c>
      <c r="L557">
        <v>23.757000000000001</v>
      </c>
      <c r="M557" s="7">
        <f>Table11[[#This Row],[Progressives]]*0.67+Table11[[#This Row],[Muslim]]*0.64+Table11[[#This Row],[Left]]*0.35+Table11[[#This Row],[Average]]*0.52+Table11[[#This Row],[Reforms]]*0.2</f>
        <v>24.270950000000003</v>
      </c>
      <c r="N557" s="58">
        <f>Table11[[#This Row],[Average]]*0.34+Table11[[#This Row],[Liberal]]*0.45+Table11[[#This Row],[Blues]]+Table11[[#This Row],[Reforms]]*0.6</f>
        <v>47.323850000000007</v>
      </c>
      <c r="O557" s="9">
        <f>Table11[[#This Row],[Liberal]]*0.55+Table11[[#This Row],[Progressives]]*0.07+Table11[[#This Row],[Average]]*0.14</f>
        <v>17.518350000000002</v>
      </c>
      <c r="P557" s="11">
        <f>Table11[[#This Row],[Muslim]]*0.06+Table11[[#This Row],[Left]]*0.44+Table11[[#This Row],[Progressives]]*0.26</f>
        <v>4.7398799999999994</v>
      </c>
      <c r="Q557" s="59"/>
      <c r="R557" s="57">
        <f>Table11[[#This Row],[Muslim]]*0.3+Table11[[#This Row],[Left]]*0.21+Table11[[#This Row],[Reforms]]*0.2</f>
        <v>6.1469700000000005</v>
      </c>
      <c r="T557" s="7">
        <v>13.4</v>
      </c>
      <c r="U557" s="8">
        <v>34.1</v>
      </c>
      <c r="V557" s="10">
        <v>17.8</v>
      </c>
      <c r="W557" s="9">
        <v>31</v>
      </c>
      <c r="X557" s="11">
        <v>3.7</v>
      </c>
      <c r="Y557" s="13">
        <v>0</v>
      </c>
      <c r="Z557" s="12">
        <v>0</v>
      </c>
      <c r="AA557" s="14">
        <v>0</v>
      </c>
      <c r="AB557">
        <f t="shared" ca="1" si="8"/>
        <v>0.72797425658111037</v>
      </c>
      <c r="AC557">
        <v>51653</v>
      </c>
      <c r="AD557" s="17">
        <v>5.3881600000000001</v>
      </c>
      <c r="AE557" s="18">
        <v>25.88</v>
      </c>
      <c r="AF557" s="19">
        <v>30.233000000000001</v>
      </c>
      <c r="AG557" s="20">
        <v>30.785119999999999</v>
      </c>
      <c r="AH557" s="21">
        <v>7.7137200000000004</v>
      </c>
      <c r="AI557" s="22">
        <v>0</v>
      </c>
      <c r="AJ557" s="23">
        <v>0</v>
      </c>
      <c r="AK557" s="24">
        <v>0</v>
      </c>
      <c r="AL557" s="16" t="s">
        <v>798</v>
      </c>
      <c r="AM557" s="17">
        <f>Table11[[#This Row],[Column3]]-Table11[[#This Row],[Labour]]</f>
        <v>-8.0118399999999994</v>
      </c>
      <c r="AN557" s="18">
        <f>Table11[[#This Row],[Column4]]-Table11[[#This Row],[Conservative]]</f>
        <v>-8.2200000000000024</v>
      </c>
      <c r="AO557" s="19">
        <f>Table11[[#This Row],[Column5]]-Table11[[#This Row],[Reform]]</f>
        <v>12.433</v>
      </c>
      <c r="AP557" s="20">
        <f>Table11[[#This Row],[Column6]]-Table11[[#This Row],[LibDem]]</f>
        <v>-0.21488000000000085</v>
      </c>
      <c r="AQ557" s="21">
        <f>Table11[[#This Row],[Column7]]-Table11[[#This Row],[Green]]</f>
        <v>4.0137200000000002</v>
      </c>
      <c r="AR557" s="22">
        <f>Table11[[#This Row],[Column8]]-Table11[[#This Row],[Oth]]</f>
        <v>0</v>
      </c>
      <c r="AS557" s="23">
        <f>Table11[[#This Row],[Column9]]-Table11[[#This Row],[SNP]]</f>
        <v>0</v>
      </c>
      <c r="AT557" s="24">
        <f>Table11[[#This Row],[Column10]]-Table11[[#This Row],[PD]]</f>
        <v>0</v>
      </c>
      <c r="AU557" s="24">
        <f>MAX(Table11[[#This Row],[Column3]:[Column10]])-LARGE(Table11[[#This Row],[Column3]:[Column10]],2)</f>
        <v>0.55211999999999861</v>
      </c>
      <c r="AV557">
        <f>Table11[[#This Row],[Column3]]*Table11[[#This Row],[Column2]]</f>
        <v>278314.62848000001</v>
      </c>
      <c r="AW557" s="25">
        <f>TRUNC(Table11[[#This Row],[Column3]]*Table11[[#This Row],[Column28]]/100)</f>
        <v>2783</v>
      </c>
      <c r="AX557" s="26">
        <f>TRUNC(Table11[[#This Row],[Column4]]*Table11[[#This Row],[Column29]]/100)</f>
        <v>13367</v>
      </c>
      <c r="AY557" s="27">
        <f>TRUNC(Table11[[#This Row],[Column5]]*Table11[[#This Row],[Column30]]/100)</f>
        <v>15616</v>
      </c>
      <c r="AZ557" s="28">
        <f>TRUNC(Table11[[#This Row],[Column6]]*Table11[[#This Row],[Column31]]/100)</f>
        <v>15901</v>
      </c>
      <c r="BA557" s="29">
        <f>TRUNC(Table11[[#This Row],[Column7]]*Table11[[#This Row],[Column312]]/100)</f>
        <v>3984</v>
      </c>
      <c r="BB557" s="30">
        <f>TRUNC(Table11[[#This Row],[Column8]]*Table11[[#This Row],[Column313]]/100)</f>
        <v>0</v>
      </c>
      <c r="BC557" s="31">
        <f>TRUNC(Table11[[#This Row],[Column9]]*Table11[[#This Row],[Column314]]/100)</f>
        <v>0</v>
      </c>
      <c r="BD557" s="32">
        <f>TRUNC(Table11[[#This Row],[Column10]]*Table11[[#This Row],[Column30]]/100)</f>
        <v>0</v>
      </c>
      <c r="BE557">
        <f>Table11[[#This Row],[Column2]]</f>
        <v>51653</v>
      </c>
      <c r="BF557">
        <f>Table11[[#This Row],[Column28]]</f>
        <v>51653</v>
      </c>
      <c r="BG557">
        <f>Table11[[#This Row],[Column29]]</f>
        <v>51653</v>
      </c>
      <c r="BH557">
        <f>Table11[[#This Row],[Column30]]</f>
        <v>51653</v>
      </c>
      <c r="BI557">
        <f>Table11[[#This Row],[Column31]]</f>
        <v>51653</v>
      </c>
      <c r="BJ557">
        <f>Table11[[#This Row],[Column312]]</f>
        <v>51653</v>
      </c>
      <c r="BK557">
        <f>Table11[[#This Row],[Column313]]</f>
        <v>51653</v>
      </c>
      <c r="BL557">
        <f>Table11[[#This Row],[Column314]]</f>
        <v>51653</v>
      </c>
      <c r="BM557">
        <f>Table11[[#This Row],[Column315]]</f>
        <v>51653</v>
      </c>
      <c r="BN557">
        <f>Table11[[#This Row],[Column31]]</f>
        <v>51653</v>
      </c>
      <c r="BO557">
        <f>Table11[[#This Row],[Column312]]</f>
        <v>51653</v>
      </c>
    </row>
    <row r="558" spans="1:67" ht="28.8" customHeight="1">
      <c r="A558" s="4" t="s">
        <v>810</v>
      </c>
      <c r="B558" s="5" t="s">
        <v>522</v>
      </c>
      <c r="C558" s="5" t="s">
        <v>193</v>
      </c>
      <c r="D558" s="56" t="s">
        <v>1484</v>
      </c>
      <c r="E558">
        <v>0</v>
      </c>
      <c r="F558">
        <v>1.3180000000000001</v>
      </c>
      <c r="G558">
        <v>7.2679999999999998</v>
      </c>
      <c r="H558">
        <v>9.5039999999999996</v>
      </c>
      <c r="I558">
        <v>30.536999999999999</v>
      </c>
      <c r="J558">
        <v>21.224</v>
      </c>
      <c r="K558">
        <v>6.7110000000000003</v>
      </c>
      <c r="L558">
        <v>23.439</v>
      </c>
      <c r="M558" s="7">
        <f>Table11[[#This Row],[Progressives]]*0.67+Table11[[#This Row],[Muslim]]*0.64+Table11[[#This Row],[Left]]*0.35+Table11[[#This Row],[Average]]*0.52+Table11[[#This Row],[Reforms]]*0.2</f>
        <v>30.322039999999998</v>
      </c>
      <c r="N558" s="58">
        <f>Table11[[#This Row],[Average]]*0.34+Table11[[#This Row],[Liberal]]*0.45+Table11[[#This Row],[Blues]]+Table11[[#This Row],[Reforms]]*0.6</f>
        <v>40.70778</v>
      </c>
      <c r="O558" s="9">
        <f>Table11[[#This Row],[Liberal]]*0.55+Table11[[#This Row],[Progressives]]*0.07+Table11[[#This Row],[Average]]*0.14</f>
        <v>16.613660000000003</v>
      </c>
      <c r="P558" s="11">
        <f>Table11[[#This Row],[Muslim]]*0.06+Table11[[#This Row],[Left]]*0.44+Table11[[#This Row],[Progressives]]*0.26</f>
        <v>5.7480399999999996</v>
      </c>
      <c r="Q558" s="59"/>
      <c r="R558" s="57">
        <f>Table11[[#This Row],[Muslim]]*0.3+Table11[[#This Row],[Left]]*0.21+Table11[[#This Row],[Reforms]]*0.2</f>
        <v>6.6094799999999996</v>
      </c>
      <c r="T558" s="7">
        <v>40.299999999999997</v>
      </c>
      <c r="U558" s="8">
        <v>30.3</v>
      </c>
      <c r="V558" s="10">
        <v>18.7</v>
      </c>
      <c r="W558" s="9">
        <v>3.6</v>
      </c>
      <c r="X558" s="11">
        <v>6.2</v>
      </c>
      <c r="Y558" s="13">
        <v>0.9</v>
      </c>
      <c r="Z558" s="12">
        <v>0</v>
      </c>
      <c r="AA558" s="14">
        <v>0</v>
      </c>
      <c r="AB558">
        <f t="shared" ca="1" si="8"/>
        <v>0.40728721035235327</v>
      </c>
      <c r="AC558">
        <v>46009</v>
      </c>
      <c r="AD558" s="17">
        <v>24.521000000000001</v>
      </c>
      <c r="AE558" s="18">
        <v>25.550830000000001</v>
      </c>
      <c r="AF558" s="19">
        <v>29.972000000000001</v>
      </c>
      <c r="AG558" s="20">
        <v>5.2301699999999904</v>
      </c>
      <c r="AH558" s="21">
        <v>14.609</v>
      </c>
      <c r="AI558" s="22">
        <v>0.11699999999999899</v>
      </c>
      <c r="AJ558" s="23">
        <v>0</v>
      </c>
      <c r="AK558" s="24">
        <v>0</v>
      </c>
      <c r="AL558" s="16" t="s">
        <v>810</v>
      </c>
      <c r="AM558" s="17">
        <f>Table11[[#This Row],[Column3]]-Table11[[#This Row],[Labour]]</f>
        <v>-15.778999999999996</v>
      </c>
      <c r="AN558" s="18">
        <f>Table11[[#This Row],[Column4]]-Table11[[#This Row],[Conservative]]</f>
        <v>-4.7491699999999994</v>
      </c>
      <c r="AO558" s="19">
        <f>Table11[[#This Row],[Column5]]-Table11[[#This Row],[Reform]]</f>
        <v>11.272000000000002</v>
      </c>
      <c r="AP558" s="20">
        <f>Table11[[#This Row],[Column6]]-Table11[[#This Row],[LibDem]]</f>
        <v>1.6301699999999903</v>
      </c>
      <c r="AQ558" s="21">
        <f>Table11[[#This Row],[Column7]]-Table11[[#This Row],[Green]]</f>
        <v>8.4089999999999989</v>
      </c>
      <c r="AR558" s="22">
        <f>Table11[[#This Row],[Column8]]-Table11[[#This Row],[Oth]]</f>
        <v>-0.78300000000000103</v>
      </c>
      <c r="AS558" s="23">
        <f>Table11[[#This Row],[Column9]]-Table11[[#This Row],[SNP]]</f>
        <v>0</v>
      </c>
      <c r="AT558" s="24">
        <f>Table11[[#This Row],[Column10]]-Table11[[#This Row],[PD]]</f>
        <v>0</v>
      </c>
      <c r="AU558" s="24">
        <f>MAX(Table11[[#This Row],[Column3]:[Column10]])-LARGE(Table11[[#This Row],[Column3]:[Column10]],2)</f>
        <v>4.42117</v>
      </c>
      <c r="AV558">
        <f>Table11[[#This Row],[Column3]]*Table11[[#This Row],[Column2]]</f>
        <v>1128186.689</v>
      </c>
      <c r="AW558" s="25">
        <f>TRUNC(Table11[[#This Row],[Column3]]*Table11[[#This Row],[Column28]]/100)</f>
        <v>11281</v>
      </c>
      <c r="AX558" s="26">
        <f>TRUNC(Table11[[#This Row],[Column4]]*Table11[[#This Row],[Column29]]/100)</f>
        <v>11755</v>
      </c>
      <c r="AY558" s="27">
        <f>TRUNC(Table11[[#This Row],[Column5]]*Table11[[#This Row],[Column30]]/100)</f>
        <v>13789</v>
      </c>
      <c r="AZ558" s="28">
        <f>TRUNC(Table11[[#This Row],[Column6]]*Table11[[#This Row],[Column31]]/100)</f>
        <v>2406</v>
      </c>
      <c r="BA558" s="29">
        <f>TRUNC(Table11[[#This Row],[Column7]]*Table11[[#This Row],[Column312]]/100)</f>
        <v>6721</v>
      </c>
      <c r="BB558" s="30">
        <f>TRUNC(Table11[[#This Row],[Column8]]*Table11[[#This Row],[Column313]]/100)</f>
        <v>53</v>
      </c>
      <c r="BC558" s="31">
        <f>TRUNC(Table11[[#This Row],[Column9]]*Table11[[#This Row],[Column314]]/100)</f>
        <v>0</v>
      </c>
      <c r="BD558" s="32">
        <f>TRUNC(Table11[[#This Row],[Column10]]*Table11[[#This Row],[Column30]]/100)</f>
        <v>0</v>
      </c>
      <c r="BE558">
        <f>Table11[[#This Row],[Column2]]</f>
        <v>46009</v>
      </c>
      <c r="BF558">
        <f>Table11[[#This Row],[Column28]]</f>
        <v>46009</v>
      </c>
      <c r="BG558">
        <f>Table11[[#This Row],[Column29]]</f>
        <v>46009</v>
      </c>
      <c r="BH558">
        <f>Table11[[#This Row],[Column30]]</f>
        <v>46009</v>
      </c>
      <c r="BI558">
        <f>Table11[[#This Row],[Column31]]</f>
        <v>46009</v>
      </c>
      <c r="BJ558">
        <f>Table11[[#This Row],[Column312]]</f>
        <v>46009</v>
      </c>
      <c r="BK558">
        <f>Table11[[#This Row],[Column313]]</f>
        <v>46009</v>
      </c>
      <c r="BL558">
        <f>Table11[[#This Row],[Column314]]</f>
        <v>46009</v>
      </c>
      <c r="BM558">
        <f>Table11[[#This Row],[Column315]]</f>
        <v>46009</v>
      </c>
      <c r="BN558">
        <f>Table11[[#This Row],[Column31]]</f>
        <v>46009</v>
      </c>
      <c r="BO558">
        <f>Table11[[#This Row],[Column312]]</f>
        <v>46009</v>
      </c>
    </row>
    <row r="559" spans="1:67" ht="28.8" customHeight="1">
      <c r="A559" s="4" t="s">
        <v>811</v>
      </c>
      <c r="B559" s="5" t="s">
        <v>522</v>
      </c>
      <c r="C559" s="5" t="s">
        <v>193</v>
      </c>
      <c r="D559" s="56" t="s">
        <v>1485</v>
      </c>
      <c r="E559" s="16">
        <v>0</v>
      </c>
      <c r="F559">
        <v>0.27100000000000002</v>
      </c>
      <c r="G559">
        <v>7.1639999999999997</v>
      </c>
      <c r="H559">
        <v>4.7889999999999997</v>
      </c>
      <c r="I559">
        <v>29.759</v>
      </c>
      <c r="J559">
        <v>23.443000000000001</v>
      </c>
      <c r="K559">
        <v>5.7969999999999997</v>
      </c>
      <c r="L559">
        <v>28.777000000000001</v>
      </c>
      <c r="M559" s="7">
        <f>Table11[[#This Row],[Progressives]]*0.67+Table11[[#This Row],[Muslim]]*0.64+Table11[[#This Row],[Left]]*0.35+Table11[[#This Row],[Average]]*0.52+Table11[[#This Row],[Reforms]]*0.2</f>
        <v>27.119550000000004</v>
      </c>
      <c r="N559" s="58">
        <f>Table11[[#This Row],[Average]]*0.34+Table11[[#This Row],[Liberal]]*0.45+Table11[[#This Row],[Blues]]+Table11[[#This Row],[Reforms]]*0.6</f>
        <v>43.730610000000006</v>
      </c>
      <c r="O559" s="9">
        <f>Table11[[#This Row],[Liberal]]*0.55+Table11[[#This Row],[Progressives]]*0.07+Table11[[#This Row],[Average]]*0.14</f>
        <v>17.395140000000001</v>
      </c>
      <c r="P559" s="11">
        <f>Table11[[#This Row],[Muslim]]*0.06+Table11[[#This Row],[Left]]*0.44+Table11[[#This Row],[Progressives]]*0.26</f>
        <v>4.4135599999999995</v>
      </c>
      <c r="Q559" s="59"/>
      <c r="R559" s="57">
        <f>Table11[[#This Row],[Muslim]]*0.3+Table11[[#This Row],[Left]]*0.21+Table11[[#This Row],[Reforms]]*0.2</f>
        <v>7.3411400000000002</v>
      </c>
      <c r="T559" s="7">
        <v>32.6</v>
      </c>
      <c r="U559" s="8">
        <v>35.4</v>
      </c>
      <c r="V559" s="10">
        <v>23.2</v>
      </c>
      <c r="W559" s="9">
        <v>3.5</v>
      </c>
      <c r="X559" s="11">
        <v>5.3</v>
      </c>
      <c r="Y559" s="13">
        <v>0</v>
      </c>
      <c r="Z559" s="12">
        <v>0</v>
      </c>
      <c r="AA559" s="14">
        <v>0</v>
      </c>
      <c r="AB559">
        <f t="shared" ca="1" si="8"/>
        <v>0.20698574889826393</v>
      </c>
      <c r="AC559">
        <v>43302</v>
      </c>
      <c r="AD559" s="17">
        <v>12.1446399999999</v>
      </c>
      <c r="AE559" s="18">
        <v>34.82573</v>
      </c>
      <c r="AF559" s="19">
        <v>36.923999999999999</v>
      </c>
      <c r="AG559" s="20">
        <v>4.40883</v>
      </c>
      <c r="AH559" s="21">
        <v>11.689</v>
      </c>
      <c r="AI559" s="22">
        <v>7.7999999999999996E-3</v>
      </c>
      <c r="AJ559" s="23">
        <v>0</v>
      </c>
      <c r="AK559" s="24">
        <v>0</v>
      </c>
      <c r="AL559" s="16" t="s">
        <v>811</v>
      </c>
      <c r="AM559" s="17">
        <f>Table11[[#This Row],[Column3]]-Table11[[#This Row],[Labour]]</f>
        <v>-20.455360000000102</v>
      </c>
      <c r="AN559" s="18">
        <f>Table11[[#This Row],[Column4]]-Table11[[#This Row],[Conservative]]</f>
        <v>-0.5742699999999985</v>
      </c>
      <c r="AO559" s="19">
        <f>Table11[[#This Row],[Column5]]-Table11[[#This Row],[Reform]]</f>
        <v>13.724</v>
      </c>
      <c r="AP559" s="20">
        <f>Table11[[#This Row],[Column6]]-Table11[[#This Row],[LibDem]]</f>
        <v>0.90883000000000003</v>
      </c>
      <c r="AQ559" s="21">
        <f>Table11[[#This Row],[Column7]]-Table11[[#This Row],[Green]]</f>
        <v>6.3890000000000002</v>
      </c>
      <c r="AR559" s="22">
        <f>Table11[[#This Row],[Column8]]-Table11[[#This Row],[Oth]]</f>
        <v>7.7999999999999996E-3</v>
      </c>
      <c r="AS559" s="23">
        <f>Table11[[#This Row],[Column9]]-Table11[[#This Row],[SNP]]</f>
        <v>0</v>
      </c>
      <c r="AT559" s="24">
        <f>Table11[[#This Row],[Column10]]-Table11[[#This Row],[PD]]</f>
        <v>0</v>
      </c>
      <c r="AU559" s="24">
        <f>MAX(Table11[[#This Row],[Column3]:[Column10]])-LARGE(Table11[[#This Row],[Column3]:[Column10]],2)</f>
        <v>2.0982699999999994</v>
      </c>
      <c r="AV559">
        <f>Table11[[#This Row],[Column3]]*Table11[[#This Row],[Column2]]</f>
        <v>525887.20127999561</v>
      </c>
      <c r="AW559" s="25">
        <f>TRUNC(Table11[[#This Row],[Column3]]*Table11[[#This Row],[Column28]]/100)</f>
        <v>5258</v>
      </c>
      <c r="AX559" s="26">
        <f>TRUNC(Table11[[#This Row],[Column4]]*Table11[[#This Row],[Column29]]/100)</f>
        <v>15080</v>
      </c>
      <c r="AY559" s="27">
        <f>TRUNC(Table11[[#This Row],[Column5]]*Table11[[#This Row],[Column30]]/100)</f>
        <v>15988</v>
      </c>
      <c r="AZ559" s="28">
        <f>TRUNC(Table11[[#This Row],[Column6]]*Table11[[#This Row],[Column31]]/100)</f>
        <v>1909</v>
      </c>
      <c r="BA559" s="29">
        <f>TRUNC(Table11[[#This Row],[Column7]]*Table11[[#This Row],[Column312]]/100)</f>
        <v>5061</v>
      </c>
      <c r="BB559" s="30">
        <f>TRUNC(Table11[[#This Row],[Column8]]*Table11[[#This Row],[Column313]]/100)</f>
        <v>3</v>
      </c>
      <c r="BC559" s="31">
        <f>TRUNC(Table11[[#This Row],[Column9]]*Table11[[#This Row],[Column314]]/100)</f>
        <v>0</v>
      </c>
      <c r="BD559" s="32">
        <f>TRUNC(Table11[[#This Row],[Column10]]*Table11[[#This Row],[Column30]]/100)</f>
        <v>0</v>
      </c>
      <c r="BE559">
        <f>Table11[[#This Row],[Column2]]</f>
        <v>43302</v>
      </c>
      <c r="BF559">
        <f>Table11[[#This Row],[Column28]]</f>
        <v>43302</v>
      </c>
      <c r="BG559">
        <f>Table11[[#This Row],[Column29]]</f>
        <v>43302</v>
      </c>
      <c r="BH559">
        <f>Table11[[#This Row],[Column30]]</f>
        <v>43302</v>
      </c>
      <c r="BI559">
        <f>Table11[[#This Row],[Column31]]</f>
        <v>43302</v>
      </c>
      <c r="BJ559">
        <f>Table11[[#This Row],[Column312]]</f>
        <v>43302</v>
      </c>
      <c r="BK559">
        <f>Table11[[#This Row],[Column313]]</f>
        <v>43302</v>
      </c>
      <c r="BL559">
        <f>Table11[[#This Row],[Column314]]</f>
        <v>43302</v>
      </c>
      <c r="BM559">
        <f>Table11[[#This Row],[Column315]]</f>
        <v>43302</v>
      </c>
      <c r="BN559">
        <f>Table11[[#This Row],[Column31]]</f>
        <v>43302</v>
      </c>
      <c r="BO559">
        <f>Table11[[#This Row],[Column312]]</f>
        <v>43302</v>
      </c>
    </row>
    <row r="560" spans="1:67" ht="28.8" customHeight="1">
      <c r="A560" s="2" t="s">
        <v>817</v>
      </c>
      <c r="B560" s="3" t="s">
        <v>522</v>
      </c>
      <c r="C560" s="3" t="s">
        <v>193</v>
      </c>
      <c r="D560" s="50" t="s">
        <v>1486</v>
      </c>
      <c r="E560" s="16">
        <v>0</v>
      </c>
      <c r="F560">
        <v>9.9009999999999998</v>
      </c>
      <c r="G560">
        <v>13.276999999999999</v>
      </c>
      <c r="H560">
        <v>10.972</v>
      </c>
      <c r="I560">
        <v>27.866</v>
      </c>
      <c r="J560">
        <v>8.782</v>
      </c>
      <c r="K560">
        <v>0.71499999999999997</v>
      </c>
      <c r="L560">
        <v>28.486000000000001</v>
      </c>
      <c r="M560" s="7">
        <f>Table11[[#This Row],[Progressives]]*0.67+Table11[[#This Row],[Muslim]]*0.64+Table11[[#This Row],[Left]]*0.35+Table11[[#This Row],[Average]]*0.52+Table11[[#This Row],[Reforms]]*0.2</f>
        <v>38.522350000000003</v>
      </c>
      <c r="N560" s="58">
        <f>Table11[[#This Row],[Average]]*0.34+Table11[[#This Row],[Liberal]]*0.45+Table11[[#This Row],[Blues]]+Table11[[#This Row],[Reforms]]*0.6</f>
        <v>31.232939999999999</v>
      </c>
      <c r="O560" s="9">
        <f>Table11[[#This Row],[Liberal]]*0.55+Table11[[#This Row],[Progressives]]*0.07+Table11[[#This Row],[Average]]*0.14</f>
        <v>9.4993800000000022</v>
      </c>
      <c r="P560" s="11">
        <f>Table11[[#This Row],[Muslim]]*0.06+Table11[[#This Row],[Left]]*0.44+Table11[[#This Row],[Progressives]]*0.26</f>
        <v>9.2886600000000001</v>
      </c>
      <c r="Q560" s="59"/>
      <c r="R560" s="57">
        <f>Table11[[#This Row],[Muslim]]*0.3+Table11[[#This Row],[Left]]*0.21+Table11[[#This Row],[Reforms]]*0.2</f>
        <v>11.45567</v>
      </c>
      <c r="T560" s="7">
        <v>42.4</v>
      </c>
      <c r="U560" s="8">
        <v>17.600000000000001</v>
      </c>
      <c r="V560" s="10">
        <v>24.2</v>
      </c>
      <c r="W560" s="9">
        <v>2.8</v>
      </c>
      <c r="X560" s="11">
        <v>4.8</v>
      </c>
      <c r="Y560" s="13">
        <v>8.1</v>
      </c>
      <c r="Z560" s="12">
        <v>0</v>
      </c>
      <c r="AA560" s="14">
        <v>0</v>
      </c>
      <c r="AB560">
        <f t="shared" ca="1" si="8"/>
        <v>0.46696530828767746</v>
      </c>
      <c r="AC560">
        <v>35289</v>
      </c>
      <c r="AD560" s="17">
        <v>32.670090000000002</v>
      </c>
      <c r="AE560" s="18">
        <v>12.86384</v>
      </c>
      <c r="AF560" s="19">
        <v>35.35416</v>
      </c>
      <c r="AG560" s="20">
        <v>4.3019099999999897</v>
      </c>
      <c r="AH560" s="21">
        <v>13.657</v>
      </c>
      <c r="AI560" s="22">
        <v>1.0529999999999999</v>
      </c>
      <c r="AJ560" s="23">
        <v>0</v>
      </c>
      <c r="AK560" s="24">
        <v>0</v>
      </c>
      <c r="AL560" t="s">
        <v>817</v>
      </c>
      <c r="AM560" s="17">
        <f>Table11[[#This Row],[Column3]]-Table11[[#This Row],[Labour]]</f>
        <v>-9.7299099999999967</v>
      </c>
      <c r="AN560" s="18">
        <f>Table11[[#This Row],[Column4]]-Table11[[#This Row],[Conservative]]</f>
        <v>-4.7361600000000017</v>
      </c>
      <c r="AO560" s="19">
        <f>Table11[[#This Row],[Column5]]-Table11[[#This Row],[Reform]]</f>
        <v>11.154160000000001</v>
      </c>
      <c r="AP560" s="20">
        <f>Table11[[#This Row],[Column6]]-Table11[[#This Row],[LibDem]]</f>
        <v>1.5019099999999899</v>
      </c>
      <c r="AQ560" s="21">
        <f>Table11[[#This Row],[Column7]]-Table11[[#This Row],[Green]]</f>
        <v>8.8569999999999993</v>
      </c>
      <c r="AR560" s="22">
        <f>Table11[[#This Row],[Column8]]-Table11[[#This Row],[Oth]]</f>
        <v>-7.0469999999999997</v>
      </c>
      <c r="AS560" s="23">
        <f>Table11[[#This Row],[Column9]]-Table11[[#This Row],[SNP]]</f>
        <v>0</v>
      </c>
      <c r="AT560" s="24">
        <f>Table11[[#This Row],[Column10]]-Table11[[#This Row],[PD]]</f>
        <v>0</v>
      </c>
      <c r="AU560" s="24">
        <f>MAX(Table11[[#This Row],[Column3]:[Column10]])-LARGE(Table11[[#This Row],[Column3]:[Column10]],2)</f>
        <v>2.6840699999999984</v>
      </c>
      <c r="AV560">
        <f>Table11[[#This Row],[Column3]]*Table11[[#This Row],[Column2]]</f>
        <v>1152894.8060100002</v>
      </c>
      <c r="AW560" s="25">
        <f>TRUNC(Table11[[#This Row],[Column3]]*Table11[[#This Row],[Column28]]/100)</f>
        <v>11528</v>
      </c>
      <c r="AX560" s="26">
        <f>TRUNC(Table11[[#This Row],[Column4]]*Table11[[#This Row],[Column29]]/100)</f>
        <v>4539</v>
      </c>
      <c r="AY560" s="27">
        <f>TRUNC(Table11[[#This Row],[Column5]]*Table11[[#This Row],[Column30]]/100)</f>
        <v>12476</v>
      </c>
      <c r="AZ560" s="28">
        <f>TRUNC(Table11[[#This Row],[Column6]]*Table11[[#This Row],[Column31]]/100)</f>
        <v>1518</v>
      </c>
      <c r="BA560" s="29">
        <f>TRUNC(Table11[[#This Row],[Column7]]*Table11[[#This Row],[Column312]]/100)</f>
        <v>4819</v>
      </c>
      <c r="BB560" s="30">
        <f>TRUNC(Table11[[#This Row],[Column8]]*Table11[[#This Row],[Column313]]/100)</f>
        <v>371</v>
      </c>
      <c r="BC560" s="31">
        <f>TRUNC(Table11[[#This Row],[Column9]]*Table11[[#This Row],[Column314]]/100)</f>
        <v>0</v>
      </c>
      <c r="BD560" s="32">
        <f>TRUNC(Table11[[#This Row],[Column10]]*Table11[[#This Row],[Column30]]/100)</f>
        <v>0</v>
      </c>
      <c r="BE560">
        <f>Table11[[#This Row],[Column2]]</f>
        <v>35289</v>
      </c>
      <c r="BF560">
        <f>Table11[[#This Row],[Column28]]</f>
        <v>35289</v>
      </c>
      <c r="BG560">
        <f>Table11[[#This Row],[Column29]]</f>
        <v>35289</v>
      </c>
      <c r="BH560">
        <f>Table11[[#This Row],[Column30]]</f>
        <v>35289</v>
      </c>
      <c r="BI560">
        <f>Table11[[#This Row],[Column31]]</f>
        <v>35289</v>
      </c>
      <c r="BJ560">
        <f>Table11[[#This Row],[Column312]]</f>
        <v>35289</v>
      </c>
      <c r="BK560">
        <f>Table11[[#This Row],[Column313]]</f>
        <v>35289</v>
      </c>
      <c r="BL560">
        <f>Table11[[#This Row],[Column314]]</f>
        <v>35289</v>
      </c>
      <c r="BM560">
        <f>Table11[[#This Row],[Column315]]</f>
        <v>35289</v>
      </c>
      <c r="BN560">
        <f>Table11[[#This Row],[Column31]]</f>
        <v>35289</v>
      </c>
      <c r="BO560">
        <f>Table11[[#This Row],[Column312]]</f>
        <v>35289</v>
      </c>
    </row>
    <row r="561" spans="1:67">
      <c r="A561" s="4" t="s">
        <v>818</v>
      </c>
      <c r="B561" s="5" t="s">
        <v>522</v>
      </c>
      <c r="C561" s="5" t="s">
        <v>193</v>
      </c>
      <c r="D561" s="56" t="s">
        <v>1487</v>
      </c>
      <c r="E561" s="16">
        <v>0</v>
      </c>
      <c r="F561">
        <v>7.6980000000000004</v>
      </c>
      <c r="G561">
        <v>10.042999999999999</v>
      </c>
      <c r="H561">
        <v>7.4180000000000001</v>
      </c>
      <c r="I561">
        <v>28.81</v>
      </c>
      <c r="J561">
        <v>13.737</v>
      </c>
      <c r="K561">
        <v>0.42799999999999999</v>
      </c>
      <c r="L561">
        <v>31.867000000000001</v>
      </c>
      <c r="M561" s="7">
        <f>Table11[[#This Row],[Progressives]]*0.67+Table11[[#This Row],[Muslim]]*0.64+Table11[[#This Row],[Left]]*0.35+Table11[[#This Row],[Average]]*0.52+Table11[[#This Row],[Reforms]]*0.2</f>
        <v>34.76643</v>
      </c>
      <c r="N561" s="58">
        <f>Table11[[#This Row],[Average]]*0.34+Table11[[#This Row],[Liberal]]*0.45+Table11[[#This Row],[Blues]]+Table11[[#This Row],[Reforms]]*0.6</f>
        <v>35.52525</v>
      </c>
      <c r="O561" s="9">
        <f>Table11[[#This Row],[Liberal]]*0.55+Table11[[#This Row],[Progressives]]*0.07+Table11[[#This Row],[Average]]*0.14</f>
        <v>12.10801</v>
      </c>
      <c r="P561" s="11">
        <f>Table11[[#This Row],[Muslim]]*0.06+Table11[[#This Row],[Left]]*0.44+Table11[[#This Row],[Progressives]]*0.26</f>
        <v>6.8094799999999998</v>
      </c>
      <c r="Q561" s="59"/>
      <c r="R561" s="57">
        <f>Table11[[#This Row],[Muslim]]*0.3+Table11[[#This Row],[Left]]*0.21+Table11[[#This Row],[Reforms]]*0.2</f>
        <v>10.791830000000001</v>
      </c>
      <c r="T561" s="7">
        <v>40.299999999999997</v>
      </c>
      <c r="U561" s="8">
        <v>26.3</v>
      </c>
      <c r="V561" s="10">
        <v>24.4</v>
      </c>
      <c r="W561" s="9">
        <v>2.5</v>
      </c>
      <c r="X561" s="11">
        <v>3.4</v>
      </c>
      <c r="Y561" s="13">
        <v>3.1</v>
      </c>
      <c r="Z561" s="12">
        <v>0</v>
      </c>
      <c r="AA561" s="14">
        <v>0</v>
      </c>
      <c r="AB561">
        <f t="shared" ca="1" si="8"/>
        <v>0.89518112804365257</v>
      </c>
      <c r="AC561">
        <v>36150</v>
      </c>
      <c r="AD561" s="17">
        <v>26.990019999999902</v>
      </c>
      <c r="AE561" s="18">
        <v>16.971679999999999</v>
      </c>
      <c r="AF561" s="19">
        <v>39.973320000000001</v>
      </c>
      <c r="AG561" s="20">
        <v>4.0159799999999999</v>
      </c>
      <c r="AH561" s="21">
        <v>11.646000000000001</v>
      </c>
      <c r="AI561" s="22">
        <v>0.40300000000000002</v>
      </c>
      <c r="AJ561" s="23">
        <v>0</v>
      </c>
      <c r="AK561" s="24">
        <v>0</v>
      </c>
      <c r="AL561" s="16" t="s">
        <v>818</v>
      </c>
      <c r="AM561" s="17">
        <f>Table11[[#This Row],[Column3]]-Table11[[#This Row],[Labour]]</f>
        <v>-13.309980000000095</v>
      </c>
      <c r="AN561" s="18">
        <f>Table11[[#This Row],[Column4]]-Table11[[#This Row],[Conservative]]</f>
        <v>-9.3283200000000015</v>
      </c>
      <c r="AO561" s="19">
        <f>Table11[[#This Row],[Column5]]-Table11[[#This Row],[Reform]]</f>
        <v>15.573320000000002</v>
      </c>
      <c r="AP561" s="20">
        <f>Table11[[#This Row],[Column6]]-Table11[[#This Row],[LibDem]]</f>
        <v>1.5159799999999999</v>
      </c>
      <c r="AQ561" s="21">
        <f>Table11[[#This Row],[Column7]]-Table11[[#This Row],[Green]]</f>
        <v>8.2460000000000004</v>
      </c>
      <c r="AR561" s="22">
        <f>Table11[[#This Row],[Column8]]-Table11[[#This Row],[Oth]]</f>
        <v>-2.6970000000000001</v>
      </c>
      <c r="AS561" s="23">
        <f>Table11[[#This Row],[Column9]]-Table11[[#This Row],[SNP]]</f>
        <v>0</v>
      </c>
      <c r="AT561" s="24">
        <f>Table11[[#This Row],[Column10]]-Table11[[#This Row],[PD]]</f>
        <v>0</v>
      </c>
      <c r="AU561" s="24">
        <f>MAX(Table11[[#This Row],[Column3]:[Column10]])-LARGE(Table11[[#This Row],[Column3]:[Column10]],2)</f>
        <v>12.983300000000099</v>
      </c>
      <c r="AV561">
        <f>Table11[[#This Row],[Column3]]*Table11[[#This Row],[Column2]]</f>
        <v>975689.22299999651</v>
      </c>
      <c r="AW561" s="25">
        <f>TRUNC(Table11[[#This Row],[Column3]]*Table11[[#This Row],[Column28]]/100)</f>
        <v>9756</v>
      </c>
      <c r="AX561" s="26">
        <f>TRUNC(Table11[[#This Row],[Column4]]*Table11[[#This Row],[Column29]]/100)</f>
        <v>6135</v>
      </c>
      <c r="AY561" s="27">
        <f>TRUNC(Table11[[#This Row],[Column5]]*Table11[[#This Row],[Column30]]/100)</f>
        <v>14450</v>
      </c>
      <c r="AZ561" s="28">
        <f>TRUNC(Table11[[#This Row],[Column6]]*Table11[[#This Row],[Column31]]/100)</f>
        <v>1451</v>
      </c>
      <c r="BA561" s="29">
        <f>TRUNC(Table11[[#This Row],[Column7]]*Table11[[#This Row],[Column312]]/100)</f>
        <v>4210</v>
      </c>
      <c r="BB561" s="30">
        <f>TRUNC(Table11[[#This Row],[Column8]]*Table11[[#This Row],[Column313]]/100)</f>
        <v>145</v>
      </c>
      <c r="BC561" s="31">
        <f>TRUNC(Table11[[#This Row],[Column9]]*Table11[[#This Row],[Column314]]/100)</f>
        <v>0</v>
      </c>
      <c r="BD561" s="32">
        <f>TRUNC(Table11[[#This Row],[Column10]]*Table11[[#This Row],[Column30]]/100)</f>
        <v>0</v>
      </c>
      <c r="BE561">
        <f>Table11[[#This Row],[Column2]]</f>
        <v>36150</v>
      </c>
      <c r="BF561">
        <f>Table11[[#This Row],[Column28]]</f>
        <v>36150</v>
      </c>
      <c r="BG561">
        <f>Table11[[#This Row],[Column29]]</f>
        <v>36150</v>
      </c>
      <c r="BH561">
        <f>Table11[[#This Row],[Column30]]</f>
        <v>36150</v>
      </c>
      <c r="BI561">
        <f>Table11[[#This Row],[Column31]]</f>
        <v>36150</v>
      </c>
      <c r="BJ561">
        <f>Table11[[#This Row],[Column312]]</f>
        <v>36150</v>
      </c>
      <c r="BK561">
        <f>Table11[[#This Row],[Column313]]</f>
        <v>36150</v>
      </c>
      <c r="BL561">
        <f>Table11[[#This Row],[Column314]]</f>
        <v>36150</v>
      </c>
      <c r="BM561">
        <f>Table11[[#This Row],[Column315]]</f>
        <v>36150</v>
      </c>
      <c r="BN561">
        <f>Table11[[#This Row],[Column31]]</f>
        <v>36150</v>
      </c>
      <c r="BO561">
        <f>Table11[[#This Row],[Column312]]</f>
        <v>36150</v>
      </c>
    </row>
    <row r="562" spans="1:67">
      <c r="A562" s="4" t="s">
        <v>819</v>
      </c>
      <c r="B562" s="5" t="s">
        <v>522</v>
      </c>
      <c r="C562" s="5" t="s">
        <v>193</v>
      </c>
      <c r="D562" s="56" t="s">
        <v>1488</v>
      </c>
      <c r="E562">
        <v>0</v>
      </c>
      <c r="F562">
        <v>5.4569999999999999</v>
      </c>
      <c r="G562">
        <v>8.6359999999999992</v>
      </c>
      <c r="H562">
        <v>6.0039999999999996</v>
      </c>
      <c r="I562">
        <v>26.664999999999999</v>
      </c>
      <c r="J562">
        <v>20.67</v>
      </c>
      <c r="K562">
        <v>3.6720000000000002</v>
      </c>
      <c r="L562">
        <v>28.896000000000001</v>
      </c>
      <c r="M562" s="7">
        <f>Table11[[#This Row],[Progressives]]*0.67+Table11[[#This Row],[Muslim]]*0.64+Table11[[#This Row],[Left]]*0.35+Table11[[#This Row],[Average]]*0.52+Table11[[#This Row],[Reforms]]*0.2</f>
        <v>30.182759999999998</v>
      </c>
      <c r="N562" s="58">
        <f>Table11[[#This Row],[Average]]*0.34+Table11[[#This Row],[Liberal]]*0.45+Table11[[#This Row],[Blues]]+Table11[[#This Row],[Reforms]]*0.6</f>
        <v>39.377200000000002</v>
      </c>
      <c r="O562" s="9">
        <f>Table11[[#This Row],[Liberal]]*0.55+Table11[[#This Row],[Progressives]]*0.07+Table11[[#This Row],[Average]]*0.14</f>
        <v>15.521880000000003</v>
      </c>
      <c r="P562" s="11">
        <f>Table11[[#This Row],[Muslim]]*0.06+Table11[[#This Row],[Left]]*0.44+Table11[[#This Row],[Progressives]]*0.26</f>
        <v>5.6882999999999999</v>
      </c>
      <c r="Q562" s="59"/>
      <c r="R562" s="57">
        <f>Table11[[#This Row],[Muslim]]*0.3+Table11[[#This Row],[Left]]*0.21+Table11[[#This Row],[Reforms]]*0.2</f>
        <v>9.2298600000000004</v>
      </c>
      <c r="T562" s="7">
        <v>34.700000000000003</v>
      </c>
      <c r="U562" s="8">
        <v>33.200000000000003</v>
      </c>
      <c r="V562" s="10">
        <v>21.6</v>
      </c>
      <c r="W562" s="9">
        <v>3.9</v>
      </c>
      <c r="X562" s="11">
        <v>2.9</v>
      </c>
      <c r="Y562" s="13">
        <v>3.6</v>
      </c>
      <c r="Z562" s="12">
        <v>0</v>
      </c>
      <c r="AA562" s="14">
        <v>0</v>
      </c>
      <c r="AB562">
        <f t="shared" ca="1" si="8"/>
        <v>0.46487523025784672</v>
      </c>
      <c r="AC562">
        <v>40942</v>
      </c>
      <c r="AD562" s="17">
        <v>23.344000000000001</v>
      </c>
      <c r="AE562" s="18">
        <v>25.16544</v>
      </c>
      <c r="AF562" s="19">
        <v>36.286000000000001</v>
      </c>
      <c r="AG562" s="20">
        <v>4.6785600000000001</v>
      </c>
      <c r="AH562" s="21">
        <v>9.9580000000000002</v>
      </c>
      <c r="AI562" s="22">
        <v>0.46799999999999897</v>
      </c>
      <c r="AJ562" s="23">
        <v>0</v>
      </c>
      <c r="AK562" s="24">
        <v>0</v>
      </c>
      <c r="AL562" s="16" t="s">
        <v>819</v>
      </c>
      <c r="AM562" s="17">
        <f>Table11[[#This Row],[Column3]]-Table11[[#This Row],[Labour]]</f>
        <v>-11.356000000000002</v>
      </c>
      <c r="AN562" s="18">
        <f>Table11[[#This Row],[Column4]]-Table11[[#This Row],[Conservative]]</f>
        <v>-8.0345600000000026</v>
      </c>
      <c r="AO562" s="19">
        <f>Table11[[#This Row],[Column5]]-Table11[[#This Row],[Reform]]</f>
        <v>14.686</v>
      </c>
      <c r="AP562" s="20">
        <f>Table11[[#This Row],[Column6]]-Table11[[#This Row],[LibDem]]</f>
        <v>0.77856000000000014</v>
      </c>
      <c r="AQ562" s="21">
        <f>Table11[[#This Row],[Column7]]-Table11[[#This Row],[Green]]</f>
        <v>7.0579999999999998</v>
      </c>
      <c r="AR562" s="22">
        <f>Table11[[#This Row],[Column8]]-Table11[[#This Row],[Oth]]</f>
        <v>-3.132000000000001</v>
      </c>
      <c r="AS562" s="23">
        <f>Table11[[#This Row],[Column9]]-Table11[[#This Row],[SNP]]</f>
        <v>0</v>
      </c>
      <c r="AT562" s="24">
        <f>Table11[[#This Row],[Column10]]-Table11[[#This Row],[PD]]</f>
        <v>0</v>
      </c>
      <c r="AU562" s="24">
        <f>MAX(Table11[[#This Row],[Column3]:[Column10]])-LARGE(Table11[[#This Row],[Column3]:[Column10]],2)</f>
        <v>11.120560000000001</v>
      </c>
      <c r="AV562">
        <f>Table11[[#This Row],[Column3]]*Table11[[#This Row],[Column2]]</f>
        <v>955750.04800000007</v>
      </c>
      <c r="AW562" s="25">
        <f>TRUNC(Table11[[#This Row],[Column3]]*Table11[[#This Row],[Column28]]/100)</f>
        <v>9557</v>
      </c>
      <c r="AX562" s="26">
        <f>TRUNC(Table11[[#This Row],[Column4]]*Table11[[#This Row],[Column29]]/100)</f>
        <v>10303</v>
      </c>
      <c r="AY562" s="27">
        <f>TRUNC(Table11[[#This Row],[Column5]]*Table11[[#This Row],[Column30]]/100)</f>
        <v>14856</v>
      </c>
      <c r="AZ562" s="28">
        <f>TRUNC(Table11[[#This Row],[Column6]]*Table11[[#This Row],[Column31]]/100)</f>
        <v>1915</v>
      </c>
      <c r="BA562" s="29">
        <f>TRUNC(Table11[[#This Row],[Column7]]*Table11[[#This Row],[Column312]]/100)</f>
        <v>4077</v>
      </c>
      <c r="BB562" s="30">
        <f>TRUNC(Table11[[#This Row],[Column8]]*Table11[[#This Row],[Column313]]/100)</f>
        <v>191</v>
      </c>
      <c r="BC562" s="31">
        <f>TRUNC(Table11[[#This Row],[Column9]]*Table11[[#This Row],[Column314]]/100)</f>
        <v>0</v>
      </c>
      <c r="BD562" s="32">
        <f>TRUNC(Table11[[#This Row],[Column10]]*Table11[[#This Row],[Column30]]/100)</f>
        <v>0</v>
      </c>
      <c r="BE562">
        <f>Table11[[#This Row],[Column2]]</f>
        <v>40942</v>
      </c>
      <c r="BF562">
        <f>Table11[[#This Row],[Column28]]</f>
        <v>40942</v>
      </c>
      <c r="BG562">
        <f>Table11[[#This Row],[Column29]]</f>
        <v>40942</v>
      </c>
      <c r="BH562">
        <f>Table11[[#This Row],[Column30]]</f>
        <v>40942</v>
      </c>
      <c r="BI562">
        <f>Table11[[#This Row],[Column31]]</f>
        <v>40942</v>
      </c>
      <c r="BJ562">
        <f>Table11[[#This Row],[Column312]]</f>
        <v>40942</v>
      </c>
      <c r="BK562">
        <f>Table11[[#This Row],[Column313]]</f>
        <v>40942</v>
      </c>
      <c r="BL562">
        <f>Table11[[#This Row],[Column314]]</f>
        <v>40942</v>
      </c>
      <c r="BM562">
        <f>Table11[[#This Row],[Column315]]</f>
        <v>40942</v>
      </c>
      <c r="BN562">
        <f>Table11[[#This Row],[Column31]]</f>
        <v>40942</v>
      </c>
      <c r="BO562">
        <f>Table11[[#This Row],[Column312]]</f>
        <v>40942</v>
      </c>
    </row>
    <row r="563" spans="1:67" ht="28.8">
      <c r="A563" s="4" t="s">
        <v>820</v>
      </c>
      <c r="B563" s="5" t="s">
        <v>522</v>
      </c>
      <c r="C563" s="5" t="s">
        <v>193</v>
      </c>
      <c r="D563" s="56" t="s">
        <v>1489</v>
      </c>
      <c r="E563" s="16">
        <v>0</v>
      </c>
      <c r="F563">
        <v>0.92200000000000004</v>
      </c>
      <c r="G563">
        <v>7.5369999999999999</v>
      </c>
      <c r="H563">
        <v>6.55</v>
      </c>
      <c r="I563">
        <v>25.513000000000002</v>
      </c>
      <c r="J563">
        <v>25.446000000000002</v>
      </c>
      <c r="K563">
        <v>9.5239999999999991</v>
      </c>
      <c r="L563">
        <v>24.507000000000001</v>
      </c>
      <c r="M563" s="7">
        <f>Table11[[#This Row],[Progressives]]*0.67+Table11[[#This Row],[Muslim]]*0.64+Table11[[#This Row],[Left]]*0.35+Table11[[#This Row],[Average]]*0.52+Table11[[#This Row],[Reforms]]*0.2</f>
        <v>25.784690000000005</v>
      </c>
      <c r="N563" s="58">
        <f>Table11[[#This Row],[Average]]*0.34+Table11[[#This Row],[Liberal]]*0.45+Table11[[#This Row],[Blues]]+Table11[[#This Row],[Reforms]]*0.6</f>
        <v>44.353320000000004</v>
      </c>
      <c r="O563" s="9">
        <f>Table11[[#This Row],[Liberal]]*0.55+Table11[[#This Row],[Progressives]]*0.07+Table11[[#This Row],[Average]]*0.14</f>
        <v>18.025620000000004</v>
      </c>
      <c r="P563" s="11">
        <f>Table11[[#This Row],[Muslim]]*0.06+Table11[[#This Row],[Left]]*0.44+Table11[[#This Row],[Progressives]]*0.26</f>
        <v>5.0746000000000002</v>
      </c>
      <c r="Q563" s="59"/>
      <c r="R563" s="57">
        <f>Table11[[#This Row],[Muslim]]*0.3+Table11[[#This Row],[Left]]*0.21+Table11[[#This Row],[Reforms]]*0.2</f>
        <v>6.7607700000000008</v>
      </c>
      <c r="T563" s="7">
        <v>33.700000000000003</v>
      </c>
      <c r="U563" s="8">
        <v>46.5</v>
      </c>
      <c r="V563" s="10">
        <v>0</v>
      </c>
      <c r="W563" s="9">
        <v>6.9</v>
      </c>
      <c r="X563" s="11">
        <v>5.2</v>
      </c>
      <c r="Y563" s="13">
        <v>7.7</v>
      </c>
      <c r="Z563" s="12">
        <v>0</v>
      </c>
      <c r="AA563" s="14">
        <v>0</v>
      </c>
      <c r="AB563">
        <f t="shared" ca="1" si="8"/>
        <v>0.70469812833615342</v>
      </c>
      <c r="AC563">
        <v>42770</v>
      </c>
      <c r="AD563" s="17">
        <v>24.552</v>
      </c>
      <c r="AE563" s="18">
        <v>23.35605</v>
      </c>
      <c r="AF563" s="19">
        <v>32.598999999999997</v>
      </c>
      <c r="AG563" s="20">
        <v>6.0709499999999998</v>
      </c>
      <c r="AH563" s="21">
        <v>12.863</v>
      </c>
      <c r="AI563" s="22">
        <v>0.55900000000000005</v>
      </c>
      <c r="AJ563" s="23">
        <v>0</v>
      </c>
      <c r="AK563" s="24">
        <v>0</v>
      </c>
      <c r="AL563" s="16" t="s">
        <v>820</v>
      </c>
      <c r="AM563" s="17">
        <f>Table11[[#This Row],[Column3]]-Table11[[#This Row],[Labour]]</f>
        <v>-9.1480000000000032</v>
      </c>
      <c r="AN563" s="18">
        <f>Table11[[#This Row],[Column4]]-Table11[[#This Row],[Conservative]]</f>
        <v>-23.14395</v>
      </c>
      <c r="AO563" s="19">
        <f>Table11[[#This Row],[Column5]]-Table11[[#This Row],[Reform]]</f>
        <v>32.598999999999997</v>
      </c>
      <c r="AP563" s="20">
        <f>Table11[[#This Row],[Column6]]-Table11[[#This Row],[LibDem]]</f>
        <v>-0.82905000000000051</v>
      </c>
      <c r="AQ563" s="21">
        <f>Table11[[#This Row],[Column7]]-Table11[[#This Row],[Green]]</f>
        <v>7.6629999999999994</v>
      </c>
      <c r="AR563" s="22">
        <f>Table11[[#This Row],[Column8]]-Table11[[#This Row],[Oth]]</f>
        <v>-7.141</v>
      </c>
      <c r="AS563" s="23">
        <f>Table11[[#This Row],[Column9]]-Table11[[#This Row],[SNP]]</f>
        <v>0</v>
      </c>
      <c r="AT563" s="24">
        <f>Table11[[#This Row],[Column10]]-Table11[[#This Row],[PD]]</f>
        <v>0</v>
      </c>
      <c r="AU563" s="24">
        <f>MAX(Table11[[#This Row],[Column3]:[Column10]])-LARGE(Table11[[#This Row],[Column3]:[Column10]],2)</f>
        <v>8.046999999999997</v>
      </c>
      <c r="AV563">
        <f>Table11[[#This Row],[Column3]]*Table11[[#This Row],[Column2]]</f>
        <v>1050089.04</v>
      </c>
      <c r="AW563" s="25">
        <f>TRUNC(Table11[[#This Row],[Column3]]*Table11[[#This Row],[Column28]]/100)</f>
        <v>10500</v>
      </c>
      <c r="AX563" s="26">
        <f>TRUNC(Table11[[#This Row],[Column4]]*Table11[[#This Row],[Column29]]/100)</f>
        <v>9989</v>
      </c>
      <c r="AY563" s="27">
        <f>TRUNC(Table11[[#This Row],[Column5]]*Table11[[#This Row],[Column30]]/100)</f>
        <v>13942</v>
      </c>
      <c r="AZ563" s="28">
        <f>TRUNC(Table11[[#This Row],[Column6]]*Table11[[#This Row],[Column31]]/100)</f>
        <v>2596</v>
      </c>
      <c r="BA563" s="29">
        <f>TRUNC(Table11[[#This Row],[Column7]]*Table11[[#This Row],[Column312]]/100)</f>
        <v>5501</v>
      </c>
      <c r="BB563" s="30">
        <f>TRUNC(Table11[[#This Row],[Column8]]*Table11[[#This Row],[Column313]]/100)</f>
        <v>239</v>
      </c>
      <c r="BC563" s="31">
        <f>TRUNC(Table11[[#This Row],[Column9]]*Table11[[#This Row],[Column314]]/100)</f>
        <v>0</v>
      </c>
      <c r="BD563" s="32">
        <f>TRUNC(Table11[[#This Row],[Column10]]*Table11[[#This Row],[Column30]]/100)</f>
        <v>0</v>
      </c>
      <c r="BE563">
        <f>Table11[[#This Row],[Column2]]</f>
        <v>42770</v>
      </c>
      <c r="BF563">
        <f>Table11[[#This Row],[Column28]]</f>
        <v>42770</v>
      </c>
      <c r="BG563">
        <f>Table11[[#This Row],[Column29]]</f>
        <v>42770</v>
      </c>
      <c r="BH563">
        <f>Table11[[#This Row],[Column30]]</f>
        <v>42770</v>
      </c>
      <c r="BI563">
        <f>Table11[[#This Row],[Column31]]</f>
        <v>42770</v>
      </c>
      <c r="BJ563">
        <f>Table11[[#This Row],[Column312]]</f>
        <v>42770</v>
      </c>
      <c r="BK563">
        <f>Table11[[#This Row],[Column313]]</f>
        <v>42770</v>
      </c>
      <c r="BL563">
        <f>Table11[[#This Row],[Column314]]</f>
        <v>42770</v>
      </c>
      <c r="BM563">
        <f>Table11[[#This Row],[Column315]]</f>
        <v>42770</v>
      </c>
      <c r="BN563">
        <f>Table11[[#This Row],[Column31]]</f>
        <v>42770</v>
      </c>
      <c r="BO563">
        <f>Table11[[#This Row],[Column312]]</f>
        <v>42770</v>
      </c>
    </row>
    <row r="564" spans="1:67" ht="28.8" customHeight="1">
      <c r="A564" s="4" t="s">
        <v>821</v>
      </c>
      <c r="B564" s="5" t="s">
        <v>193</v>
      </c>
      <c r="C564" s="5" t="s">
        <v>193</v>
      </c>
      <c r="D564" s="56" t="s">
        <v>1490</v>
      </c>
      <c r="E564" s="16">
        <v>0</v>
      </c>
      <c r="F564">
        <v>6.4640000000000004</v>
      </c>
      <c r="G564">
        <v>9.2750000000000004</v>
      </c>
      <c r="H564">
        <v>8.8559999999999999</v>
      </c>
      <c r="I564">
        <v>29.408000000000001</v>
      </c>
      <c r="J564">
        <v>19.946999999999999</v>
      </c>
      <c r="K564">
        <v>0.55700000000000005</v>
      </c>
      <c r="L564">
        <v>25.494</v>
      </c>
      <c r="M564" s="7">
        <f>Table11[[#This Row],[Progressives]]*0.67+Table11[[#This Row],[Muslim]]*0.64+Table11[[#This Row],[Left]]*0.35+Table11[[#This Row],[Average]]*0.52+Table11[[#This Row],[Reforms]]*0.2</f>
        <v>33.707689999999999</v>
      </c>
      <c r="N564" s="58">
        <f>Table11[[#This Row],[Average]]*0.34+Table11[[#This Row],[Liberal]]*0.45+Table11[[#This Row],[Blues]]+Table11[[#This Row],[Reforms]]*0.6</f>
        <v>34.828270000000003</v>
      </c>
      <c r="O564" s="9">
        <f>Table11[[#This Row],[Liberal]]*0.55+Table11[[#This Row],[Progressives]]*0.07+Table11[[#This Row],[Average]]*0.14</f>
        <v>15.707890000000003</v>
      </c>
      <c r="P564" s="11">
        <f>Table11[[#This Row],[Muslim]]*0.06+Table11[[#This Row],[Left]]*0.44+Table11[[#This Row],[Progressives]]*0.26</f>
        <v>6.7713999999999999</v>
      </c>
      <c r="Q564" s="59"/>
      <c r="R564" s="57">
        <f>Table11[[#This Row],[Muslim]]*0.3+Table11[[#This Row],[Left]]*0.21+Table11[[#This Row],[Reforms]]*0.2</f>
        <v>8.9857500000000012</v>
      </c>
      <c r="T564" s="7">
        <v>38.5</v>
      </c>
      <c r="U564" s="8">
        <v>30.8</v>
      </c>
      <c r="V564" s="10">
        <v>19.7</v>
      </c>
      <c r="W564" s="9">
        <v>4</v>
      </c>
      <c r="X564" s="11">
        <v>4.3</v>
      </c>
      <c r="Y564" s="13">
        <v>2.7</v>
      </c>
      <c r="Z564" s="12">
        <v>0</v>
      </c>
      <c r="AA564" s="14">
        <v>0</v>
      </c>
      <c r="AB564">
        <f t="shared" ca="1" si="8"/>
        <v>0.1736636979600843</v>
      </c>
      <c r="AC564">
        <v>39878</v>
      </c>
      <c r="AD564" s="17">
        <v>24.821000000000002</v>
      </c>
      <c r="AE564" s="18">
        <v>24.762499999999999</v>
      </c>
      <c r="AF564" s="19">
        <v>32.832000000000001</v>
      </c>
      <c r="AG564" s="20">
        <v>4.9814999999999996</v>
      </c>
      <c r="AH564" s="21">
        <v>12.252000000000001</v>
      </c>
      <c r="AI564" s="22">
        <v>0.35099999999999998</v>
      </c>
      <c r="AJ564" s="23">
        <v>0</v>
      </c>
      <c r="AK564" s="24">
        <v>0</v>
      </c>
      <c r="AL564" s="16" t="s">
        <v>821</v>
      </c>
      <c r="AM564" s="17">
        <f>Table11[[#This Row],[Column3]]-Table11[[#This Row],[Labour]]</f>
        <v>-13.678999999999998</v>
      </c>
      <c r="AN564" s="18">
        <f>Table11[[#This Row],[Column4]]-Table11[[#This Row],[Conservative]]</f>
        <v>-6.0375000000000014</v>
      </c>
      <c r="AO564" s="19">
        <f>Table11[[#This Row],[Column5]]-Table11[[#This Row],[Reform]]</f>
        <v>13.132000000000001</v>
      </c>
      <c r="AP564" s="20">
        <f>Table11[[#This Row],[Column6]]-Table11[[#This Row],[LibDem]]</f>
        <v>0.98149999999999959</v>
      </c>
      <c r="AQ564" s="21">
        <f>Table11[[#This Row],[Column7]]-Table11[[#This Row],[Green]]</f>
        <v>7.9520000000000008</v>
      </c>
      <c r="AR564" s="22">
        <f>Table11[[#This Row],[Column8]]-Table11[[#This Row],[Oth]]</f>
        <v>-2.3490000000000002</v>
      </c>
      <c r="AS564" s="23">
        <f>Table11[[#This Row],[Column9]]-Table11[[#This Row],[SNP]]</f>
        <v>0</v>
      </c>
      <c r="AT564" s="24">
        <f>Table11[[#This Row],[Column10]]-Table11[[#This Row],[PD]]</f>
        <v>0</v>
      </c>
      <c r="AU564" s="24">
        <f>MAX(Table11[[#This Row],[Column3]:[Column10]])-LARGE(Table11[[#This Row],[Column3]:[Column10]],2)</f>
        <v>8.0109999999999992</v>
      </c>
      <c r="AV564">
        <f>Table11[[#This Row],[Column3]]*Table11[[#This Row],[Column2]]</f>
        <v>989811.83800000011</v>
      </c>
      <c r="AW564" s="25">
        <f>TRUNC(Table11[[#This Row],[Column3]]*Table11[[#This Row],[Column28]]/100)</f>
        <v>9898</v>
      </c>
      <c r="AX564" s="26">
        <f>TRUNC(Table11[[#This Row],[Column4]]*Table11[[#This Row],[Column29]]/100)</f>
        <v>9874</v>
      </c>
      <c r="AY564" s="27">
        <f>TRUNC(Table11[[#This Row],[Column5]]*Table11[[#This Row],[Column30]]/100)</f>
        <v>13092</v>
      </c>
      <c r="AZ564" s="28">
        <f>TRUNC(Table11[[#This Row],[Column6]]*Table11[[#This Row],[Column31]]/100)</f>
        <v>1986</v>
      </c>
      <c r="BA564" s="29">
        <f>TRUNC(Table11[[#This Row],[Column7]]*Table11[[#This Row],[Column312]]/100)</f>
        <v>4885</v>
      </c>
      <c r="BB564" s="30">
        <f>TRUNC(Table11[[#This Row],[Column8]]*Table11[[#This Row],[Column313]]/100)</f>
        <v>139</v>
      </c>
      <c r="BC564" s="31">
        <f>TRUNC(Table11[[#This Row],[Column9]]*Table11[[#This Row],[Column314]]/100)</f>
        <v>0</v>
      </c>
      <c r="BD564" s="32">
        <f>TRUNC(Table11[[#This Row],[Column10]]*Table11[[#This Row],[Column30]]/100)</f>
        <v>0</v>
      </c>
      <c r="BE564">
        <f>Table11[[#This Row],[Column2]]</f>
        <v>39878</v>
      </c>
      <c r="BF564">
        <f>Table11[[#This Row],[Column28]]</f>
        <v>39878</v>
      </c>
      <c r="BG564">
        <f>Table11[[#This Row],[Column29]]</f>
        <v>39878</v>
      </c>
      <c r="BH564">
        <f>Table11[[#This Row],[Column30]]</f>
        <v>39878</v>
      </c>
      <c r="BI564">
        <f>Table11[[#This Row],[Column31]]</f>
        <v>39878</v>
      </c>
      <c r="BJ564">
        <f>Table11[[#This Row],[Column312]]</f>
        <v>39878</v>
      </c>
      <c r="BK564">
        <f>Table11[[#This Row],[Column313]]</f>
        <v>39878</v>
      </c>
      <c r="BL564">
        <f>Table11[[#This Row],[Column314]]</f>
        <v>39878</v>
      </c>
      <c r="BM564">
        <f>Table11[[#This Row],[Column315]]</f>
        <v>39878</v>
      </c>
      <c r="BN564">
        <f>Table11[[#This Row],[Column31]]</f>
        <v>39878</v>
      </c>
      <c r="BO564">
        <f>Table11[[#This Row],[Column312]]</f>
        <v>39878</v>
      </c>
    </row>
    <row r="565" spans="1:67" ht="28.8" customHeight="1">
      <c r="A565" s="2" t="s">
        <v>298</v>
      </c>
      <c r="B565" s="3" t="s">
        <v>268</v>
      </c>
      <c r="C565" s="3" t="s">
        <v>193</v>
      </c>
      <c r="D565" s="50" t="s">
        <v>1491</v>
      </c>
      <c r="E565" s="16">
        <v>0</v>
      </c>
      <c r="F565">
        <v>0.52100000000000002</v>
      </c>
      <c r="G565">
        <v>6.6180000000000003</v>
      </c>
      <c r="H565">
        <v>8.24</v>
      </c>
      <c r="I565">
        <v>19.687999999999999</v>
      </c>
      <c r="J565">
        <v>31.704000000000001</v>
      </c>
      <c r="K565">
        <v>13.933999999999999</v>
      </c>
      <c r="L565">
        <v>19.297000000000001</v>
      </c>
      <c r="M565" s="7">
        <f>Table11[[#This Row],[Progressives]]*0.67+Table11[[#This Row],[Muslim]]*0.64+Table11[[#This Row],[Left]]*0.35+Table11[[#This Row],[Average]]*0.52+Table11[[#This Row],[Reforms]]*0.2</f>
        <v>22.267700000000001</v>
      </c>
      <c r="N565" s="58">
        <f>Table11[[#This Row],[Average]]*0.34+Table11[[#This Row],[Liberal]]*0.45+Table11[[#This Row],[Blues]]+Table11[[#This Row],[Reforms]]*0.6</f>
        <v>46.472920000000002</v>
      </c>
      <c r="O565" s="9">
        <f>Table11[[#This Row],[Liberal]]*0.55+Table11[[#This Row],[Progressives]]*0.07+Table11[[#This Row],[Average]]*0.14</f>
        <v>20.770319999999998</v>
      </c>
      <c r="P565" s="11">
        <f>Table11[[#This Row],[Muslim]]*0.06+Table11[[#This Row],[Left]]*0.44+Table11[[#This Row],[Progressives]]*0.26</f>
        <v>5.0855800000000002</v>
      </c>
      <c r="Q565" s="59"/>
      <c r="R565" s="57">
        <f>Table11[[#This Row],[Muslim]]*0.3+Table11[[#This Row],[Left]]*0.21+Table11[[#This Row],[Reforms]]*0.2</f>
        <v>5.4054800000000007</v>
      </c>
      <c r="T565" s="7">
        <v>7.1</v>
      </c>
      <c r="U565" s="8">
        <v>30.8</v>
      </c>
      <c r="V565" s="10">
        <v>14.6</v>
      </c>
      <c r="W565" s="9">
        <v>44.3</v>
      </c>
      <c r="X565" s="11">
        <v>2.2999999999999998</v>
      </c>
      <c r="Y565" s="13">
        <v>0.9</v>
      </c>
      <c r="Z565" s="12">
        <v>0</v>
      </c>
      <c r="AA565" s="14">
        <v>0</v>
      </c>
      <c r="AB565">
        <f t="shared" ca="1" si="8"/>
        <v>0.82232410222472196</v>
      </c>
      <c r="AC565">
        <v>52959</v>
      </c>
      <c r="AD565" s="17">
        <v>3.04</v>
      </c>
      <c r="AE565" s="18">
        <v>26.423999999999999</v>
      </c>
      <c r="AF565" s="19">
        <v>24.5</v>
      </c>
      <c r="AG565" s="20">
        <v>39.472999999999999</v>
      </c>
      <c r="AH565" s="21">
        <v>6.4512</v>
      </c>
      <c r="AI565" s="22">
        <v>0.1118</v>
      </c>
      <c r="AJ565" s="23">
        <v>0</v>
      </c>
      <c r="AK565" s="24">
        <v>0</v>
      </c>
      <c r="AL565" t="s">
        <v>298</v>
      </c>
      <c r="AM565" s="17">
        <f>Table11[[#This Row],[Column3]]-Table11[[#This Row],[Labour]]</f>
        <v>-4.0599999999999996</v>
      </c>
      <c r="AN565" s="18">
        <f>Table11[[#This Row],[Column4]]-Table11[[#This Row],[Conservative]]</f>
        <v>-4.3760000000000012</v>
      </c>
      <c r="AO565" s="19">
        <f>Table11[[#This Row],[Column5]]-Table11[[#This Row],[Reform]]</f>
        <v>9.9</v>
      </c>
      <c r="AP565" s="20">
        <f>Table11[[#This Row],[Column6]]-Table11[[#This Row],[LibDem]]</f>
        <v>-4.8269999999999982</v>
      </c>
      <c r="AQ565" s="21">
        <f>Table11[[#This Row],[Column7]]-Table11[[#This Row],[Green]]</f>
        <v>4.1512000000000002</v>
      </c>
      <c r="AR565" s="22">
        <f>Table11[[#This Row],[Column8]]-Table11[[#This Row],[Oth]]</f>
        <v>-0.78820000000000001</v>
      </c>
      <c r="AS565" s="23">
        <f>Table11[[#This Row],[Column9]]-Table11[[#This Row],[SNP]]</f>
        <v>0</v>
      </c>
      <c r="AT565" s="24">
        <f>Table11[[#This Row],[Column10]]-Table11[[#This Row],[PD]]</f>
        <v>0</v>
      </c>
      <c r="AU565" s="24">
        <f>MAX(Table11[[#This Row],[Column3]:[Column10]])-LARGE(Table11[[#This Row],[Column3]:[Column10]],2)</f>
        <v>13.048999999999999</v>
      </c>
      <c r="AV565">
        <f>Table11[[#This Row],[Column3]]*Table11[[#This Row],[Column2]]</f>
        <v>160995.36000000002</v>
      </c>
      <c r="AW565" s="25">
        <f>TRUNC(Table11[[#This Row],[Column3]]*Table11[[#This Row],[Column28]]/100)</f>
        <v>1609</v>
      </c>
      <c r="AX565" s="26">
        <f>TRUNC(Table11[[#This Row],[Column4]]*Table11[[#This Row],[Column29]]/100)</f>
        <v>13993</v>
      </c>
      <c r="AY565" s="27">
        <f>TRUNC(Table11[[#This Row],[Column5]]*Table11[[#This Row],[Column30]]/100)</f>
        <v>12974</v>
      </c>
      <c r="AZ565" s="28">
        <f>TRUNC(Table11[[#This Row],[Column6]]*Table11[[#This Row],[Column31]]/100)</f>
        <v>20904</v>
      </c>
      <c r="BA565" s="29">
        <f>TRUNC(Table11[[#This Row],[Column7]]*Table11[[#This Row],[Column312]]/100)</f>
        <v>3416</v>
      </c>
      <c r="BB565" s="30">
        <f>TRUNC(Table11[[#This Row],[Column8]]*Table11[[#This Row],[Column313]]/100)</f>
        <v>59</v>
      </c>
      <c r="BC565" s="31">
        <f>TRUNC(Table11[[#This Row],[Column9]]*Table11[[#This Row],[Column314]]/100)</f>
        <v>0</v>
      </c>
      <c r="BD565" s="32">
        <f>TRUNC(Table11[[#This Row],[Column10]]*Table11[[#This Row],[Column30]]/100)</f>
        <v>0</v>
      </c>
      <c r="BE565">
        <f>Table11[[#This Row],[Column2]]</f>
        <v>52959</v>
      </c>
      <c r="BF565">
        <f>Table11[[#This Row],[Column28]]</f>
        <v>52959</v>
      </c>
      <c r="BG565">
        <f>Table11[[#This Row],[Column29]]</f>
        <v>52959</v>
      </c>
      <c r="BH565">
        <f>Table11[[#This Row],[Column30]]</f>
        <v>52959</v>
      </c>
      <c r="BI565">
        <f>Table11[[#This Row],[Column31]]</f>
        <v>52959</v>
      </c>
      <c r="BJ565">
        <f>Table11[[#This Row],[Column312]]</f>
        <v>52959</v>
      </c>
      <c r="BK565">
        <f>Table11[[#This Row],[Column313]]</f>
        <v>52959</v>
      </c>
      <c r="BL565">
        <f>Table11[[#This Row],[Column314]]</f>
        <v>52959</v>
      </c>
      <c r="BM565">
        <f>Table11[[#This Row],[Column315]]</f>
        <v>52959</v>
      </c>
      <c r="BN565">
        <f>Table11[[#This Row],[Column31]]</f>
        <v>52959</v>
      </c>
      <c r="BO565">
        <f>Table11[[#This Row],[Column312]]</f>
        <v>52959</v>
      </c>
    </row>
    <row r="566" spans="1:67" ht="28.8" customHeight="1">
      <c r="A566" s="2" t="s">
        <v>301</v>
      </c>
      <c r="B566" s="3" t="s">
        <v>193</v>
      </c>
      <c r="C566" s="3" t="s">
        <v>193</v>
      </c>
      <c r="D566" s="50" t="s">
        <v>1492</v>
      </c>
      <c r="E566" s="16">
        <v>0</v>
      </c>
      <c r="F566">
        <v>4.008</v>
      </c>
      <c r="G566">
        <v>8.1959999999999997</v>
      </c>
      <c r="H566">
        <v>14.574</v>
      </c>
      <c r="I566">
        <v>23.341000000000001</v>
      </c>
      <c r="J566">
        <v>31.751000000000001</v>
      </c>
      <c r="K566">
        <v>3.4590000000000001</v>
      </c>
      <c r="L566">
        <v>14.670999999999999</v>
      </c>
      <c r="M566" s="7">
        <f>Table11[[#This Row],[Progressives]]*0.67+Table11[[#This Row],[Muslim]]*0.64+Table11[[#This Row],[Left]]*0.35+Table11[[#This Row],[Average]]*0.52+Table11[[#This Row],[Reforms]]*0.2</f>
        <v>30.269819999999999</v>
      </c>
      <c r="N566" s="58">
        <f>Table11[[#This Row],[Average]]*0.34+Table11[[#This Row],[Liberal]]*0.45+Table11[[#This Row],[Blues]]+Table11[[#This Row],[Reforms]]*0.6</f>
        <v>34.485489999999999</v>
      </c>
      <c r="O566" s="9">
        <f>Table11[[#This Row],[Liberal]]*0.55+Table11[[#This Row],[Progressives]]*0.07+Table11[[#This Row],[Average]]*0.14</f>
        <v>21.750970000000002</v>
      </c>
      <c r="P566" s="11">
        <f>Table11[[#This Row],[Muslim]]*0.06+Table11[[#This Row],[Left]]*0.44+Table11[[#This Row],[Progressives]]*0.26</f>
        <v>7.6359599999999999</v>
      </c>
      <c r="Q566" s="59"/>
      <c r="R566" s="57">
        <f>Table11[[#This Row],[Muslim]]*0.3+Table11[[#This Row],[Left]]*0.21+Table11[[#This Row],[Reforms]]*0.2</f>
        <v>5.8577599999999999</v>
      </c>
      <c r="T566" s="7">
        <v>33</v>
      </c>
      <c r="U566" s="8">
        <v>38.299999999999997</v>
      </c>
      <c r="V566" s="10">
        <v>17</v>
      </c>
      <c r="W566" s="9">
        <v>5.4</v>
      </c>
      <c r="X566" s="11">
        <v>5</v>
      </c>
      <c r="Y566" s="13">
        <v>1.4</v>
      </c>
      <c r="Z566" s="12">
        <v>0</v>
      </c>
      <c r="AA566" s="14">
        <v>0</v>
      </c>
      <c r="AB566">
        <f t="shared" ca="1" si="8"/>
        <v>0.22582123453800396</v>
      </c>
      <c r="AC566">
        <v>48333</v>
      </c>
      <c r="AD566" s="17">
        <v>7.0771199999999999</v>
      </c>
      <c r="AE566" s="18">
        <v>30.465599999999998</v>
      </c>
      <c r="AF566" s="19">
        <v>15.206399999999901</v>
      </c>
      <c r="AG566" s="20">
        <v>37.654440000000001</v>
      </c>
      <c r="AH566" s="21">
        <v>9.5054400000000001</v>
      </c>
      <c r="AI566" s="22">
        <v>9.09999999999999E-2</v>
      </c>
      <c r="AJ566" s="23">
        <v>0</v>
      </c>
      <c r="AK566" s="24">
        <v>0</v>
      </c>
      <c r="AL566" t="s">
        <v>301</v>
      </c>
      <c r="AM566" s="17">
        <f>Table11[[#This Row],[Column3]]-Table11[[#This Row],[Labour]]</f>
        <v>-25.922879999999999</v>
      </c>
      <c r="AN566" s="18">
        <f>Table11[[#This Row],[Column4]]-Table11[[#This Row],[Conservative]]</f>
        <v>-7.8343999999999987</v>
      </c>
      <c r="AO566" s="19">
        <f>Table11[[#This Row],[Column5]]-Table11[[#This Row],[Reform]]</f>
        <v>-1.7936000000000991</v>
      </c>
      <c r="AP566" s="20">
        <f>Table11[[#This Row],[Column6]]-Table11[[#This Row],[LibDem]]</f>
        <v>32.254440000000002</v>
      </c>
      <c r="AQ566" s="21">
        <f>Table11[[#This Row],[Column7]]-Table11[[#This Row],[Green]]</f>
        <v>4.5054400000000001</v>
      </c>
      <c r="AR566" s="22">
        <f>Table11[[#This Row],[Column8]]-Table11[[#This Row],[Oth]]</f>
        <v>-1.3089999999999999</v>
      </c>
      <c r="AS566" s="23">
        <f>Table11[[#This Row],[Column9]]-Table11[[#This Row],[SNP]]</f>
        <v>0</v>
      </c>
      <c r="AT566" s="24">
        <f>Table11[[#This Row],[Column10]]-Table11[[#This Row],[PD]]</f>
        <v>0</v>
      </c>
      <c r="AU566" s="24">
        <f>MAX(Table11[[#This Row],[Column3]:[Column10]])-LARGE(Table11[[#This Row],[Column3]:[Column10]],2)</f>
        <v>7.1888400000000026</v>
      </c>
      <c r="AV566">
        <f>Table11[[#This Row],[Column3]]*Table11[[#This Row],[Column2]]</f>
        <v>342058.44095999998</v>
      </c>
      <c r="AW566" s="25">
        <f>TRUNC(Table11[[#This Row],[Column3]]*Table11[[#This Row],[Column28]]/100)</f>
        <v>3420</v>
      </c>
      <c r="AX566" s="26">
        <f>TRUNC(Table11[[#This Row],[Column4]]*Table11[[#This Row],[Column29]]/100)</f>
        <v>14724</v>
      </c>
      <c r="AY566" s="27">
        <f>TRUNC(Table11[[#This Row],[Column5]]*Table11[[#This Row],[Column30]]/100)</f>
        <v>7349</v>
      </c>
      <c r="AZ566" s="28">
        <f>TRUNC(Table11[[#This Row],[Column6]]*Table11[[#This Row],[Column31]]/100)</f>
        <v>18199</v>
      </c>
      <c r="BA566" s="29">
        <f>TRUNC(Table11[[#This Row],[Column7]]*Table11[[#This Row],[Column312]]/100)</f>
        <v>4594</v>
      </c>
      <c r="BB566" s="30">
        <f>TRUNC(Table11[[#This Row],[Column8]]*Table11[[#This Row],[Column313]]/100)</f>
        <v>43</v>
      </c>
      <c r="BC566" s="31">
        <f>TRUNC(Table11[[#This Row],[Column9]]*Table11[[#This Row],[Column314]]/100)</f>
        <v>0</v>
      </c>
      <c r="BD566" s="32">
        <f>TRUNC(Table11[[#This Row],[Column10]]*Table11[[#This Row],[Column30]]/100)</f>
        <v>0</v>
      </c>
      <c r="BE566">
        <f>Table11[[#This Row],[Column2]]</f>
        <v>48333</v>
      </c>
      <c r="BF566">
        <f>Table11[[#This Row],[Column28]]</f>
        <v>48333</v>
      </c>
      <c r="BG566">
        <f>Table11[[#This Row],[Column29]]</f>
        <v>48333</v>
      </c>
      <c r="BH566">
        <f>Table11[[#This Row],[Column30]]</f>
        <v>48333</v>
      </c>
      <c r="BI566">
        <f>Table11[[#This Row],[Column31]]</f>
        <v>48333</v>
      </c>
      <c r="BJ566">
        <f>Table11[[#This Row],[Column312]]</f>
        <v>48333</v>
      </c>
      <c r="BK566">
        <f>Table11[[#This Row],[Column313]]</f>
        <v>48333</v>
      </c>
      <c r="BL566">
        <f>Table11[[#This Row],[Column314]]</f>
        <v>48333</v>
      </c>
      <c r="BM566">
        <f>Table11[[#This Row],[Column315]]</f>
        <v>48333</v>
      </c>
      <c r="BN566">
        <f>Table11[[#This Row],[Column31]]</f>
        <v>48333</v>
      </c>
      <c r="BO566">
        <f>Table11[[#This Row],[Column312]]</f>
        <v>48333</v>
      </c>
    </row>
    <row r="567" spans="1:67" ht="28.8">
      <c r="A567" s="4" t="s">
        <v>825</v>
      </c>
      <c r="B567" s="5" t="s">
        <v>522</v>
      </c>
      <c r="C567" s="5" t="s">
        <v>193</v>
      </c>
      <c r="D567" s="56" t="s">
        <v>1493</v>
      </c>
      <c r="E567" s="16">
        <v>0</v>
      </c>
      <c r="F567">
        <v>0.65</v>
      </c>
      <c r="G567">
        <v>8.7780000000000005</v>
      </c>
      <c r="H567">
        <v>6.7140000000000004</v>
      </c>
      <c r="I567">
        <v>30.097999999999999</v>
      </c>
      <c r="J567">
        <v>21.771999999999998</v>
      </c>
      <c r="K567">
        <v>2.718</v>
      </c>
      <c r="L567">
        <v>29.27</v>
      </c>
      <c r="M567" s="7">
        <f>Table11[[#This Row],[Progressives]]*0.67+Table11[[#This Row],[Muslim]]*0.64+Table11[[#This Row],[Left]]*0.35+Table11[[#This Row],[Average]]*0.52+Table11[[#This Row],[Reforms]]*0.2</f>
        <v>29.49164</v>
      </c>
      <c r="N567" s="58">
        <f>Table11[[#This Row],[Average]]*0.34+Table11[[#This Row],[Liberal]]*0.45+Table11[[#This Row],[Blues]]+Table11[[#This Row],[Reforms]]*0.6</f>
        <v>40.310720000000003</v>
      </c>
      <c r="O567" s="9">
        <f>Table11[[#This Row],[Liberal]]*0.55+Table11[[#This Row],[Progressives]]*0.07+Table11[[#This Row],[Average]]*0.14</f>
        <v>16.658300000000001</v>
      </c>
      <c r="P567" s="11">
        <f>Table11[[#This Row],[Muslim]]*0.06+Table11[[#This Row],[Left]]*0.44+Table11[[#This Row],[Progressives]]*0.26</f>
        <v>5.6469600000000009</v>
      </c>
      <c r="Q567" s="59"/>
      <c r="R567" s="57">
        <f>Table11[[#This Row],[Muslim]]*0.3+Table11[[#This Row],[Left]]*0.21+Table11[[#This Row],[Reforms]]*0.2</f>
        <v>7.8923800000000002</v>
      </c>
      <c r="T567" s="7">
        <v>35</v>
      </c>
      <c r="U567" s="8">
        <v>31.9</v>
      </c>
      <c r="V567" s="10">
        <v>25.1</v>
      </c>
      <c r="W567" s="9">
        <v>3.3</v>
      </c>
      <c r="X567" s="11">
        <v>3.6</v>
      </c>
      <c r="Y567" s="13">
        <v>1.1000000000000001</v>
      </c>
      <c r="Z567" s="12">
        <v>0</v>
      </c>
      <c r="AA567" s="14">
        <v>0</v>
      </c>
      <c r="AB567">
        <f t="shared" ca="1" si="8"/>
        <v>0.34818912298212223</v>
      </c>
      <c r="AC567">
        <v>43788</v>
      </c>
      <c r="AD567" s="17">
        <v>21.4315</v>
      </c>
      <c r="AE567" s="18">
        <v>26.84038</v>
      </c>
      <c r="AF567" s="19">
        <v>36.256</v>
      </c>
      <c r="AG567" s="20">
        <v>4.6996199999999897</v>
      </c>
      <c r="AH567" s="21">
        <v>10.635999999999999</v>
      </c>
      <c r="AI567" s="22">
        <v>0.13650000000000001</v>
      </c>
      <c r="AJ567" s="23">
        <v>0</v>
      </c>
      <c r="AK567" s="24">
        <v>0</v>
      </c>
      <c r="AL567" s="16" t="s">
        <v>825</v>
      </c>
      <c r="AM567" s="17">
        <f>Table11[[#This Row],[Column3]]-Table11[[#This Row],[Labour]]</f>
        <v>-13.5685</v>
      </c>
      <c r="AN567" s="18">
        <f>Table11[[#This Row],[Column4]]-Table11[[#This Row],[Conservative]]</f>
        <v>-5.0596199999999989</v>
      </c>
      <c r="AO567" s="19">
        <f>Table11[[#This Row],[Column5]]-Table11[[#This Row],[Reform]]</f>
        <v>11.155999999999999</v>
      </c>
      <c r="AP567" s="20">
        <f>Table11[[#This Row],[Column6]]-Table11[[#This Row],[LibDem]]</f>
        <v>1.3996199999999899</v>
      </c>
      <c r="AQ567" s="21">
        <f>Table11[[#This Row],[Column7]]-Table11[[#This Row],[Green]]</f>
        <v>7.0359999999999996</v>
      </c>
      <c r="AR567" s="22">
        <f>Table11[[#This Row],[Column8]]-Table11[[#This Row],[Oth]]</f>
        <v>-0.96350000000000002</v>
      </c>
      <c r="AS567" s="23">
        <f>Table11[[#This Row],[Column9]]-Table11[[#This Row],[SNP]]</f>
        <v>0</v>
      </c>
      <c r="AT567" s="24">
        <f>Table11[[#This Row],[Column10]]-Table11[[#This Row],[PD]]</f>
        <v>0</v>
      </c>
      <c r="AU567" s="24">
        <f>MAX(Table11[[#This Row],[Column3]:[Column10]])-LARGE(Table11[[#This Row],[Column3]:[Column10]],2)</f>
        <v>9.4156200000000005</v>
      </c>
      <c r="AV567">
        <f>Table11[[#This Row],[Column3]]*Table11[[#This Row],[Column2]]</f>
        <v>938442.522</v>
      </c>
      <c r="AW567" s="25">
        <f>TRUNC(Table11[[#This Row],[Column3]]*Table11[[#This Row],[Column28]]/100)</f>
        <v>9384</v>
      </c>
      <c r="AX567" s="26">
        <f>TRUNC(Table11[[#This Row],[Column4]]*Table11[[#This Row],[Column29]]/100)</f>
        <v>11752</v>
      </c>
      <c r="AY567" s="27">
        <f>TRUNC(Table11[[#This Row],[Column5]]*Table11[[#This Row],[Column30]]/100)</f>
        <v>15875</v>
      </c>
      <c r="AZ567" s="28">
        <f>TRUNC(Table11[[#This Row],[Column6]]*Table11[[#This Row],[Column31]]/100)</f>
        <v>2057</v>
      </c>
      <c r="BA567" s="29">
        <f>TRUNC(Table11[[#This Row],[Column7]]*Table11[[#This Row],[Column312]]/100)</f>
        <v>4657</v>
      </c>
      <c r="BB567" s="30">
        <f>TRUNC(Table11[[#This Row],[Column8]]*Table11[[#This Row],[Column313]]/100)</f>
        <v>59</v>
      </c>
      <c r="BC567" s="31">
        <f>TRUNC(Table11[[#This Row],[Column9]]*Table11[[#This Row],[Column314]]/100)</f>
        <v>0</v>
      </c>
      <c r="BD567" s="32">
        <f>TRUNC(Table11[[#This Row],[Column10]]*Table11[[#This Row],[Column30]]/100)</f>
        <v>0</v>
      </c>
      <c r="BE567">
        <f>Table11[[#This Row],[Column2]]</f>
        <v>43788</v>
      </c>
      <c r="BF567">
        <f>Table11[[#This Row],[Column28]]</f>
        <v>43788</v>
      </c>
      <c r="BG567">
        <f>Table11[[#This Row],[Column29]]</f>
        <v>43788</v>
      </c>
      <c r="BH567">
        <f>Table11[[#This Row],[Column30]]</f>
        <v>43788</v>
      </c>
      <c r="BI567">
        <f>Table11[[#This Row],[Column31]]</f>
        <v>43788</v>
      </c>
      <c r="BJ567">
        <f>Table11[[#This Row],[Column312]]</f>
        <v>43788</v>
      </c>
      <c r="BK567">
        <f>Table11[[#This Row],[Column313]]</f>
        <v>43788</v>
      </c>
      <c r="BL567">
        <f>Table11[[#This Row],[Column314]]</f>
        <v>43788</v>
      </c>
      <c r="BM567">
        <f>Table11[[#This Row],[Column315]]</f>
        <v>43788</v>
      </c>
      <c r="BN567">
        <f>Table11[[#This Row],[Column31]]</f>
        <v>43788</v>
      </c>
      <c r="BO567">
        <f>Table11[[#This Row],[Column312]]</f>
        <v>43788</v>
      </c>
    </row>
    <row r="568" spans="1:67" ht="28.8" customHeight="1">
      <c r="A568" s="2" t="s">
        <v>826</v>
      </c>
      <c r="B568" s="3" t="s">
        <v>730</v>
      </c>
      <c r="C568" s="3" t="s">
        <v>193</v>
      </c>
      <c r="D568" s="50" t="s">
        <v>1494</v>
      </c>
      <c r="E568" s="16">
        <v>0</v>
      </c>
      <c r="F568">
        <v>1.3109999999999999</v>
      </c>
      <c r="G568">
        <v>9.4410000000000007</v>
      </c>
      <c r="H568">
        <v>12.993</v>
      </c>
      <c r="I568">
        <v>30.065999999999999</v>
      </c>
      <c r="J568">
        <v>16.234999999999999</v>
      </c>
      <c r="K568">
        <v>1.0329999999999999</v>
      </c>
      <c r="L568">
        <v>28.922000000000001</v>
      </c>
      <c r="M568" s="7">
        <f>Table11[[#This Row],[Progressives]]*0.67+Table11[[#This Row],[Muslim]]*0.64+Table11[[#This Row],[Left]]*0.35+Table11[[#This Row],[Average]]*0.52+Table11[[#This Row],[Reforms]]*0.2</f>
        <v>34.267420000000001</v>
      </c>
      <c r="N568" s="58">
        <f>Table11[[#This Row],[Average]]*0.34+Table11[[#This Row],[Liberal]]*0.45+Table11[[#This Row],[Blues]]+Table11[[#This Row],[Reforms]]*0.6</f>
        <v>35.914390000000004</v>
      </c>
      <c r="O568" s="9">
        <f>Table11[[#This Row],[Liberal]]*0.55+Table11[[#This Row],[Progressives]]*0.07+Table11[[#This Row],[Average]]*0.14</f>
        <v>14.048000000000002</v>
      </c>
      <c r="P568" s="11">
        <f>Table11[[#This Row],[Muslim]]*0.06+Table11[[#This Row],[Left]]*0.44+Table11[[#This Row],[Progressives]]*0.26</f>
        <v>7.6108800000000008</v>
      </c>
      <c r="Q568" s="59"/>
      <c r="R568" s="57">
        <f>Table11[[#This Row],[Muslim]]*0.3+Table11[[#This Row],[Left]]*0.21+Table11[[#This Row],[Reforms]]*0.2</f>
        <v>8.1603100000000008</v>
      </c>
      <c r="T568" s="7">
        <v>44.7</v>
      </c>
      <c r="U568" s="8">
        <v>21.4</v>
      </c>
      <c r="V568" s="10">
        <v>24.8</v>
      </c>
      <c r="W568" s="9">
        <v>3.8</v>
      </c>
      <c r="X568" s="11">
        <v>5.2</v>
      </c>
      <c r="Y568" s="13">
        <v>0</v>
      </c>
      <c r="Z568" s="12">
        <v>0</v>
      </c>
      <c r="AA568" s="14">
        <v>0</v>
      </c>
      <c r="AB568">
        <f t="shared" ca="1" si="8"/>
        <v>0.18294844537600363</v>
      </c>
      <c r="AC568">
        <v>40730</v>
      </c>
      <c r="AD568" s="17">
        <v>27.437380000000001</v>
      </c>
      <c r="AE568" s="18">
        <v>16.487680000000001</v>
      </c>
      <c r="AF568" s="19">
        <v>35.845320000000001</v>
      </c>
      <c r="AG568" s="20">
        <v>5.50962</v>
      </c>
      <c r="AH568" s="21">
        <v>14.62</v>
      </c>
      <c r="AI568" s="22">
        <v>0</v>
      </c>
      <c r="AJ568" s="23">
        <v>0</v>
      </c>
      <c r="AK568" s="24">
        <v>0</v>
      </c>
      <c r="AL568" t="s">
        <v>826</v>
      </c>
      <c r="AM568" s="17">
        <f>Table11[[#This Row],[Column3]]-Table11[[#This Row],[Labour]]</f>
        <v>-17.262620000000002</v>
      </c>
      <c r="AN568" s="18">
        <f>Table11[[#This Row],[Column4]]-Table11[[#This Row],[Conservative]]</f>
        <v>-4.9123199999999976</v>
      </c>
      <c r="AO568" s="19">
        <f>Table11[[#This Row],[Column5]]-Table11[[#This Row],[Reform]]</f>
        <v>11.04532</v>
      </c>
      <c r="AP568" s="20">
        <f>Table11[[#This Row],[Column6]]-Table11[[#This Row],[LibDem]]</f>
        <v>1.7096200000000001</v>
      </c>
      <c r="AQ568" s="21">
        <f>Table11[[#This Row],[Column7]]-Table11[[#This Row],[Green]]</f>
        <v>9.4199999999999982</v>
      </c>
      <c r="AR568" s="22">
        <f>Table11[[#This Row],[Column8]]-Table11[[#This Row],[Oth]]</f>
        <v>0</v>
      </c>
      <c r="AS568" s="23">
        <f>Table11[[#This Row],[Column9]]-Table11[[#This Row],[SNP]]</f>
        <v>0</v>
      </c>
      <c r="AT568" s="24">
        <f>Table11[[#This Row],[Column10]]-Table11[[#This Row],[PD]]</f>
        <v>0</v>
      </c>
      <c r="AU568" s="24">
        <f>MAX(Table11[[#This Row],[Column3]:[Column10]])-LARGE(Table11[[#This Row],[Column3]:[Column10]],2)</f>
        <v>8.40794</v>
      </c>
      <c r="AV568">
        <f>Table11[[#This Row],[Column3]]*Table11[[#This Row],[Column2]]</f>
        <v>1117524.4874</v>
      </c>
      <c r="AW568" s="25">
        <f>TRUNC(Table11[[#This Row],[Column3]]*Table11[[#This Row],[Column28]]/100)</f>
        <v>11175</v>
      </c>
      <c r="AX568" s="26">
        <f>TRUNC(Table11[[#This Row],[Column4]]*Table11[[#This Row],[Column29]]/100)</f>
        <v>6715</v>
      </c>
      <c r="AY568" s="27">
        <f>TRUNC(Table11[[#This Row],[Column5]]*Table11[[#This Row],[Column30]]/100)</f>
        <v>14599</v>
      </c>
      <c r="AZ568" s="28">
        <f>TRUNC(Table11[[#This Row],[Column6]]*Table11[[#This Row],[Column31]]/100)</f>
        <v>2244</v>
      </c>
      <c r="BA568" s="29">
        <f>TRUNC(Table11[[#This Row],[Column7]]*Table11[[#This Row],[Column312]]/100)</f>
        <v>5954</v>
      </c>
      <c r="BB568" s="30">
        <f>TRUNC(Table11[[#This Row],[Column8]]*Table11[[#This Row],[Column313]]/100)</f>
        <v>0</v>
      </c>
      <c r="BC568" s="31">
        <f>TRUNC(Table11[[#This Row],[Column9]]*Table11[[#This Row],[Column314]]/100)</f>
        <v>0</v>
      </c>
      <c r="BD568" s="32">
        <f>TRUNC(Table11[[#This Row],[Column10]]*Table11[[#This Row],[Column30]]/100)</f>
        <v>0</v>
      </c>
      <c r="BE568">
        <f>Table11[[#This Row],[Column2]]</f>
        <v>40730</v>
      </c>
      <c r="BF568">
        <f>Table11[[#This Row],[Column28]]</f>
        <v>40730</v>
      </c>
      <c r="BG568">
        <f>Table11[[#This Row],[Column29]]</f>
        <v>40730</v>
      </c>
      <c r="BH568">
        <f>Table11[[#This Row],[Column30]]</f>
        <v>40730</v>
      </c>
      <c r="BI568">
        <f>Table11[[#This Row],[Column31]]</f>
        <v>40730</v>
      </c>
      <c r="BJ568">
        <f>Table11[[#This Row],[Column312]]</f>
        <v>40730</v>
      </c>
      <c r="BK568">
        <f>Table11[[#This Row],[Column313]]</f>
        <v>40730</v>
      </c>
      <c r="BL568">
        <f>Table11[[#This Row],[Column314]]</f>
        <v>40730</v>
      </c>
      <c r="BM568">
        <f>Table11[[#This Row],[Column315]]</f>
        <v>40730</v>
      </c>
      <c r="BN568">
        <f>Table11[[#This Row],[Column31]]</f>
        <v>40730</v>
      </c>
      <c r="BO568">
        <f>Table11[[#This Row],[Column312]]</f>
        <v>40730</v>
      </c>
    </row>
    <row r="569" spans="1:67">
      <c r="A569" s="4" t="s">
        <v>827</v>
      </c>
      <c r="B569" s="5" t="s">
        <v>730</v>
      </c>
      <c r="C569" s="5" t="s">
        <v>193</v>
      </c>
      <c r="D569" s="56" t="s">
        <v>1495</v>
      </c>
      <c r="E569">
        <v>0</v>
      </c>
      <c r="F569">
        <v>3.69</v>
      </c>
      <c r="G569">
        <v>10.742000000000001</v>
      </c>
      <c r="H569">
        <v>10.98</v>
      </c>
      <c r="I569">
        <v>23.484999999999999</v>
      </c>
      <c r="J569">
        <v>20.404</v>
      </c>
      <c r="K569">
        <v>7.5590000000000002</v>
      </c>
      <c r="L569">
        <v>23.14</v>
      </c>
      <c r="M569" s="7">
        <f>Table11[[#This Row],[Progressives]]*0.67+Table11[[#This Row],[Muslim]]*0.64+Table11[[#This Row],[Left]]*0.35+Table11[[#This Row],[Average]]*0.52+Table11[[#This Row],[Reforms]]*0.2</f>
        <v>30.318100000000001</v>
      </c>
      <c r="N569" s="58">
        <f>Table11[[#This Row],[Average]]*0.34+Table11[[#This Row],[Liberal]]*0.45+Table11[[#This Row],[Blues]]+Table11[[#This Row],[Reforms]]*0.6</f>
        <v>38.609700000000004</v>
      </c>
      <c r="O569" s="9">
        <f>Table11[[#This Row],[Liberal]]*0.55+Table11[[#This Row],[Progressives]]*0.07+Table11[[#This Row],[Average]]*0.14</f>
        <v>15.278700000000001</v>
      </c>
      <c r="P569" s="11">
        <f>Table11[[#This Row],[Muslim]]*0.06+Table11[[#This Row],[Left]]*0.44+Table11[[#This Row],[Progressives]]*0.26</f>
        <v>7.8026800000000005</v>
      </c>
      <c r="Q569" s="59"/>
      <c r="R569" s="57">
        <f>Table11[[#This Row],[Muslim]]*0.3+Table11[[#This Row],[Left]]*0.21+Table11[[#This Row],[Reforms]]*0.2</f>
        <v>7.9908200000000003</v>
      </c>
      <c r="T569" s="7">
        <v>30.9</v>
      </c>
      <c r="U569" s="8">
        <v>32.6</v>
      </c>
      <c r="V569" s="10">
        <v>19.8</v>
      </c>
      <c r="W569" s="9">
        <v>9.5</v>
      </c>
      <c r="X569" s="11">
        <v>6.1</v>
      </c>
      <c r="Y569" s="13">
        <v>1.1000000000000001</v>
      </c>
      <c r="Z569" s="12">
        <v>0</v>
      </c>
      <c r="AA569" s="14">
        <v>0</v>
      </c>
      <c r="AB569">
        <f t="shared" ca="1" si="8"/>
        <v>0.64711433031290388</v>
      </c>
      <c r="AC569">
        <v>50020</v>
      </c>
      <c r="AD569" s="17">
        <v>11.8848</v>
      </c>
      <c r="AE569" s="18">
        <v>36.231670000000001</v>
      </c>
      <c r="AF569" s="19">
        <v>29.228000000000002</v>
      </c>
      <c r="AG569" s="20">
        <v>9.00152999999999</v>
      </c>
      <c r="AH569" s="21">
        <v>13.510999999999999</v>
      </c>
      <c r="AI569" s="22">
        <v>0.14299999999999999</v>
      </c>
      <c r="AJ569" s="23">
        <v>0</v>
      </c>
      <c r="AK569" s="24">
        <v>0</v>
      </c>
      <c r="AL569" s="16" t="s">
        <v>827</v>
      </c>
      <c r="AM569" s="17">
        <f>Table11[[#This Row],[Column3]]-Table11[[#This Row],[Labour]]</f>
        <v>-19.0152</v>
      </c>
      <c r="AN569" s="18">
        <f>Table11[[#This Row],[Column4]]-Table11[[#This Row],[Conservative]]</f>
        <v>3.6316699999999997</v>
      </c>
      <c r="AO569" s="19">
        <f>Table11[[#This Row],[Column5]]-Table11[[#This Row],[Reform]]</f>
        <v>9.4280000000000008</v>
      </c>
      <c r="AP569" s="20">
        <f>Table11[[#This Row],[Column6]]-Table11[[#This Row],[LibDem]]</f>
        <v>-0.49847000000000996</v>
      </c>
      <c r="AQ569" s="21">
        <f>Table11[[#This Row],[Column7]]-Table11[[#This Row],[Green]]</f>
        <v>7.4109999999999996</v>
      </c>
      <c r="AR569" s="22">
        <f>Table11[[#This Row],[Column8]]-Table11[[#This Row],[Oth]]</f>
        <v>-0.95700000000000007</v>
      </c>
      <c r="AS569" s="23">
        <f>Table11[[#This Row],[Column9]]-Table11[[#This Row],[SNP]]</f>
        <v>0</v>
      </c>
      <c r="AT569" s="24">
        <f>Table11[[#This Row],[Column10]]-Table11[[#This Row],[PD]]</f>
        <v>0</v>
      </c>
      <c r="AU569" s="24">
        <f>MAX(Table11[[#This Row],[Column3]:[Column10]])-LARGE(Table11[[#This Row],[Column3]:[Column10]],2)</f>
        <v>7.0036699999999996</v>
      </c>
      <c r="AV569">
        <f>Table11[[#This Row],[Column3]]*Table11[[#This Row],[Column2]]</f>
        <v>594477.696</v>
      </c>
      <c r="AW569" s="25">
        <f>TRUNC(Table11[[#This Row],[Column3]]*Table11[[#This Row],[Column28]]/100)</f>
        <v>5944</v>
      </c>
      <c r="AX569" s="26">
        <f>TRUNC(Table11[[#This Row],[Column4]]*Table11[[#This Row],[Column29]]/100)</f>
        <v>18123</v>
      </c>
      <c r="AY569" s="27">
        <f>TRUNC(Table11[[#This Row],[Column5]]*Table11[[#This Row],[Column30]]/100)</f>
        <v>14619</v>
      </c>
      <c r="AZ569" s="28">
        <f>TRUNC(Table11[[#This Row],[Column6]]*Table11[[#This Row],[Column31]]/100)</f>
        <v>4502</v>
      </c>
      <c r="BA569" s="29">
        <f>TRUNC(Table11[[#This Row],[Column7]]*Table11[[#This Row],[Column312]]/100)</f>
        <v>6758</v>
      </c>
      <c r="BB569" s="30">
        <f>TRUNC(Table11[[#This Row],[Column8]]*Table11[[#This Row],[Column313]]/100)</f>
        <v>71</v>
      </c>
      <c r="BC569" s="31">
        <f>TRUNC(Table11[[#This Row],[Column9]]*Table11[[#This Row],[Column314]]/100)</f>
        <v>0</v>
      </c>
      <c r="BD569" s="32">
        <f>TRUNC(Table11[[#This Row],[Column10]]*Table11[[#This Row],[Column30]]/100)</f>
        <v>0</v>
      </c>
      <c r="BE569">
        <f>Table11[[#This Row],[Column2]]</f>
        <v>50020</v>
      </c>
      <c r="BF569">
        <f>Table11[[#This Row],[Column28]]</f>
        <v>50020</v>
      </c>
      <c r="BG569">
        <f>Table11[[#This Row],[Column29]]</f>
        <v>50020</v>
      </c>
      <c r="BH569">
        <f>Table11[[#This Row],[Column30]]</f>
        <v>50020</v>
      </c>
      <c r="BI569">
        <f>Table11[[#This Row],[Column31]]</f>
        <v>50020</v>
      </c>
      <c r="BJ569">
        <f>Table11[[#This Row],[Column312]]</f>
        <v>50020</v>
      </c>
      <c r="BK569">
        <f>Table11[[#This Row],[Column313]]</f>
        <v>50020</v>
      </c>
      <c r="BL569">
        <f>Table11[[#This Row],[Column314]]</f>
        <v>50020</v>
      </c>
      <c r="BM569">
        <f>Table11[[#This Row],[Column315]]</f>
        <v>50020</v>
      </c>
      <c r="BN569">
        <f>Table11[[#This Row],[Column31]]</f>
        <v>50020</v>
      </c>
      <c r="BO569">
        <f>Table11[[#This Row],[Column312]]</f>
        <v>50020</v>
      </c>
    </row>
    <row r="570" spans="1:67" ht="28.8" customHeight="1">
      <c r="A570" s="4" t="s">
        <v>831</v>
      </c>
      <c r="B570" s="5" t="s">
        <v>193</v>
      </c>
      <c r="C570" s="5" t="s">
        <v>193</v>
      </c>
      <c r="D570" s="56" t="s">
        <v>1496</v>
      </c>
      <c r="E570" s="16">
        <v>0</v>
      </c>
      <c r="F570">
        <v>7.6870000000000003</v>
      </c>
      <c r="G570">
        <v>11.186999999999999</v>
      </c>
      <c r="H570">
        <v>19.382000000000001</v>
      </c>
      <c r="I570">
        <v>21.141999999999999</v>
      </c>
      <c r="J570">
        <v>12.356</v>
      </c>
      <c r="K570">
        <v>2.1949999999999998</v>
      </c>
      <c r="L570">
        <v>26.052</v>
      </c>
      <c r="M570" s="7">
        <f>Table11[[#This Row],[Progressives]]*0.67+Table11[[#This Row],[Muslim]]*0.64+Table11[[#This Row],[Left]]*0.35+Table11[[#This Row],[Average]]*0.52+Table11[[#This Row],[Reforms]]*0.2</f>
        <v>38.025310000000005</v>
      </c>
      <c r="N570" s="58">
        <f>Table11[[#This Row],[Average]]*0.34+Table11[[#This Row],[Liberal]]*0.45+Table11[[#This Row],[Blues]]+Table11[[#This Row],[Reforms]]*0.6</f>
        <v>30.574680000000001</v>
      </c>
      <c r="O570" s="9">
        <f>Table11[[#This Row],[Liberal]]*0.55+Table11[[#This Row],[Progressives]]*0.07+Table11[[#This Row],[Average]]*0.14</f>
        <v>11.112420000000002</v>
      </c>
      <c r="P570" s="11">
        <f>Table11[[#This Row],[Muslim]]*0.06+Table11[[#This Row],[Left]]*0.44+Table11[[#This Row],[Progressives]]*0.26</f>
        <v>10.422820000000002</v>
      </c>
      <c r="Q570" s="59"/>
      <c r="R570" s="57">
        <f>Table11[[#This Row],[Muslim]]*0.3+Table11[[#This Row],[Left]]*0.21+Table11[[#This Row],[Reforms]]*0.2</f>
        <v>9.8657699999999995</v>
      </c>
      <c r="T570" s="7">
        <v>36.9</v>
      </c>
      <c r="U570" s="8">
        <v>26.3</v>
      </c>
      <c r="V570" s="10">
        <v>25.2</v>
      </c>
      <c r="W570" s="9">
        <v>1.9</v>
      </c>
      <c r="X570" s="11">
        <v>4.7</v>
      </c>
      <c r="Y570" s="13">
        <v>5</v>
      </c>
      <c r="Z570" s="12">
        <v>0</v>
      </c>
      <c r="AA570" s="14">
        <v>0</v>
      </c>
      <c r="AB570">
        <f t="shared" ca="1" si="8"/>
        <v>0.21884137256289116</v>
      </c>
      <c r="AC570">
        <v>31850</v>
      </c>
      <c r="AD570" s="17">
        <v>27.796849999999999</v>
      </c>
      <c r="AE570" s="18">
        <v>17.364159999999998</v>
      </c>
      <c r="AF570" s="19">
        <v>36.360840000000003</v>
      </c>
      <c r="AG570" s="20">
        <v>4.79115</v>
      </c>
      <c r="AH570" s="21">
        <v>13.037000000000001</v>
      </c>
      <c r="AI570" s="22">
        <v>0.65</v>
      </c>
      <c r="AJ570" s="23">
        <v>0</v>
      </c>
      <c r="AK570" s="24">
        <v>0</v>
      </c>
      <c r="AL570" s="16" t="s">
        <v>831</v>
      </c>
      <c r="AM570" s="17">
        <f>Table11[[#This Row],[Column3]]-Table11[[#This Row],[Labour]]</f>
        <v>-9.1031499999999994</v>
      </c>
      <c r="AN570" s="18">
        <f>Table11[[#This Row],[Column4]]-Table11[[#This Row],[Conservative]]</f>
        <v>-8.9358400000000024</v>
      </c>
      <c r="AO570" s="19">
        <f>Table11[[#This Row],[Column5]]-Table11[[#This Row],[Reform]]</f>
        <v>11.160840000000004</v>
      </c>
      <c r="AP570" s="20">
        <f>Table11[[#This Row],[Column6]]-Table11[[#This Row],[LibDem]]</f>
        <v>2.8911500000000001</v>
      </c>
      <c r="AQ570" s="21">
        <f>Table11[[#This Row],[Column7]]-Table11[[#This Row],[Green]]</f>
        <v>8.3369999999999997</v>
      </c>
      <c r="AR570" s="22">
        <f>Table11[[#This Row],[Column8]]-Table11[[#This Row],[Oth]]</f>
        <v>-4.3499999999999996</v>
      </c>
      <c r="AS570" s="23">
        <f>Table11[[#This Row],[Column9]]-Table11[[#This Row],[SNP]]</f>
        <v>0</v>
      </c>
      <c r="AT570" s="24">
        <f>Table11[[#This Row],[Column10]]-Table11[[#This Row],[PD]]</f>
        <v>0</v>
      </c>
      <c r="AU570" s="24">
        <f>MAX(Table11[[#This Row],[Column3]:[Column10]])-LARGE(Table11[[#This Row],[Column3]:[Column10]],2)</f>
        <v>8.563990000000004</v>
      </c>
      <c r="AV570">
        <f>Table11[[#This Row],[Column3]]*Table11[[#This Row],[Column2]]</f>
        <v>885329.67249999999</v>
      </c>
      <c r="AW570" s="25">
        <f>TRUNC(Table11[[#This Row],[Column3]]*Table11[[#This Row],[Column28]]/100)</f>
        <v>8853</v>
      </c>
      <c r="AX570" s="26">
        <f>TRUNC(Table11[[#This Row],[Column4]]*Table11[[#This Row],[Column29]]/100)</f>
        <v>5530</v>
      </c>
      <c r="AY570" s="27">
        <f>TRUNC(Table11[[#This Row],[Column5]]*Table11[[#This Row],[Column30]]/100)</f>
        <v>11580</v>
      </c>
      <c r="AZ570" s="28">
        <f>TRUNC(Table11[[#This Row],[Column6]]*Table11[[#This Row],[Column31]]/100)</f>
        <v>1525</v>
      </c>
      <c r="BA570" s="29">
        <f>TRUNC(Table11[[#This Row],[Column7]]*Table11[[#This Row],[Column312]]/100)</f>
        <v>4152</v>
      </c>
      <c r="BB570" s="30">
        <f>TRUNC(Table11[[#This Row],[Column8]]*Table11[[#This Row],[Column313]]/100)</f>
        <v>207</v>
      </c>
      <c r="BC570" s="31">
        <f>TRUNC(Table11[[#This Row],[Column9]]*Table11[[#This Row],[Column314]]/100)</f>
        <v>0</v>
      </c>
      <c r="BD570" s="32">
        <f>TRUNC(Table11[[#This Row],[Column10]]*Table11[[#This Row],[Column30]]/100)</f>
        <v>0</v>
      </c>
      <c r="BE570">
        <f>Table11[[#This Row],[Column2]]</f>
        <v>31850</v>
      </c>
      <c r="BF570">
        <f>Table11[[#This Row],[Column28]]</f>
        <v>31850</v>
      </c>
      <c r="BG570">
        <f>Table11[[#This Row],[Column29]]</f>
        <v>31850</v>
      </c>
      <c r="BH570">
        <f>Table11[[#This Row],[Column30]]</f>
        <v>31850</v>
      </c>
      <c r="BI570">
        <f>Table11[[#This Row],[Column31]]</f>
        <v>31850</v>
      </c>
      <c r="BJ570">
        <f>Table11[[#This Row],[Column312]]</f>
        <v>31850</v>
      </c>
      <c r="BK570">
        <f>Table11[[#This Row],[Column313]]</f>
        <v>31850</v>
      </c>
      <c r="BL570">
        <f>Table11[[#This Row],[Column314]]</f>
        <v>31850</v>
      </c>
      <c r="BM570">
        <f>Table11[[#This Row],[Column315]]</f>
        <v>31850</v>
      </c>
      <c r="BN570">
        <f>Table11[[#This Row],[Column31]]</f>
        <v>31850</v>
      </c>
      <c r="BO570">
        <f>Table11[[#This Row],[Column312]]</f>
        <v>31850</v>
      </c>
    </row>
    <row r="571" spans="1:67" ht="28.8" customHeight="1">
      <c r="A571" s="2" t="s">
        <v>841</v>
      </c>
      <c r="B571" s="3" t="s">
        <v>193</v>
      </c>
      <c r="C571" s="3" t="s">
        <v>193</v>
      </c>
      <c r="D571" s="50" t="s">
        <v>1497</v>
      </c>
      <c r="E571" s="16">
        <v>0</v>
      </c>
      <c r="F571">
        <v>21.858000000000001</v>
      </c>
      <c r="G571">
        <v>12.554</v>
      </c>
      <c r="H571">
        <v>18.760000000000002</v>
      </c>
      <c r="I571">
        <v>15.467000000000001</v>
      </c>
      <c r="J571">
        <v>10.114000000000001</v>
      </c>
      <c r="K571">
        <v>2.3279999999999998</v>
      </c>
      <c r="L571">
        <v>18.919</v>
      </c>
      <c r="M571" s="7">
        <f>Table11[[#This Row],[Progressives]]*0.67+Table11[[#This Row],[Muslim]]*0.64+Table11[[#This Row],[Left]]*0.35+Table11[[#This Row],[Average]]*0.52+Table11[[#This Row],[Reforms]]*0.2</f>
        <v>42.778860000000002</v>
      </c>
      <c r="N571" s="58">
        <f>Table11[[#This Row],[Average]]*0.34+Table11[[#This Row],[Liberal]]*0.45+Table11[[#This Row],[Blues]]+Table11[[#This Row],[Reforms]]*0.6</f>
        <v>23.48948</v>
      </c>
      <c r="O571" s="9">
        <f>Table11[[#This Row],[Liberal]]*0.55+Table11[[#This Row],[Progressives]]*0.07+Table11[[#This Row],[Average]]*0.14</f>
        <v>9.0412800000000022</v>
      </c>
      <c r="P571" s="11">
        <f>Table11[[#This Row],[Muslim]]*0.06+Table11[[#This Row],[Left]]*0.44+Table11[[#This Row],[Progressives]]*0.26</f>
        <v>11.71284</v>
      </c>
      <c r="Q571" s="59"/>
      <c r="R571" s="57">
        <f>Table11[[#This Row],[Muslim]]*0.3+Table11[[#This Row],[Left]]*0.21+Table11[[#This Row],[Reforms]]*0.2</f>
        <v>12.977540000000001</v>
      </c>
      <c r="T571" s="7">
        <v>33.6</v>
      </c>
      <c r="U571" s="8">
        <v>18</v>
      </c>
      <c r="V571" s="10">
        <v>19.600000000000001</v>
      </c>
      <c r="W571" s="9">
        <v>2.2000000000000002</v>
      </c>
      <c r="X571" s="11">
        <v>6.2</v>
      </c>
      <c r="Y571" s="13">
        <v>20.399999999999999</v>
      </c>
      <c r="Z571" s="12">
        <v>0</v>
      </c>
      <c r="AA571" s="14">
        <v>0</v>
      </c>
      <c r="AB571">
        <f t="shared" ca="1" si="8"/>
        <v>0.58848676463723693</v>
      </c>
      <c r="AC571">
        <v>37191</v>
      </c>
      <c r="AD571" s="17">
        <v>21.364649999999902</v>
      </c>
      <c r="AE571" s="18">
        <v>12.5136</v>
      </c>
      <c r="AF571" s="19">
        <v>27.209399999999999</v>
      </c>
      <c r="AG571" s="20">
        <v>4.4833499999999997</v>
      </c>
      <c r="AH571" s="21">
        <v>11.78436</v>
      </c>
      <c r="AI571" s="22">
        <v>22.644639999999999</v>
      </c>
      <c r="AJ571" s="23">
        <v>0</v>
      </c>
      <c r="AK571" s="24">
        <v>0</v>
      </c>
      <c r="AL571" t="s">
        <v>841</v>
      </c>
      <c r="AM571" s="17">
        <f>Table11[[#This Row],[Column3]]-Table11[[#This Row],[Labour]]</f>
        <v>-12.2353500000001</v>
      </c>
      <c r="AN571" s="18">
        <f>Table11[[#This Row],[Column4]]-Table11[[#This Row],[Conservative]]</f>
        <v>-5.4863999999999997</v>
      </c>
      <c r="AO571" s="19">
        <f>Table11[[#This Row],[Column5]]-Table11[[#This Row],[Reform]]</f>
        <v>7.6093999999999973</v>
      </c>
      <c r="AP571" s="20">
        <f>Table11[[#This Row],[Column6]]-Table11[[#This Row],[LibDem]]</f>
        <v>2.2833499999999995</v>
      </c>
      <c r="AQ571" s="21">
        <f>Table11[[#This Row],[Column7]]-Table11[[#This Row],[Green]]</f>
        <v>5.5843599999999993</v>
      </c>
      <c r="AR571" s="22">
        <f>Table11[[#This Row],[Column8]]-Table11[[#This Row],[Oth]]</f>
        <v>2.2446400000000004</v>
      </c>
      <c r="AS571" s="23">
        <f>Table11[[#This Row],[Column9]]-Table11[[#This Row],[SNP]]</f>
        <v>0</v>
      </c>
      <c r="AT571" s="24">
        <f>Table11[[#This Row],[Column10]]-Table11[[#This Row],[PD]]</f>
        <v>0</v>
      </c>
      <c r="AU571" s="24">
        <f>MAX(Table11[[#This Row],[Column3]:[Column10]])-LARGE(Table11[[#This Row],[Column3]:[Column10]],2)</f>
        <v>4.5647599999999997</v>
      </c>
      <c r="AV571">
        <f>Table11[[#This Row],[Column3]]*Table11[[#This Row],[Column2]]</f>
        <v>794572.69814999634</v>
      </c>
      <c r="AW571" s="25">
        <f>TRUNC(Table11[[#This Row],[Column3]]*Table11[[#This Row],[Column28]]/100)</f>
        <v>7945</v>
      </c>
      <c r="AX571" s="26">
        <f>TRUNC(Table11[[#This Row],[Column4]]*Table11[[#This Row],[Column29]]/100)</f>
        <v>4653</v>
      </c>
      <c r="AY571" s="27">
        <f>TRUNC(Table11[[#This Row],[Column5]]*Table11[[#This Row],[Column30]]/100)</f>
        <v>10119</v>
      </c>
      <c r="AZ571" s="28">
        <f>TRUNC(Table11[[#This Row],[Column6]]*Table11[[#This Row],[Column31]]/100)</f>
        <v>1667</v>
      </c>
      <c r="BA571" s="29">
        <f>TRUNC(Table11[[#This Row],[Column7]]*Table11[[#This Row],[Column312]]/100)</f>
        <v>4382</v>
      </c>
      <c r="BB571" s="30">
        <f>TRUNC(Table11[[#This Row],[Column8]]*Table11[[#This Row],[Column313]]/100)</f>
        <v>8421</v>
      </c>
      <c r="BC571" s="31">
        <f>TRUNC(Table11[[#This Row],[Column9]]*Table11[[#This Row],[Column314]]/100)</f>
        <v>0</v>
      </c>
      <c r="BD571" s="32">
        <f>TRUNC(Table11[[#This Row],[Column10]]*Table11[[#This Row],[Column30]]/100)</f>
        <v>0</v>
      </c>
      <c r="BE571">
        <f>Table11[[#This Row],[Column2]]</f>
        <v>37191</v>
      </c>
      <c r="BF571">
        <f>Table11[[#This Row],[Column28]]</f>
        <v>37191</v>
      </c>
      <c r="BG571">
        <f>Table11[[#This Row],[Column29]]</f>
        <v>37191</v>
      </c>
      <c r="BH571">
        <f>Table11[[#This Row],[Column30]]</f>
        <v>37191</v>
      </c>
      <c r="BI571">
        <f>Table11[[#This Row],[Column31]]</f>
        <v>37191</v>
      </c>
      <c r="BJ571">
        <f>Table11[[#This Row],[Column312]]</f>
        <v>37191</v>
      </c>
      <c r="BK571">
        <f>Table11[[#This Row],[Column313]]</f>
        <v>37191</v>
      </c>
      <c r="BL571">
        <f>Table11[[#This Row],[Column314]]</f>
        <v>37191</v>
      </c>
      <c r="BM571">
        <f>Table11[[#This Row],[Column315]]</f>
        <v>37191</v>
      </c>
      <c r="BN571">
        <f>Table11[[#This Row],[Column31]]</f>
        <v>37191</v>
      </c>
      <c r="BO571">
        <f>Table11[[#This Row],[Column312]]</f>
        <v>37191</v>
      </c>
    </row>
    <row r="572" spans="1:67" ht="28.8" customHeight="1">
      <c r="A572" s="4" t="s">
        <v>307</v>
      </c>
      <c r="B572" s="5" t="s">
        <v>268</v>
      </c>
      <c r="C572" s="5" t="s">
        <v>193</v>
      </c>
      <c r="D572" s="56" t="s">
        <v>1498</v>
      </c>
      <c r="E572" s="16">
        <v>0</v>
      </c>
      <c r="F572">
        <v>1.671</v>
      </c>
      <c r="G572">
        <v>13.042999999999999</v>
      </c>
      <c r="H572">
        <v>18.492000000000001</v>
      </c>
      <c r="I572">
        <v>21.245999999999999</v>
      </c>
      <c r="J572">
        <v>25.045999999999999</v>
      </c>
      <c r="K572">
        <v>5.383</v>
      </c>
      <c r="L572">
        <v>15.119</v>
      </c>
      <c r="M572" s="7">
        <f>Table11[[#This Row],[Progressives]]*0.67+Table11[[#This Row],[Muslim]]*0.64+Table11[[#This Row],[Left]]*0.35+Table11[[#This Row],[Average]]*0.52+Table11[[#This Row],[Reforms]]*0.2</f>
        <v>32.095849999999999</v>
      </c>
      <c r="N572" s="58">
        <f>Table11[[#This Row],[Average]]*0.34+Table11[[#This Row],[Liberal]]*0.45+Table11[[#This Row],[Blues]]+Table11[[#This Row],[Reforms]]*0.6</f>
        <v>32.948740000000001</v>
      </c>
      <c r="O572" s="9">
        <f>Table11[[#This Row],[Liberal]]*0.55+Table11[[#This Row],[Progressives]]*0.07+Table11[[#This Row],[Average]]*0.14</f>
        <v>18.044180000000001</v>
      </c>
      <c r="P572" s="11">
        <f>Table11[[#This Row],[Muslim]]*0.06+Table11[[#This Row],[Left]]*0.44+Table11[[#This Row],[Progressives]]*0.26</f>
        <v>10.647099999999998</v>
      </c>
      <c r="Q572" s="59"/>
      <c r="R572" s="57">
        <f>Table11[[#This Row],[Muslim]]*0.3+Table11[[#This Row],[Left]]*0.21+Table11[[#This Row],[Reforms]]*0.2</f>
        <v>6.2641299999999998</v>
      </c>
      <c r="T572" s="7">
        <v>48.7</v>
      </c>
      <c r="U572" s="8">
        <v>23.5</v>
      </c>
      <c r="V572" s="10">
        <v>10.5</v>
      </c>
      <c r="W572" s="9">
        <v>7.9</v>
      </c>
      <c r="X572" s="11">
        <v>9.1</v>
      </c>
      <c r="Y572" s="13">
        <v>0.3</v>
      </c>
      <c r="Z572" s="12">
        <v>0</v>
      </c>
      <c r="AA572" s="14">
        <v>0</v>
      </c>
      <c r="AB572">
        <f t="shared" ca="1" si="8"/>
        <v>0.77604374611828153</v>
      </c>
      <c r="AC572">
        <v>49198</v>
      </c>
      <c r="AD572" s="17">
        <v>30.71659</v>
      </c>
      <c r="AE572" s="18">
        <v>17.772480000000002</v>
      </c>
      <c r="AF572" s="19">
        <v>23.648520000000001</v>
      </c>
      <c r="AG572" s="20">
        <v>7.9064099999999904</v>
      </c>
      <c r="AH572" s="21">
        <v>19.917000000000002</v>
      </c>
      <c r="AI572" s="22">
        <v>3.8999999999999903E-2</v>
      </c>
      <c r="AJ572" s="23">
        <v>0</v>
      </c>
      <c r="AK572" s="24">
        <v>0</v>
      </c>
      <c r="AL572" s="16" t="s">
        <v>307</v>
      </c>
      <c r="AM572" s="17">
        <f>Table11[[#This Row],[Column3]]-Table11[[#This Row],[Labour]]</f>
        <v>-17.983410000000003</v>
      </c>
      <c r="AN572" s="18">
        <f>Table11[[#This Row],[Column4]]-Table11[[#This Row],[Conservative]]</f>
        <v>-5.7275199999999984</v>
      </c>
      <c r="AO572" s="19">
        <f>Table11[[#This Row],[Column5]]-Table11[[#This Row],[Reform]]</f>
        <v>13.148520000000001</v>
      </c>
      <c r="AP572" s="20">
        <f>Table11[[#This Row],[Column6]]-Table11[[#This Row],[LibDem]]</f>
        <v>6.4099999999900348E-3</v>
      </c>
      <c r="AQ572" s="21">
        <f>Table11[[#This Row],[Column7]]-Table11[[#This Row],[Green]]</f>
        <v>10.817000000000002</v>
      </c>
      <c r="AR572" s="22">
        <f>Table11[[#This Row],[Column8]]-Table11[[#This Row],[Oth]]</f>
        <v>-0.26100000000000007</v>
      </c>
      <c r="AS572" s="23">
        <f>Table11[[#This Row],[Column9]]-Table11[[#This Row],[SNP]]</f>
        <v>0</v>
      </c>
      <c r="AT572" s="24">
        <f>Table11[[#This Row],[Column10]]-Table11[[#This Row],[PD]]</f>
        <v>0</v>
      </c>
      <c r="AU572" s="24">
        <f>MAX(Table11[[#This Row],[Column3]:[Column10]])-LARGE(Table11[[#This Row],[Column3]:[Column10]],2)</f>
        <v>7.0680699999999987</v>
      </c>
      <c r="AV572">
        <f>Table11[[#This Row],[Column3]]*Table11[[#This Row],[Column2]]</f>
        <v>1511194.79482</v>
      </c>
      <c r="AW572" s="25">
        <f>TRUNC(Table11[[#This Row],[Column3]]*Table11[[#This Row],[Column28]]/100)</f>
        <v>15111</v>
      </c>
      <c r="AX572" s="26">
        <f>TRUNC(Table11[[#This Row],[Column4]]*Table11[[#This Row],[Column29]]/100)</f>
        <v>8743</v>
      </c>
      <c r="AY572" s="27">
        <f>TRUNC(Table11[[#This Row],[Column5]]*Table11[[#This Row],[Column30]]/100)</f>
        <v>11634</v>
      </c>
      <c r="AZ572" s="28">
        <f>TRUNC(Table11[[#This Row],[Column6]]*Table11[[#This Row],[Column31]]/100)</f>
        <v>3889</v>
      </c>
      <c r="BA572" s="29">
        <f>TRUNC(Table11[[#This Row],[Column7]]*Table11[[#This Row],[Column312]]/100)</f>
        <v>9798</v>
      </c>
      <c r="BB572" s="30">
        <f>TRUNC(Table11[[#This Row],[Column8]]*Table11[[#This Row],[Column313]]/100)</f>
        <v>19</v>
      </c>
      <c r="BC572" s="31">
        <f>TRUNC(Table11[[#This Row],[Column9]]*Table11[[#This Row],[Column314]]/100)</f>
        <v>0</v>
      </c>
      <c r="BD572" s="32">
        <f>TRUNC(Table11[[#This Row],[Column10]]*Table11[[#This Row],[Column30]]/100)</f>
        <v>0</v>
      </c>
      <c r="BE572">
        <f>Table11[[#This Row],[Column2]]</f>
        <v>49198</v>
      </c>
      <c r="BF572">
        <f>Table11[[#This Row],[Column28]]</f>
        <v>49198</v>
      </c>
      <c r="BG572">
        <f>Table11[[#This Row],[Column29]]</f>
        <v>49198</v>
      </c>
      <c r="BH572">
        <f>Table11[[#This Row],[Column30]]</f>
        <v>49198</v>
      </c>
      <c r="BI572">
        <f>Table11[[#This Row],[Column31]]</f>
        <v>49198</v>
      </c>
      <c r="BJ572">
        <f>Table11[[#This Row],[Column312]]</f>
        <v>49198</v>
      </c>
      <c r="BK572">
        <f>Table11[[#This Row],[Column313]]</f>
        <v>49198</v>
      </c>
      <c r="BL572">
        <f>Table11[[#This Row],[Column314]]</f>
        <v>49198</v>
      </c>
      <c r="BM572">
        <f>Table11[[#This Row],[Column315]]</f>
        <v>49198</v>
      </c>
      <c r="BN572">
        <f>Table11[[#This Row],[Column31]]</f>
        <v>49198</v>
      </c>
      <c r="BO572">
        <f>Table11[[#This Row],[Column312]]</f>
        <v>49198</v>
      </c>
    </row>
    <row r="573" spans="1:67" ht="28.8" customHeight="1">
      <c r="A573" s="2" t="s">
        <v>845</v>
      </c>
      <c r="B573" s="3" t="s">
        <v>193</v>
      </c>
      <c r="C573" s="3" t="s">
        <v>193</v>
      </c>
      <c r="D573" s="50" t="s">
        <v>1499</v>
      </c>
      <c r="E573" s="16">
        <v>0</v>
      </c>
      <c r="F573">
        <v>11.673999999999999</v>
      </c>
      <c r="G573">
        <v>11.465</v>
      </c>
      <c r="H573">
        <v>29.896000000000001</v>
      </c>
      <c r="I573">
        <v>13.622</v>
      </c>
      <c r="J573">
        <v>12.173999999999999</v>
      </c>
      <c r="K573">
        <v>3.984</v>
      </c>
      <c r="L573">
        <v>17.186</v>
      </c>
      <c r="M573" s="7">
        <f>Table11[[#This Row],[Progressives]]*0.67+Table11[[#This Row],[Muslim]]*0.64+Table11[[#This Row],[Left]]*0.35+Table11[[#This Row],[Average]]*0.52+Table11[[#This Row],[Reforms]]*0.2</f>
        <v>42.035070000000005</v>
      </c>
      <c r="N573" s="58">
        <f>Table11[[#This Row],[Average]]*0.34+Table11[[#This Row],[Liberal]]*0.45+Table11[[#This Row],[Blues]]+Table11[[#This Row],[Reforms]]*0.6</f>
        <v>24.405380000000001</v>
      </c>
      <c r="O573" s="9">
        <f>Table11[[#This Row],[Liberal]]*0.55+Table11[[#This Row],[Progressives]]*0.07+Table11[[#This Row],[Average]]*0.14</f>
        <v>10.695500000000001</v>
      </c>
      <c r="P573" s="11">
        <f>Table11[[#This Row],[Muslim]]*0.06+Table11[[#This Row],[Left]]*0.44+Table11[[#This Row],[Progressives]]*0.26</f>
        <v>13.518000000000001</v>
      </c>
      <c r="Q573" s="59"/>
      <c r="R573" s="57">
        <f>Table11[[#This Row],[Muslim]]*0.3+Table11[[#This Row],[Left]]*0.21+Table11[[#This Row],[Reforms]]*0.2</f>
        <v>9.3470499999999994</v>
      </c>
      <c r="T573" s="7">
        <v>46.2</v>
      </c>
      <c r="U573" s="8">
        <v>20.100000000000001</v>
      </c>
      <c r="V573" s="10">
        <v>19.5</v>
      </c>
      <c r="W573" s="9">
        <v>3.6</v>
      </c>
      <c r="X573" s="11">
        <v>5.6</v>
      </c>
      <c r="Y573" s="13">
        <v>5</v>
      </c>
      <c r="Z573" s="12">
        <v>0</v>
      </c>
      <c r="AA573" s="14">
        <v>0</v>
      </c>
      <c r="AB573">
        <f t="shared" ca="1" si="8"/>
        <v>0.72665216666094434</v>
      </c>
      <c r="AC573">
        <v>36481</v>
      </c>
      <c r="AD573" s="17">
        <v>33.701050000000002</v>
      </c>
      <c r="AE573" s="18">
        <v>17.24624</v>
      </c>
      <c r="AF573" s="19">
        <v>25.551759999999899</v>
      </c>
      <c r="AG573" s="20">
        <v>6.3139500000000002</v>
      </c>
      <c r="AH573" s="21">
        <v>16.536999999999999</v>
      </c>
      <c r="AI573" s="22">
        <v>0.65</v>
      </c>
      <c r="AJ573" s="23">
        <v>0</v>
      </c>
      <c r="AK573" s="24">
        <v>0</v>
      </c>
      <c r="AL573" t="s">
        <v>845</v>
      </c>
      <c r="AM573" s="17">
        <f>Table11[[#This Row],[Column3]]-Table11[[#This Row],[Labour]]</f>
        <v>-12.498950000000001</v>
      </c>
      <c r="AN573" s="18">
        <f>Table11[[#This Row],[Column4]]-Table11[[#This Row],[Conservative]]</f>
        <v>-2.8537600000000012</v>
      </c>
      <c r="AO573" s="19">
        <f>Table11[[#This Row],[Column5]]-Table11[[#This Row],[Reform]]</f>
        <v>6.0517599999998986</v>
      </c>
      <c r="AP573" s="20">
        <f>Table11[[#This Row],[Column6]]-Table11[[#This Row],[LibDem]]</f>
        <v>2.7139500000000001</v>
      </c>
      <c r="AQ573" s="21">
        <f>Table11[[#This Row],[Column7]]-Table11[[#This Row],[Green]]</f>
        <v>10.936999999999999</v>
      </c>
      <c r="AR573" s="22">
        <f>Table11[[#This Row],[Column8]]-Table11[[#This Row],[Oth]]</f>
        <v>-4.3499999999999996</v>
      </c>
      <c r="AS573" s="23">
        <f>Table11[[#This Row],[Column9]]-Table11[[#This Row],[SNP]]</f>
        <v>0</v>
      </c>
      <c r="AT573" s="24">
        <f>Table11[[#This Row],[Column10]]-Table11[[#This Row],[PD]]</f>
        <v>0</v>
      </c>
      <c r="AU573" s="24">
        <f>MAX(Table11[[#This Row],[Column3]:[Column10]])-LARGE(Table11[[#This Row],[Column3]:[Column10]],2)</f>
        <v>8.1492900000001036</v>
      </c>
      <c r="AV573">
        <f>Table11[[#This Row],[Column3]]*Table11[[#This Row],[Column2]]</f>
        <v>1229448.00505</v>
      </c>
      <c r="AW573" s="25">
        <f>TRUNC(Table11[[#This Row],[Column3]]*Table11[[#This Row],[Column28]]/100)</f>
        <v>12294</v>
      </c>
      <c r="AX573" s="26">
        <f>TRUNC(Table11[[#This Row],[Column4]]*Table11[[#This Row],[Column29]]/100)</f>
        <v>6291</v>
      </c>
      <c r="AY573" s="27">
        <f>TRUNC(Table11[[#This Row],[Column5]]*Table11[[#This Row],[Column30]]/100)</f>
        <v>9321</v>
      </c>
      <c r="AZ573" s="28">
        <f>TRUNC(Table11[[#This Row],[Column6]]*Table11[[#This Row],[Column31]]/100)</f>
        <v>2303</v>
      </c>
      <c r="BA573" s="29">
        <f>TRUNC(Table11[[#This Row],[Column7]]*Table11[[#This Row],[Column312]]/100)</f>
        <v>6032</v>
      </c>
      <c r="BB573" s="30">
        <f>TRUNC(Table11[[#This Row],[Column8]]*Table11[[#This Row],[Column313]]/100)</f>
        <v>237</v>
      </c>
      <c r="BC573" s="31">
        <f>TRUNC(Table11[[#This Row],[Column9]]*Table11[[#This Row],[Column314]]/100)</f>
        <v>0</v>
      </c>
      <c r="BD573" s="32">
        <f>TRUNC(Table11[[#This Row],[Column10]]*Table11[[#This Row],[Column30]]/100)</f>
        <v>0</v>
      </c>
      <c r="BE573">
        <f>Table11[[#This Row],[Column2]]</f>
        <v>36481</v>
      </c>
      <c r="BF573">
        <f>Table11[[#This Row],[Column28]]</f>
        <v>36481</v>
      </c>
      <c r="BG573">
        <f>Table11[[#This Row],[Column29]]</f>
        <v>36481</v>
      </c>
      <c r="BH573">
        <f>Table11[[#This Row],[Column30]]</f>
        <v>36481</v>
      </c>
      <c r="BI573">
        <f>Table11[[#This Row],[Column31]]</f>
        <v>36481</v>
      </c>
      <c r="BJ573">
        <f>Table11[[#This Row],[Column312]]</f>
        <v>36481</v>
      </c>
      <c r="BK573">
        <f>Table11[[#This Row],[Column313]]</f>
        <v>36481</v>
      </c>
      <c r="BL573">
        <f>Table11[[#This Row],[Column314]]</f>
        <v>36481</v>
      </c>
      <c r="BM573">
        <f>Table11[[#This Row],[Column315]]</f>
        <v>36481</v>
      </c>
      <c r="BN573">
        <f>Table11[[#This Row],[Column31]]</f>
        <v>36481</v>
      </c>
      <c r="BO573">
        <f>Table11[[#This Row],[Column312]]</f>
        <v>36481</v>
      </c>
    </row>
    <row r="574" spans="1:67" ht="28.8" customHeight="1">
      <c r="A574" s="2" t="s">
        <v>849</v>
      </c>
      <c r="B574" s="3" t="s">
        <v>344</v>
      </c>
      <c r="C574" s="3" t="s">
        <v>193</v>
      </c>
      <c r="D574" s="50" t="s">
        <v>1500</v>
      </c>
      <c r="E574">
        <v>0</v>
      </c>
      <c r="F574">
        <v>0.42699999999999999</v>
      </c>
      <c r="G574">
        <v>6.8419999999999996</v>
      </c>
      <c r="H574">
        <v>6.7080000000000002</v>
      </c>
      <c r="I574">
        <v>22.617000000000001</v>
      </c>
      <c r="J574">
        <v>29.783999999999999</v>
      </c>
      <c r="K574">
        <v>12.827</v>
      </c>
      <c r="L574">
        <v>20.795000000000002</v>
      </c>
      <c r="M574" s="7">
        <f>Table11[[#This Row],[Progressives]]*0.67+Table11[[#This Row],[Muslim]]*0.64+Table11[[#This Row],[Left]]*0.35+Table11[[#This Row],[Average]]*0.52+Table11[[#This Row],[Reforms]]*0.2</f>
        <v>23.082180000000001</v>
      </c>
      <c r="N574" s="58">
        <f>Table11[[#This Row],[Average]]*0.34+Table11[[#This Row],[Liberal]]*0.45+Table11[[#This Row],[Blues]]+Table11[[#This Row],[Reforms]]*0.6</f>
        <v>46.39658</v>
      </c>
      <c r="O574" s="9">
        <f>Table11[[#This Row],[Liberal]]*0.55+Table11[[#This Row],[Progressives]]*0.07+Table11[[#This Row],[Average]]*0.14</f>
        <v>20.017140000000001</v>
      </c>
      <c r="P574" s="11">
        <f>Table11[[#This Row],[Muslim]]*0.06+Table11[[#This Row],[Left]]*0.44+Table11[[#This Row],[Progressives]]*0.26</f>
        <v>4.7801799999999997</v>
      </c>
      <c r="Q574" s="59"/>
      <c r="R574" s="57">
        <f>Table11[[#This Row],[Muslim]]*0.3+Table11[[#This Row],[Left]]*0.21+Table11[[#This Row],[Reforms]]*0.2</f>
        <v>5.7239200000000006</v>
      </c>
      <c r="T574" s="7">
        <v>15.2</v>
      </c>
      <c r="U574" s="8">
        <v>36.200000000000003</v>
      </c>
      <c r="V574" s="10">
        <v>14.4</v>
      </c>
      <c r="W574" s="9">
        <v>24.2</v>
      </c>
      <c r="X574" s="11">
        <v>9.3000000000000007</v>
      </c>
      <c r="Y574" s="13">
        <v>0.7</v>
      </c>
      <c r="Z574" s="12">
        <v>0</v>
      </c>
      <c r="AA574" s="14">
        <v>0</v>
      </c>
      <c r="AB574">
        <f t="shared" ca="1" si="8"/>
        <v>0.90322661305428842</v>
      </c>
      <c r="AC574">
        <v>54687</v>
      </c>
      <c r="AD574" s="17">
        <v>6.1254399999999896</v>
      </c>
      <c r="AE574" s="18">
        <v>34.454329999999999</v>
      </c>
      <c r="AF574" s="19">
        <v>28.138999999999999</v>
      </c>
      <c r="AG574" s="20">
        <v>16.87473</v>
      </c>
      <c r="AH574" s="21">
        <v>14.335000000000001</v>
      </c>
      <c r="AI574" s="22">
        <v>7.1499999999999994E-2</v>
      </c>
      <c r="AJ574" s="23">
        <v>0</v>
      </c>
      <c r="AK574" s="24">
        <v>0</v>
      </c>
      <c r="AL574" t="s">
        <v>849</v>
      </c>
      <c r="AM574" s="17">
        <f>Table11[[#This Row],[Column3]]-Table11[[#This Row],[Labour]]</f>
        <v>-9.0745600000000088</v>
      </c>
      <c r="AN574" s="18">
        <f>Table11[[#This Row],[Column4]]-Table11[[#This Row],[Conservative]]</f>
        <v>-1.7456700000000041</v>
      </c>
      <c r="AO574" s="19">
        <f>Table11[[#This Row],[Column5]]-Table11[[#This Row],[Reform]]</f>
        <v>13.738999999999999</v>
      </c>
      <c r="AP574" s="20">
        <f>Table11[[#This Row],[Column6]]-Table11[[#This Row],[LibDem]]</f>
        <v>-7.3252699999999997</v>
      </c>
      <c r="AQ574" s="21">
        <f>Table11[[#This Row],[Column7]]-Table11[[#This Row],[Green]]</f>
        <v>5.0350000000000001</v>
      </c>
      <c r="AR574" s="22">
        <f>Table11[[#This Row],[Column8]]-Table11[[#This Row],[Oth]]</f>
        <v>-0.62849999999999995</v>
      </c>
      <c r="AS574" s="23">
        <f>Table11[[#This Row],[Column9]]-Table11[[#This Row],[SNP]]</f>
        <v>0</v>
      </c>
      <c r="AT574" s="24">
        <f>Table11[[#This Row],[Column10]]-Table11[[#This Row],[PD]]</f>
        <v>0</v>
      </c>
      <c r="AU574" s="24">
        <f>MAX(Table11[[#This Row],[Column3]:[Column10]])-LARGE(Table11[[#This Row],[Column3]:[Column10]],2)</f>
        <v>6.3153299999999994</v>
      </c>
      <c r="AV574">
        <f>Table11[[#This Row],[Column3]]*Table11[[#This Row],[Column2]]</f>
        <v>334981.93727999943</v>
      </c>
      <c r="AW574" s="25">
        <f>TRUNC(Table11[[#This Row],[Column3]]*Table11[[#This Row],[Column28]]/100)</f>
        <v>3349</v>
      </c>
      <c r="AX574" s="26">
        <f>TRUNC(Table11[[#This Row],[Column4]]*Table11[[#This Row],[Column29]]/100)</f>
        <v>18842</v>
      </c>
      <c r="AY574" s="27">
        <f>TRUNC(Table11[[#This Row],[Column5]]*Table11[[#This Row],[Column30]]/100)</f>
        <v>15388</v>
      </c>
      <c r="AZ574" s="28">
        <f>TRUNC(Table11[[#This Row],[Column6]]*Table11[[#This Row],[Column31]]/100)</f>
        <v>9228</v>
      </c>
      <c r="BA574" s="29">
        <f>TRUNC(Table11[[#This Row],[Column7]]*Table11[[#This Row],[Column312]]/100)</f>
        <v>7839</v>
      </c>
      <c r="BB574" s="30">
        <f>TRUNC(Table11[[#This Row],[Column8]]*Table11[[#This Row],[Column313]]/100)</f>
        <v>39</v>
      </c>
      <c r="BC574" s="31">
        <f>TRUNC(Table11[[#This Row],[Column9]]*Table11[[#This Row],[Column314]]/100)</f>
        <v>0</v>
      </c>
      <c r="BD574" s="32">
        <f>TRUNC(Table11[[#This Row],[Column10]]*Table11[[#This Row],[Column30]]/100)</f>
        <v>0</v>
      </c>
      <c r="BE574">
        <f>Table11[[#This Row],[Column2]]</f>
        <v>54687</v>
      </c>
      <c r="BF574">
        <f>Table11[[#This Row],[Column28]]</f>
        <v>54687</v>
      </c>
      <c r="BG574">
        <f>Table11[[#This Row],[Column29]]</f>
        <v>54687</v>
      </c>
      <c r="BH574">
        <f>Table11[[#This Row],[Column30]]</f>
        <v>54687</v>
      </c>
      <c r="BI574">
        <f>Table11[[#This Row],[Column31]]</f>
        <v>54687</v>
      </c>
      <c r="BJ574">
        <f>Table11[[#This Row],[Column312]]</f>
        <v>54687</v>
      </c>
      <c r="BK574">
        <f>Table11[[#This Row],[Column313]]</f>
        <v>54687</v>
      </c>
      <c r="BL574">
        <f>Table11[[#This Row],[Column314]]</f>
        <v>54687</v>
      </c>
      <c r="BM574">
        <f>Table11[[#This Row],[Column315]]</f>
        <v>54687</v>
      </c>
      <c r="BN574">
        <f>Table11[[#This Row],[Column31]]</f>
        <v>54687</v>
      </c>
      <c r="BO574">
        <f>Table11[[#This Row],[Column312]]</f>
        <v>54687</v>
      </c>
    </row>
    <row r="575" spans="1:67" ht="28.8" customHeight="1">
      <c r="A575" s="2" t="s">
        <v>857</v>
      </c>
      <c r="B575" s="3" t="s">
        <v>193</v>
      </c>
      <c r="C575" s="3" t="s">
        <v>193</v>
      </c>
      <c r="D575" s="50" t="s">
        <v>1501</v>
      </c>
      <c r="E575">
        <v>0</v>
      </c>
      <c r="F575">
        <v>3.0859999999999999</v>
      </c>
      <c r="G575">
        <v>10.371</v>
      </c>
      <c r="H575">
        <v>21.789000000000001</v>
      </c>
      <c r="I575">
        <v>28.195</v>
      </c>
      <c r="J575">
        <v>9.9339999999999993</v>
      </c>
      <c r="K575">
        <v>1.522</v>
      </c>
      <c r="L575">
        <v>25.103000000000002</v>
      </c>
      <c r="M575" s="7">
        <f>Table11[[#This Row],[Progressives]]*0.67+Table11[[#This Row],[Muslim]]*0.64+Table11[[#This Row],[Left]]*0.35+Table11[[#This Row],[Average]]*0.52+Table11[[#This Row],[Reforms]]*0.2</f>
        <v>39.88552</v>
      </c>
      <c r="N575" s="58">
        <f>Table11[[#This Row],[Average]]*0.34+Table11[[#This Row],[Liberal]]*0.45+Table11[[#This Row],[Blues]]+Table11[[#This Row],[Reforms]]*0.6</f>
        <v>30.6404</v>
      </c>
      <c r="O575" s="9">
        <f>Table11[[#This Row],[Liberal]]*0.55+Table11[[#This Row],[Progressives]]*0.07+Table11[[#This Row],[Average]]*0.14</f>
        <v>10.936230000000002</v>
      </c>
      <c r="P575" s="11">
        <f>Table11[[#This Row],[Muslim]]*0.06+Table11[[#This Row],[Left]]*0.44+Table11[[#This Row],[Progressives]]*0.26</f>
        <v>10.413540000000001</v>
      </c>
      <c r="Q575" s="59"/>
      <c r="R575" s="57">
        <f>Table11[[#This Row],[Muslim]]*0.3+Table11[[#This Row],[Left]]*0.21+Table11[[#This Row],[Reforms]]*0.2</f>
        <v>8.1243100000000013</v>
      </c>
      <c r="T575" s="7">
        <v>42.9</v>
      </c>
      <c r="U575" s="8">
        <v>26.6</v>
      </c>
      <c r="V575" s="10">
        <v>23.2</v>
      </c>
      <c r="W575" s="9">
        <v>3</v>
      </c>
      <c r="X575" s="11">
        <v>4.3</v>
      </c>
      <c r="Y575" s="13">
        <v>0</v>
      </c>
      <c r="Z575" s="12">
        <v>0</v>
      </c>
      <c r="AA575" s="14">
        <v>0</v>
      </c>
      <c r="AB575">
        <f t="shared" ca="1" si="8"/>
        <v>0.85833105527480358</v>
      </c>
      <c r="AC575">
        <v>33289</v>
      </c>
      <c r="AD575" s="17">
        <v>27.298269999999999</v>
      </c>
      <c r="AE575" s="18">
        <v>18.302239999999902</v>
      </c>
      <c r="AF575" s="19">
        <v>34.338760000000001</v>
      </c>
      <c r="AG575" s="20">
        <v>5.93973</v>
      </c>
      <c r="AH575" s="21">
        <v>14.121</v>
      </c>
      <c r="AI575" s="22">
        <v>0</v>
      </c>
      <c r="AJ575" s="23">
        <v>0</v>
      </c>
      <c r="AK575" s="24">
        <v>0</v>
      </c>
      <c r="AL575" t="s">
        <v>857</v>
      </c>
      <c r="AM575" s="17">
        <f>Table11[[#This Row],[Column3]]-Table11[[#This Row],[Labour]]</f>
        <v>-15.60173</v>
      </c>
      <c r="AN575" s="18">
        <f>Table11[[#This Row],[Column4]]-Table11[[#This Row],[Conservative]]</f>
        <v>-8.2977600000000997</v>
      </c>
      <c r="AO575" s="19">
        <f>Table11[[#This Row],[Column5]]-Table11[[#This Row],[Reform]]</f>
        <v>11.138760000000001</v>
      </c>
      <c r="AP575" s="20">
        <f>Table11[[#This Row],[Column6]]-Table11[[#This Row],[LibDem]]</f>
        <v>2.93973</v>
      </c>
      <c r="AQ575" s="21">
        <f>Table11[[#This Row],[Column7]]-Table11[[#This Row],[Green]]</f>
        <v>9.8210000000000015</v>
      </c>
      <c r="AR575" s="22">
        <f>Table11[[#This Row],[Column8]]-Table11[[#This Row],[Oth]]</f>
        <v>0</v>
      </c>
      <c r="AS575" s="23">
        <f>Table11[[#This Row],[Column9]]-Table11[[#This Row],[SNP]]</f>
        <v>0</v>
      </c>
      <c r="AT575" s="24">
        <f>Table11[[#This Row],[Column10]]-Table11[[#This Row],[PD]]</f>
        <v>0</v>
      </c>
      <c r="AU575" s="24">
        <f>MAX(Table11[[#This Row],[Column3]:[Column10]])-LARGE(Table11[[#This Row],[Column3]:[Column10]],2)</f>
        <v>7.0404900000000019</v>
      </c>
      <c r="AV575">
        <f>Table11[[#This Row],[Column3]]*Table11[[#This Row],[Column2]]</f>
        <v>908732.11002999998</v>
      </c>
      <c r="AW575" s="25">
        <f>TRUNC(Table11[[#This Row],[Column3]]*Table11[[#This Row],[Column28]]/100)</f>
        <v>9087</v>
      </c>
      <c r="AX575" s="26">
        <f>TRUNC(Table11[[#This Row],[Column4]]*Table11[[#This Row],[Column29]]/100)</f>
        <v>6092</v>
      </c>
      <c r="AY575" s="27">
        <f>TRUNC(Table11[[#This Row],[Column5]]*Table11[[#This Row],[Column30]]/100)</f>
        <v>11431</v>
      </c>
      <c r="AZ575" s="28">
        <f>TRUNC(Table11[[#This Row],[Column6]]*Table11[[#This Row],[Column31]]/100)</f>
        <v>1977</v>
      </c>
      <c r="BA575" s="29">
        <f>TRUNC(Table11[[#This Row],[Column7]]*Table11[[#This Row],[Column312]]/100)</f>
        <v>4700</v>
      </c>
      <c r="BB575" s="30">
        <f>TRUNC(Table11[[#This Row],[Column8]]*Table11[[#This Row],[Column313]]/100)</f>
        <v>0</v>
      </c>
      <c r="BC575" s="31">
        <f>TRUNC(Table11[[#This Row],[Column9]]*Table11[[#This Row],[Column314]]/100)</f>
        <v>0</v>
      </c>
      <c r="BD575" s="32">
        <f>TRUNC(Table11[[#This Row],[Column10]]*Table11[[#This Row],[Column30]]/100)</f>
        <v>0</v>
      </c>
      <c r="BE575">
        <f>Table11[[#This Row],[Column2]]</f>
        <v>33289</v>
      </c>
      <c r="BF575">
        <f>Table11[[#This Row],[Column28]]</f>
        <v>33289</v>
      </c>
      <c r="BG575">
        <f>Table11[[#This Row],[Column29]]</f>
        <v>33289</v>
      </c>
      <c r="BH575">
        <f>Table11[[#This Row],[Column30]]</f>
        <v>33289</v>
      </c>
      <c r="BI575">
        <f>Table11[[#This Row],[Column31]]</f>
        <v>33289</v>
      </c>
      <c r="BJ575">
        <f>Table11[[#This Row],[Column312]]</f>
        <v>33289</v>
      </c>
      <c r="BK575">
        <f>Table11[[#This Row],[Column313]]</f>
        <v>33289</v>
      </c>
      <c r="BL575">
        <f>Table11[[#This Row],[Column314]]</f>
        <v>33289</v>
      </c>
      <c r="BM575">
        <f>Table11[[#This Row],[Column315]]</f>
        <v>33289</v>
      </c>
      <c r="BN575">
        <f>Table11[[#This Row],[Column31]]</f>
        <v>33289</v>
      </c>
      <c r="BO575">
        <f>Table11[[#This Row],[Column312]]</f>
        <v>33289</v>
      </c>
    </row>
    <row r="576" spans="1:67" ht="28.8" customHeight="1">
      <c r="A576" s="2" t="s">
        <v>858</v>
      </c>
      <c r="B576" s="3" t="s">
        <v>193</v>
      </c>
      <c r="C576" s="3" t="s">
        <v>193</v>
      </c>
      <c r="D576" s="50" t="s">
        <v>1502</v>
      </c>
      <c r="E576" s="16">
        <v>0</v>
      </c>
      <c r="F576">
        <v>5.3689999999999998</v>
      </c>
      <c r="G576">
        <v>11.143000000000001</v>
      </c>
      <c r="H576">
        <v>25.843</v>
      </c>
      <c r="I576">
        <v>19.809000000000001</v>
      </c>
      <c r="J576">
        <v>11.401999999999999</v>
      </c>
      <c r="K576">
        <v>3.5609999999999999</v>
      </c>
      <c r="L576">
        <v>22.873000000000001</v>
      </c>
      <c r="M576" s="7">
        <f>Table11[[#This Row],[Progressives]]*0.67+Table11[[#This Row],[Muslim]]*0.64+Table11[[#This Row],[Left]]*0.35+Table11[[#This Row],[Average]]*0.52+Table11[[#This Row],[Reforms]]*0.2</f>
        <v>39.526300000000006</v>
      </c>
      <c r="N576" s="58">
        <f>Table11[[#This Row],[Average]]*0.34+Table11[[#This Row],[Liberal]]*0.45+Table11[[#This Row],[Blues]]+Table11[[#This Row],[Reforms]]*0.6</f>
        <v>29.150760000000002</v>
      </c>
      <c r="O576" s="9">
        <f>Table11[[#This Row],[Liberal]]*0.55+Table11[[#This Row],[Progressives]]*0.07+Table11[[#This Row],[Average]]*0.14</f>
        <v>10.85337</v>
      </c>
      <c r="P576" s="11">
        <f>Table11[[#This Row],[Muslim]]*0.06+Table11[[#This Row],[Left]]*0.44+Table11[[#This Row],[Progressives]]*0.26</f>
        <v>11.944240000000001</v>
      </c>
      <c r="Q576" s="59"/>
      <c r="R576" s="57">
        <f>Table11[[#This Row],[Muslim]]*0.3+Table11[[#This Row],[Left]]*0.21+Table11[[#This Row],[Reforms]]*0.2</f>
        <v>8.5253300000000003</v>
      </c>
      <c r="T576" s="7">
        <v>50.3</v>
      </c>
      <c r="U576" s="8">
        <v>16.899999999999999</v>
      </c>
      <c r="V576" s="10">
        <v>22.8</v>
      </c>
      <c r="W576" s="9">
        <v>2.2999999999999998</v>
      </c>
      <c r="X576" s="11">
        <v>4.9000000000000004</v>
      </c>
      <c r="Y576" s="13">
        <v>2.7</v>
      </c>
      <c r="Z576" s="12">
        <v>0</v>
      </c>
      <c r="AA576" s="14">
        <v>0</v>
      </c>
      <c r="AB576">
        <f t="shared" ca="1" si="8"/>
        <v>0.1752860018732435</v>
      </c>
      <c r="AC576">
        <v>33382</v>
      </c>
      <c r="AD576" s="17">
        <v>33.513770000000001</v>
      </c>
      <c r="AE576" s="18">
        <v>13.76496</v>
      </c>
      <c r="AF576" s="19">
        <v>30.829039999999999</v>
      </c>
      <c r="AG576" s="20">
        <v>5.33223</v>
      </c>
      <c r="AH576" s="21">
        <v>16.109000000000002</v>
      </c>
      <c r="AI576" s="22">
        <v>0.35099999999999998</v>
      </c>
      <c r="AJ576" s="23">
        <v>0</v>
      </c>
      <c r="AK576" s="24">
        <v>0</v>
      </c>
      <c r="AL576" t="s">
        <v>858</v>
      </c>
      <c r="AM576" s="17">
        <f>Table11[[#This Row],[Column3]]-Table11[[#This Row],[Labour]]</f>
        <v>-16.786229999999996</v>
      </c>
      <c r="AN576" s="18">
        <f>Table11[[#This Row],[Column4]]-Table11[[#This Row],[Conservative]]</f>
        <v>-3.1350399999999983</v>
      </c>
      <c r="AO576" s="19">
        <f>Table11[[#This Row],[Column5]]-Table11[[#This Row],[Reform]]</f>
        <v>8.0290399999999984</v>
      </c>
      <c r="AP576" s="20">
        <f>Table11[[#This Row],[Column6]]-Table11[[#This Row],[LibDem]]</f>
        <v>3.0322300000000002</v>
      </c>
      <c r="AQ576" s="21">
        <f>Table11[[#This Row],[Column7]]-Table11[[#This Row],[Green]]</f>
        <v>11.209000000000001</v>
      </c>
      <c r="AR576" s="22">
        <f>Table11[[#This Row],[Column8]]-Table11[[#This Row],[Oth]]</f>
        <v>-2.3490000000000002</v>
      </c>
      <c r="AS576" s="23">
        <f>Table11[[#This Row],[Column9]]-Table11[[#This Row],[SNP]]</f>
        <v>0</v>
      </c>
      <c r="AT576" s="24">
        <f>Table11[[#This Row],[Column10]]-Table11[[#This Row],[PD]]</f>
        <v>0</v>
      </c>
      <c r="AU576" s="24">
        <f>MAX(Table11[[#This Row],[Column3]:[Column10]])-LARGE(Table11[[#This Row],[Column3]:[Column10]],2)</f>
        <v>2.6847300000000018</v>
      </c>
      <c r="AV576">
        <f>Table11[[#This Row],[Column3]]*Table11[[#This Row],[Column2]]</f>
        <v>1118756.6701400001</v>
      </c>
      <c r="AW576" s="25">
        <f>TRUNC(Table11[[#This Row],[Column3]]*Table11[[#This Row],[Column28]]/100)</f>
        <v>11187</v>
      </c>
      <c r="AX576" s="26">
        <f>TRUNC(Table11[[#This Row],[Column4]]*Table11[[#This Row],[Column29]]/100)</f>
        <v>4595</v>
      </c>
      <c r="AY576" s="27">
        <f>TRUNC(Table11[[#This Row],[Column5]]*Table11[[#This Row],[Column30]]/100)</f>
        <v>10291</v>
      </c>
      <c r="AZ576" s="28">
        <f>TRUNC(Table11[[#This Row],[Column6]]*Table11[[#This Row],[Column31]]/100)</f>
        <v>1780</v>
      </c>
      <c r="BA576" s="29">
        <f>TRUNC(Table11[[#This Row],[Column7]]*Table11[[#This Row],[Column312]]/100)</f>
        <v>5377</v>
      </c>
      <c r="BB576" s="30">
        <f>TRUNC(Table11[[#This Row],[Column8]]*Table11[[#This Row],[Column313]]/100)</f>
        <v>117</v>
      </c>
      <c r="BC576" s="31">
        <f>TRUNC(Table11[[#This Row],[Column9]]*Table11[[#This Row],[Column314]]/100)</f>
        <v>0</v>
      </c>
      <c r="BD576" s="32">
        <f>TRUNC(Table11[[#This Row],[Column10]]*Table11[[#This Row],[Column30]]/100)</f>
        <v>0</v>
      </c>
      <c r="BE576">
        <f>Table11[[#This Row],[Column2]]</f>
        <v>33382</v>
      </c>
      <c r="BF576">
        <f>Table11[[#This Row],[Column28]]</f>
        <v>33382</v>
      </c>
      <c r="BG576">
        <f>Table11[[#This Row],[Column29]]</f>
        <v>33382</v>
      </c>
      <c r="BH576">
        <f>Table11[[#This Row],[Column30]]</f>
        <v>33382</v>
      </c>
      <c r="BI576">
        <f>Table11[[#This Row],[Column31]]</f>
        <v>33382</v>
      </c>
      <c r="BJ576">
        <f>Table11[[#This Row],[Column312]]</f>
        <v>33382</v>
      </c>
      <c r="BK576">
        <f>Table11[[#This Row],[Column313]]</f>
        <v>33382</v>
      </c>
      <c r="BL576">
        <f>Table11[[#This Row],[Column314]]</f>
        <v>33382</v>
      </c>
      <c r="BM576">
        <f>Table11[[#This Row],[Column315]]</f>
        <v>33382</v>
      </c>
      <c r="BN576">
        <f>Table11[[#This Row],[Column31]]</f>
        <v>33382</v>
      </c>
      <c r="BO576">
        <f>Table11[[#This Row],[Column312]]</f>
        <v>33382</v>
      </c>
    </row>
    <row r="577" spans="1:67" ht="28.8" customHeight="1">
      <c r="A577" s="4" t="s">
        <v>859</v>
      </c>
      <c r="B577" s="5" t="s">
        <v>193</v>
      </c>
      <c r="C577" s="5" t="s">
        <v>193</v>
      </c>
      <c r="D577" s="56" t="s">
        <v>1503</v>
      </c>
      <c r="E577" s="16">
        <v>0</v>
      </c>
      <c r="F577">
        <v>8.1969999999999992</v>
      </c>
      <c r="G577">
        <v>10.526</v>
      </c>
      <c r="H577">
        <v>32.621000000000002</v>
      </c>
      <c r="I577">
        <v>13.305</v>
      </c>
      <c r="J577">
        <v>16.295000000000002</v>
      </c>
      <c r="K577">
        <v>4.726</v>
      </c>
      <c r="L577">
        <v>14.33</v>
      </c>
      <c r="M577" s="7">
        <f>Table11[[#This Row],[Progressives]]*0.67+Table11[[#This Row],[Muslim]]*0.64+Table11[[#This Row],[Left]]*0.35+Table11[[#This Row],[Average]]*0.52+Table11[[#This Row],[Reforms]]*0.2</f>
        <v>40.57085</v>
      </c>
      <c r="N577" s="58">
        <f>Table11[[#This Row],[Average]]*0.34+Table11[[#This Row],[Liberal]]*0.45+Table11[[#This Row],[Blues]]+Table11[[#This Row],[Reforms]]*0.6</f>
        <v>25.18045</v>
      </c>
      <c r="O577" s="9">
        <f>Table11[[#This Row],[Liberal]]*0.55+Table11[[#This Row],[Progressives]]*0.07+Table11[[#This Row],[Average]]*0.14</f>
        <v>13.108420000000002</v>
      </c>
      <c r="P577" s="11">
        <f>Table11[[#This Row],[Muslim]]*0.06+Table11[[#This Row],[Left]]*0.44+Table11[[#This Row],[Progressives]]*0.26</f>
        <v>13.60472</v>
      </c>
      <c r="Q577" s="59"/>
      <c r="R577" s="57">
        <f>Table11[[#This Row],[Muslim]]*0.3+Table11[[#This Row],[Left]]*0.21+Table11[[#This Row],[Reforms]]*0.2</f>
        <v>7.5355600000000003</v>
      </c>
      <c r="T577" s="7">
        <v>44.3</v>
      </c>
      <c r="U577" s="8">
        <v>26.3</v>
      </c>
      <c r="V577" s="10">
        <v>13.9</v>
      </c>
      <c r="W577" s="9">
        <v>3.2</v>
      </c>
      <c r="X577" s="11">
        <v>5.8</v>
      </c>
      <c r="Y577" s="13">
        <v>6.5</v>
      </c>
      <c r="Z577" s="12">
        <v>0</v>
      </c>
      <c r="AA577" s="14">
        <v>0</v>
      </c>
      <c r="AB577">
        <f t="shared" ca="1" si="8"/>
        <v>0.46563682686218533</v>
      </c>
      <c r="AC577">
        <v>43657</v>
      </c>
      <c r="AD577" s="17">
        <v>32.994999999999997</v>
      </c>
      <c r="AE577" s="18">
        <v>21.837890000000002</v>
      </c>
      <c r="AF577" s="19">
        <v>20.745999999999999</v>
      </c>
      <c r="AG577" s="20">
        <v>6.8291099999999902</v>
      </c>
      <c r="AH577" s="21">
        <v>16.747</v>
      </c>
      <c r="AI577" s="22">
        <v>0.84499999999999897</v>
      </c>
      <c r="AJ577" s="23">
        <v>0</v>
      </c>
      <c r="AK577" s="24">
        <v>0</v>
      </c>
      <c r="AL577" s="16" t="s">
        <v>859</v>
      </c>
      <c r="AM577" s="17">
        <f>Table11[[#This Row],[Column3]]-Table11[[#This Row],[Labour]]</f>
        <v>-11.305</v>
      </c>
      <c r="AN577" s="18">
        <f>Table11[[#This Row],[Column4]]-Table11[[#This Row],[Conservative]]</f>
        <v>-4.4621099999999991</v>
      </c>
      <c r="AO577" s="19">
        <f>Table11[[#This Row],[Column5]]-Table11[[#This Row],[Reform]]</f>
        <v>6.8459999999999983</v>
      </c>
      <c r="AP577" s="20">
        <f>Table11[[#This Row],[Column6]]-Table11[[#This Row],[LibDem]]</f>
        <v>3.6291099999999901</v>
      </c>
      <c r="AQ577" s="21">
        <f>Table11[[#This Row],[Column7]]-Table11[[#This Row],[Green]]</f>
        <v>10.946999999999999</v>
      </c>
      <c r="AR577" s="22">
        <f>Table11[[#This Row],[Column8]]-Table11[[#This Row],[Oth]]</f>
        <v>-5.6550000000000011</v>
      </c>
      <c r="AS577" s="23">
        <f>Table11[[#This Row],[Column9]]-Table11[[#This Row],[SNP]]</f>
        <v>0</v>
      </c>
      <c r="AT577" s="24">
        <f>Table11[[#This Row],[Column10]]-Table11[[#This Row],[PD]]</f>
        <v>0</v>
      </c>
      <c r="AU577" s="24">
        <f>MAX(Table11[[#This Row],[Column3]:[Column10]])-LARGE(Table11[[#This Row],[Column3]:[Column10]],2)</f>
        <v>11.157109999999996</v>
      </c>
      <c r="AV577">
        <f>Table11[[#This Row],[Column3]]*Table11[[#This Row],[Column2]]</f>
        <v>1440462.7149999999</v>
      </c>
      <c r="AW577" s="25">
        <f>TRUNC(Table11[[#This Row],[Column3]]*Table11[[#This Row],[Column28]]/100)</f>
        <v>14404</v>
      </c>
      <c r="AX577" s="26">
        <f>TRUNC(Table11[[#This Row],[Column4]]*Table11[[#This Row],[Column29]]/100)</f>
        <v>9533</v>
      </c>
      <c r="AY577" s="27">
        <f>TRUNC(Table11[[#This Row],[Column5]]*Table11[[#This Row],[Column30]]/100)</f>
        <v>9057</v>
      </c>
      <c r="AZ577" s="28">
        <f>TRUNC(Table11[[#This Row],[Column6]]*Table11[[#This Row],[Column31]]/100)</f>
        <v>2981</v>
      </c>
      <c r="BA577" s="29">
        <f>TRUNC(Table11[[#This Row],[Column7]]*Table11[[#This Row],[Column312]]/100)</f>
        <v>7311</v>
      </c>
      <c r="BB577" s="30">
        <f>TRUNC(Table11[[#This Row],[Column8]]*Table11[[#This Row],[Column313]]/100)</f>
        <v>368</v>
      </c>
      <c r="BC577" s="31">
        <f>TRUNC(Table11[[#This Row],[Column9]]*Table11[[#This Row],[Column314]]/100)</f>
        <v>0</v>
      </c>
      <c r="BD577" s="32">
        <f>TRUNC(Table11[[#This Row],[Column10]]*Table11[[#This Row],[Column30]]/100)</f>
        <v>0</v>
      </c>
      <c r="BE577">
        <f>Table11[[#This Row],[Column2]]</f>
        <v>43657</v>
      </c>
      <c r="BF577">
        <f>Table11[[#This Row],[Column28]]</f>
        <v>43657</v>
      </c>
      <c r="BG577">
        <f>Table11[[#This Row],[Column29]]</f>
        <v>43657</v>
      </c>
      <c r="BH577">
        <f>Table11[[#This Row],[Column30]]</f>
        <v>43657</v>
      </c>
      <c r="BI577">
        <f>Table11[[#This Row],[Column31]]</f>
        <v>43657</v>
      </c>
      <c r="BJ577">
        <f>Table11[[#This Row],[Column312]]</f>
        <v>43657</v>
      </c>
      <c r="BK577">
        <f>Table11[[#This Row],[Column313]]</f>
        <v>43657</v>
      </c>
      <c r="BL577">
        <f>Table11[[#This Row],[Column314]]</f>
        <v>43657</v>
      </c>
      <c r="BM577">
        <f>Table11[[#This Row],[Column315]]</f>
        <v>43657</v>
      </c>
      <c r="BN577">
        <f>Table11[[#This Row],[Column31]]</f>
        <v>43657</v>
      </c>
      <c r="BO577">
        <f>Table11[[#This Row],[Column312]]</f>
        <v>43657</v>
      </c>
    </row>
    <row r="578" spans="1:67" ht="28.8" customHeight="1">
      <c r="A578" s="4" t="s">
        <v>860</v>
      </c>
      <c r="B578" s="5" t="s">
        <v>344</v>
      </c>
      <c r="C578" s="5" t="s">
        <v>193</v>
      </c>
      <c r="D578" s="56" t="s">
        <v>1504</v>
      </c>
      <c r="E578">
        <v>0</v>
      </c>
      <c r="F578">
        <v>4.069</v>
      </c>
      <c r="G578">
        <v>11.96</v>
      </c>
      <c r="H578">
        <v>10.227</v>
      </c>
      <c r="I578">
        <v>32.298999999999999</v>
      </c>
      <c r="J578">
        <v>17.98</v>
      </c>
      <c r="K578">
        <v>0.46600000000000003</v>
      </c>
      <c r="L578">
        <v>22.998000000000001</v>
      </c>
      <c r="M578" s="7">
        <f>Table11[[#This Row],[Progressives]]*0.67+Table11[[#This Row],[Muslim]]*0.64+Table11[[#This Row],[Left]]*0.35+Table11[[#This Row],[Average]]*0.52+Table11[[#This Row],[Reforms]]*0.2</f>
        <v>35.037330000000004</v>
      </c>
      <c r="N578" s="58">
        <f>Table11[[#This Row],[Average]]*0.34+Table11[[#This Row],[Liberal]]*0.45+Table11[[#This Row],[Blues]]+Table11[[#This Row],[Reforms]]*0.6</f>
        <v>33.33746</v>
      </c>
      <c r="O578" s="9">
        <f>Table11[[#This Row],[Liberal]]*0.55+Table11[[#This Row],[Progressives]]*0.07+Table11[[#This Row],[Average]]*0.14</f>
        <v>15.126750000000001</v>
      </c>
      <c r="P578" s="11">
        <f>Table11[[#This Row],[Muslim]]*0.06+Table11[[#This Row],[Left]]*0.44+Table11[[#This Row],[Progressives]]*0.26</f>
        <v>8.165560000000001</v>
      </c>
      <c r="Q578" s="59"/>
      <c r="R578" s="57">
        <f>Table11[[#This Row],[Muslim]]*0.3+Table11[[#This Row],[Left]]*0.21+Table11[[#This Row],[Reforms]]*0.2</f>
        <v>8.331900000000001</v>
      </c>
      <c r="T578" s="7">
        <v>40.5</v>
      </c>
      <c r="U578" s="8">
        <v>25</v>
      </c>
      <c r="V578" s="10">
        <v>14.6</v>
      </c>
      <c r="W578" s="9">
        <v>8.6999999999999993</v>
      </c>
      <c r="X578" s="11">
        <v>10.4</v>
      </c>
      <c r="Y578" s="13">
        <v>0.9</v>
      </c>
      <c r="Z578" s="12">
        <v>0</v>
      </c>
      <c r="AA578" s="14">
        <v>0</v>
      </c>
      <c r="AB578">
        <f t="shared" ref="AB578:AB633" ca="1" si="9">RAND()</f>
        <v>0.29770394327168981</v>
      </c>
      <c r="AC578">
        <v>46036</v>
      </c>
      <c r="AD578" s="17">
        <v>26.730910000000002</v>
      </c>
      <c r="AE578" s="18">
        <v>14.916</v>
      </c>
      <c r="AF578" s="19">
        <v>30.616</v>
      </c>
      <c r="AG578" s="20">
        <v>8.3016900000000007</v>
      </c>
      <c r="AH578" s="21">
        <v>19.295000000000002</v>
      </c>
      <c r="AI578" s="22">
        <v>0.140399999999999</v>
      </c>
      <c r="AJ578" s="23">
        <v>0</v>
      </c>
      <c r="AK578" s="24">
        <v>0</v>
      </c>
      <c r="AL578" s="16" t="s">
        <v>860</v>
      </c>
      <c r="AM578" s="17">
        <f>Table11[[#This Row],[Column3]]-Table11[[#This Row],[Labour]]</f>
        <v>-13.769089999999998</v>
      </c>
      <c r="AN578" s="18">
        <f>Table11[[#This Row],[Column4]]-Table11[[#This Row],[Conservative]]</f>
        <v>-10.084</v>
      </c>
      <c r="AO578" s="19">
        <f>Table11[[#This Row],[Column5]]-Table11[[#This Row],[Reform]]</f>
        <v>16.015999999999998</v>
      </c>
      <c r="AP578" s="20">
        <f>Table11[[#This Row],[Column6]]-Table11[[#This Row],[LibDem]]</f>
        <v>-0.39830999999999861</v>
      </c>
      <c r="AQ578" s="21">
        <f>Table11[[#This Row],[Column7]]-Table11[[#This Row],[Green]]</f>
        <v>8.8950000000000014</v>
      </c>
      <c r="AR578" s="22">
        <f>Table11[[#This Row],[Column8]]-Table11[[#This Row],[Oth]]</f>
        <v>-0.75960000000000105</v>
      </c>
      <c r="AS578" s="23">
        <f>Table11[[#This Row],[Column9]]-Table11[[#This Row],[SNP]]</f>
        <v>0</v>
      </c>
      <c r="AT578" s="24">
        <f>Table11[[#This Row],[Column10]]-Table11[[#This Row],[PD]]</f>
        <v>0</v>
      </c>
      <c r="AU578" s="24">
        <f>MAX(Table11[[#This Row],[Column3]:[Column10]])-LARGE(Table11[[#This Row],[Column3]:[Column10]],2)</f>
        <v>3.8850899999999982</v>
      </c>
      <c r="AV578">
        <f>Table11[[#This Row],[Column3]]*Table11[[#This Row],[Column2]]</f>
        <v>1230584.17276</v>
      </c>
      <c r="AW578" s="25">
        <f>TRUNC(Table11[[#This Row],[Column3]]*Table11[[#This Row],[Column28]]/100)</f>
        <v>12305</v>
      </c>
      <c r="AX578" s="26">
        <f>TRUNC(Table11[[#This Row],[Column4]]*Table11[[#This Row],[Column29]]/100)</f>
        <v>6866</v>
      </c>
      <c r="AY578" s="27">
        <f>TRUNC(Table11[[#This Row],[Column5]]*Table11[[#This Row],[Column30]]/100)</f>
        <v>14094</v>
      </c>
      <c r="AZ578" s="28">
        <f>TRUNC(Table11[[#This Row],[Column6]]*Table11[[#This Row],[Column31]]/100)</f>
        <v>3821</v>
      </c>
      <c r="BA578" s="29">
        <f>TRUNC(Table11[[#This Row],[Column7]]*Table11[[#This Row],[Column312]]/100)</f>
        <v>8882</v>
      </c>
      <c r="BB578" s="30">
        <f>TRUNC(Table11[[#This Row],[Column8]]*Table11[[#This Row],[Column313]]/100)</f>
        <v>64</v>
      </c>
      <c r="BC578" s="31">
        <f>TRUNC(Table11[[#This Row],[Column9]]*Table11[[#This Row],[Column314]]/100)</f>
        <v>0</v>
      </c>
      <c r="BD578" s="32">
        <f>TRUNC(Table11[[#This Row],[Column10]]*Table11[[#This Row],[Column30]]/100)</f>
        <v>0</v>
      </c>
      <c r="BE578">
        <f>Table11[[#This Row],[Column2]]</f>
        <v>46036</v>
      </c>
      <c r="BF578">
        <f>Table11[[#This Row],[Column28]]</f>
        <v>46036</v>
      </c>
      <c r="BG578">
        <f>Table11[[#This Row],[Column29]]</f>
        <v>46036</v>
      </c>
      <c r="BH578">
        <f>Table11[[#This Row],[Column30]]</f>
        <v>46036</v>
      </c>
      <c r="BI578">
        <f>Table11[[#This Row],[Column31]]</f>
        <v>46036</v>
      </c>
      <c r="BJ578">
        <f>Table11[[#This Row],[Column312]]</f>
        <v>46036</v>
      </c>
      <c r="BK578">
        <f>Table11[[#This Row],[Column313]]</f>
        <v>46036</v>
      </c>
      <c r="BL578">
        <f>Table11[[#This Row],[Column314]]</f>
        <v>46036</v>
      </c>
      <c r="BM578">
        <f>Table11[[#This Row],[Column315]]</f>
        <v>46036</v>
      </c>
      <c r="BN578">
        <f>Table11[[#This Row],[Column31]]</f>
        <v>46036</v>
      </c>
      <c r="BO578">
        <f>Table11[[#This Row],[Column312]]</f>
        <v>46036</v>
      </c>
    </row>
    <row r="579" spans="1:67" ht="28.8">
      <c r="A579" s="2" t="s">
        <v>863</v>
      </c>
      <c r="B579" s="3" t="s">
        <v>344</v>
      </c>
      <c r="C579" s="3" t="s">
        <v>193</v>
      </c>
      <c r="D579" s="50" t="s">
        <v>1505</v>
      </c>
      <c r="E579" s="16">
        <v>0</v>
      </c>
      <c r="F579">
        <v>1.0389999999999999</v>
      </c>
      <c r="G579">
        <v>7.6269999999999998</v>
      </c>
      <c r="H579">
        <v>6.4470000000000001</v>
      </c>
      <c r="I579">
        <v>30.632999999999999</v>
      </c>
      <c r="J579">
        <v>20.795000000000002</v>
      </c>
      <c r="K579">
        <v>4.4249999999999998</v>
      </c>
      <c r="L579">
        <v>29.033999999999999</v>
      </c>
      <c r="M579" s="7">
        <f>Table11[[#This Row],[Progressives]]*0.67+Table11[[#This Row],[Muslim]]*0.64+Table11[[#This Row],[Left]]*0.35+Table11[[#This Row],[Average]]*0.52+Table11[[#This Row],[Reforms]]*0.2</f>
        <v>29.389859999999999</v>
      </c>
      <c r="N579" s="58">
        <f>Table11[[#This Row],[Average]]*0.34+Table11[[#This Row],[Liberal]]*0.45+Table11[[#This Row],[Blues]]+Table11[[#This Row],[Reforms]]*0.6</f>
        <v>41.618369999999999</v>
      </c>
      <c r="O579" s="9">
        <f>Table11[[#This Row],[Liberal]]*0.55+Table11[[#This Row],[Progressives]]*0.07+Table11[[#This Row],[Average]]*0.14</f>
        <v>16.177160000000001</v>
      </c>
      <c r="P579" s="11">
        <f>Table11[[#This Row],[Muslim]]*0.06+Table11[[#This Row],[Left]]*0.44+Table11[[#This Row],[Progressives]]*0.26</f>
        <v>5.0944399999999996</v>
      </c>
      <c r="Q579" s="59"/>
      <c r="R579" s="57">
        <f>Table11[[#This Row],[Muslim]]*0.3+Table11[[#This Row],[Left]]*0.21+Table11[[#This Row],[Reforms]]*0.2</f>
        <v>7.7201699999999995</v>
      </c>
      <c r="T579" s="7">
        <v>30.3</v>
      </c>
      <c r="U579" s="8">
        <v>32.1</v>
      </c>
      <c r="V579" s="10">
        <v>21.4</v>
      </c>
      <c r="W579" s="9">
        <v>6.2</v>
      </c>
      <c r="X579" s="11">
        <v>5.4</v>
      </c>
      <c r="Y579" s="13">
        <v>4.5999999999999996</v>
      </c>
      <c r="Z579" s="12">
        <v>0</v>
      </c>
      <c r="AA579" s="14">
        <v>0</v>
      </c>
      <c r="AB579">
        <f t="shared" ca="1" si="9"/>
        <v>0.45696099790520395</v>
      </c>
      <c r="AC579">
        <v>45158</v>
      </c>
      <c r="AD579" s="17">
        <v>11.825279999999999</v>
      </c>
      <c r="AE579" s="18">
        <v>32.137230000000002</v>
      </c>
      <c r="AF579" s="19">
        <v>37.594999999999999</v>
      </c>
      <c r="AG579" s="20">
        <v>6.0174899999999996</v>
      </c>
      <c r="AH579" s="21">
        <v>12.061</v>
      </c>
      <c r="AI579" s="22">
        <v>0.36399999999999899</v>
      </c>
      <c r="AJ579" s="23">
        <v>0</v>
      </c>
      <c r="AK579" s="24">
        <v>0</v>
      </c>
      <c r="AL579" t="s">
        <v>863</v>
      </c>
      <c r="AM579" s="17">
        <f>Table11[[#This Row],[Column3]]-Table11[[#This Row],[Labour]]</f>
        <v>-18.474720000000001</v>
      </c>
      <c r="AN579" s="18">
        <f>Table11[[#This Row],[Column4]]-Table11[[#This Row],[Conservative]]</f>
        <v>3.7230000000000985E-2</v>
      </c>
      <c r="AO579" s="19">
        <f>Table11[[#This Row],[Column5]]-Table11[[#This Row],[Reform]]</f>
        <v>16.195</v>
      </c>
      <c r="AP579" s="20">
        <f>Table11[[#This Row],[Column6]]-Table11[[#This Row],[LibDem]]</f>
        <v>-0.18251000000000062</v>
      </c>
      <c r="AQ579" s="21">
        <f>Table11[[#This Row],[Column7]]-Table11[[#This Row],[Green]]</f>
        <v>6.6609999999999996</v>
      </c>
      <c r="AR579" s="22">
        <f>Table11[[#This Row],[Column8]]-Table11[[#This Row],[Oth]]</f>
        <v>-4.2360000000000007</v>
      </c>
      <c r="AS579" s="23">
        <f>Table11[[#This Row],[Column9]]-Table11[[#This Row],[SNP]]</f>
        <v>0</v>
      </c>
      <c r="AT579" s="24">
        <f>Table11[[#This Row],[Column10]]-Table11[[#This Row],[PD]]</f>
        <v>0</v>
      </c>
      <c r="AU579" s="24">
        <f>MAX(Table11[[#This Row],[Column3]:[Column10]])-LARGE(Table11[[#This Row],[Column3]:[Column10]],2)</f>
        <v>5.4577699999999965</v>
      </c>
      <c r="AV579">
        <f>Table11[[#This Row],[Column3]]*Table11[[#This Row],[Column2]]</f>
        <v>534005.99423999991</v>
      </c>
      <c r="AW579" s="25">
        <f>TRUNC(Table11[[#This Row],[Column3]]*Table11[[#This Row],[Column28]]/100)</f>
        <v>5340</v>
      </c>
      <c r="AX579" s="26">
        <f>TRUNC(Table11[[#This Row],[Column4]]*Table11[[#This Row],[Column29]]/100)</f>
        <v>14512</v>
      </c>
      <c r="AY579" s="27">
        <f>TRUNC(Table11[[#This Row],[Column5]]*Table11[[#This Row],[Column30]]/100)</f>
        <v>16977</v>
      </c>
      <c r="AZ579" s="28">
        <f>TRUNC(Table11[[#This Row],[Column6]]*Table11[[#This Row],[Column31]]/100)</f>
        <v>2717</v>
      </c>
      <c r="BA579" s="29">
        <f>TRUNC(Table11[[#This Row],[Column7]]*Table11[[#This Row],[Column312]]/100)</f>
        <v>5446</v>
      </c>
      <c r="BB579" s="30">
        <f>TRUNC(Table11[[#This Row],[Column8]]*Table11[[#This Row],[Column313]]/100)</f>
        <v>164</v>
      </c>
      <c r="BC579" s="31">
        <f>TRUNC(Table11[[#This Row],[Column9]]*Table11[[#This Row],[Column314]]/100)</f>
        <v>0</v>
      </c>
      <c r="BD579" s="32">
        <f>TRUNC(Table11[[#This Row],[Column10]]*Table11[[#This Row],[Column30]]/100)</f>
        <v>0</v>
      </c>
      <c r="BE579">
        <f>Table11[[#This Row],[Column2]]</f>
        <v>45158</v>
      </c>
      <c r="BF579">
        <f>Table11[[#This Row],[Column28]]</f>
        <v>45158</v>
      </c>
      <c r="BG579">
        <f>Table11[[#This Row],[Column29]]</f>
        <v>45158</v>
      </c>
      <c r="BH579">
        <f>Table11[[#This Row],[Column30]]</f>
        <v>45158</v>
      </c>
      <c r="BI579">
        <f>Table11[[#This Row],[Column31]]</f>
        <v>45158</v>
      </c>
      <c r="BJ579">
        <f>Table11[[#This Row],[Column312]]</f>
        <v>45158</v>
      </c>
      <c r="BK579">
        <f>Table11[[#This Row],[Column313]]</f>
        <v>45158</v>
      </c>
      <c r="BL579">
        <f>Table11[[#This Row],[Column314]]</f>
        <v>45158</v>
      </c>
      <c r="BM579">
        <f>Table11[[#This Row],[Column315]]</f>
        <v>45158</v>
      </c>
      <c r="BN579">
        <f>Table11[[#This Row],[Column31]]</f>
        <v>45158</v>
      </c>
      <c r="BO579">
        <f>Table11[[#This Row],[Column312]]</f>
        <v>45158</v>
      </c>
    </row>
    <row r="580" spans="1:67" ht="28.8" customHeight="1">
      <c r="A580" s="4" t="s">
        <v>461</v>
      </c>
      <c r="B580" s="5" t="s">
        <v>292</v>
      </c>
      <c r="C580" s="5" t="s">
        <v>293</v>
      </c>
      <c r="D580" s="56" t="s">
        <v>1506</v>
      </c>
      <c r="E580" s="16">
        <v>0</v>
      </c>
      <c r="F580">
        <v>0.57899999999999996</v>
      </c>
      <c r="G580">
        <v>8.3960000000000008</v>
      </c>
      <c r="H580">
        <v>6.3179999999999996</v>
      </c>
      <c r="I580">
        <v>34.457999999999998</v>
      </c>
      <c r="J580">
        <v>13.914</v>
      </c>
      <c r="K580">
        <v>2.2160000000000002</v>
      </c>
      <c r="L580">
        <v>34.119</v>
      </c>
      <c r="M580" s="7">
        <f>Table11[[#This Row],[Progressives]]*0.67+Table11[[#This Row],[Muslim]]*0.64+Table11[[#This Row],[Left]]*0.35+Table11[[#This Row],[Average]]*0.52+Table11[[#This Row],[Reforms]]*0.2</f>
        <v>32.284179999999999</v>
      </c>
      <c r="N580" s="58">
        <f>Table11[[#This Row],[Average]]*0.34+Table11[[#This Row],[Liberal]]*0.45+Table11[[#This Row],[Blues]]+Table11[[#This Row],[Reforms]]*0.6</f>
        <v>40.664420000000007</v>
      </c>
      <c r="O580" s="9">
        <f>Table11[[#This Row],[Liberal]]*0.55+Table11[[#This Row],[Progressives]]*0.07+Table11[[#This Row],[Average]]*0.14</f>
        <v>12.919080000000001</v>
      </c>
      <c r="P580" s="11">
        <f>Table11[[#This Row],[Muslim]]*0.06+Table11[[#This Row],[Left]]*0.44+Table11[[#This Row],[Progressives]]*0.26</f>
        <v>5.3716600000000003</v>
      </c>
      <c r="Q580" s="59"/>
      <c r="R580" s="57">
        <f>Table11[[#This Row],[Muslim]]*0.3+Table11[[#This Row],[Left]]*0.21+Table11[[#This Row],[Reforms]]*0.2</f>
        <v>8.7606599999999997</v>
      </c>
      <c r="T580" s="7">
        <v>50.4</v>
      </c>
      <c r="U580" s="8">
        <v>8.4</v>
      </c>
      <c r="V580" s="10">
        <v>29.3</v>
      </c>
      <c r="W580" s="9">
        <v>3.6</v>
      </c>
      <c r="X580" s="11">
        <v>4.9000000000000004</v>
      </c>
      <c r="Y580" s="13">
        <v>3.4</v>
      </c>
      <c r="Z580" s="12">
        <v>0</v>
      </c>
      <c r="AA580" s="14">
        <v>0</v>
      </c>
      <c r="AB580">
        <f t="shared" ca="1" si="9"/>
        <v>0.24536503377566998</v>
      </c>
      <c r="AC580">
        <v>36894</v>
      </c>
      <c r="AD580" s="17">
        <v>31.731529999999999</v>
      </c>
      <c r="AE580" s="18">
        <v>8.0801599999999993</v>
      </c>
      <c r="AF580" s="19">
        <v>40.141840000000002</v>
      </c>
      <c r="AG580" s="20">
        <v>4.5092699999999999</v>
      </c>
      <c r="AH580" s="21">
        <v>15.259</v>
      </c>
      <c r="AI580" s="22">
        <v>0.2782</v>
      </c>
      <c r="AJ580" s="23">
        <v>0</v>
      </c>
      <c r="AK580" s="24">
        <v>0</v>
      </c>
      <c r="AL580" s="16" t="s">
        <v>461</v>
      </c>
      <c r="AM580" s="17">
        <f>Table11[[#This Row],[Column3]]-Table11[[#This Row],[Labour]]</f>
        <v>-18.668469999999999</v>
      </c>
      <c r="AN580" s="18">
        <f>Table11[[#This Row],[Column4]]-Table11[[#This Row],[Conservative]]</f>
        <v>-0.31984000000000101</v>
      </c>
      <c r="AO580" s="19">
        <f>Table11[[#This Row],[Column5]]-Table11[[#This Row],[Reform]]</f>
        <v>10.841840000000001</v>
      </c>
      <c r="AP580" s="20">
        <f>Table11[[#This Row],[Column6]]-Table11[[#This Row],[LibDem]]</f>
        <v>0.9092699999999998</v>
      </c>
      <c r="AQ580" s="21">
        <f>Table11[[#This Row],[Column7]]-Table11[[#This Row],[Green]]</f>
        <v>10.359</v>
      </c>
      <c r="AR580" s="22">
        <f>Table11[[#This Row],[Column8]]-Table11[[#This Row],[Oth]]</f>
        <v>-3.1217999999999999</v>
      </c>
      <c r="AS580" s="23">
        <f>Table11[[#This Row],[Column9]]-Table11[[#This Row],[SNP]]</f>
        <v>0</v>
      </c>
      <c r="AT580" s="24">
        <f>Table11[[#This Row],[Column10]]-Table11[[#This Row],[PD]]</f>
        <v>0</v>
      </c>
      <c r="AU580" s="24">
        <f>MAX(Table11[[#This Row],[Column3]:[Column10]])-LARGE(Table11[[#This Row],[Column3]:[Column10]],2)</f>
        <v>8.4103100000000026</v>
      </c>
      <c r="AV580">
        <f>Table11[[#This Row],[Column3]]*Table11[[#This Row],[Column2]]</f>
        <v>1170703.06782</v>
      </c>
      <c r="AW580" s="25">
        <f>TRUNC(Table11[[#This Row],[Column3]]*Table11[[#This Row],[Column28]]/100)</f>
        <v>11707</v>
      </c>
      <c r="AX580" s="26">
        <f>TRUNC(Table11[[#This Row],[Column4]]*Table11[[#This Row],[Column29]]/100)</f>
        <v>2981</v>
      </c>
      <c r="AY580" s="27">
        <f>TRUNC(Table11[[#This Row],[Column5]]*Table11[[#This Row],[Column30]]/100)</f>
        <v>14809</v>
      </c>
      <c r="AZ580" s="28">
        <f>TRUNC(Table11[[#This Row],[Column6]]*Table11[[#This Row],[Column31]]/100)</f>
        <v>1663</v>
      </c>
      <c r="BA580" s="29">
        <f>TRUNC(Table11[[#This Row],[Column7]]*Table11[[#This Row],[Column312]]/100)</f>
        <v>5629</v>
      </c>
      <c r="BB580" s="30">
        <f>TRUNC(Table11[[#This Row],[Column8]]*Table11[[#This Row],[Column313]]/100)</f>
        <v>102</v>
      </c>
      <c r="BC580" s="31">
        <f>TRUNC(Table11[[#This Row],[Column9]]*Table11[[#This Row],[Column314]]/100)</f>
        <v>0</v>
      </c>
      <c r="BD580" s="32">
        <f>TRUNC(Table11[[#This Row],[Column10]]*Table11[[#This Row],[Column30]]/100)</f>
        <v>0</v>
      </c>
      <c r="BE580">
        <f>Table11[[#This Row],[Column2]]</f>
        <v>36894</v>
      </c>
      <c r="BF580">
        <f>Table11[[#This Row],[Column28]]</f>
        <v>36894</v>
      </c>
      <c r="BG580">
        <f>Table11[[#This Row],[Column29]]</f>
        <v>36894</v>
      </c>
      <c r="BH580">
        <f>Table11[[#This Row],[Column30]]</f>
        <v>36894</v>
      </c>
      <c r="BI580">
        <f>Table11[[#This Row],[Column31]]</f>
        <v>36894</v>
      </c>
      <c r="BJ580">
        <f>Table11[[#This Row],[Column312]]</f>
        <v>36894</v>
      </c>
      <c r="BK580">
        <f>Table11[[#This Row],[Column313]]</f>
        <v>36894</v>
      </c>
      <c r="BL580">
        <f>Table11[[#This Row],[Column314]]</f>
        <v>36894</v>
      </c>
      <c r="BM580">
        <f>Table11[[#This Row],[Column315]]</f>
        <v>36894</v>
      </c>
      <c r="BN580">
        <f>Table11[[#This Row],[Column31]]</f>
        <v>36894</v>
      </c>
      <c r="BO580">
        <f>Table11[[#This Row],[Column312]]</f>
        <v>36894</v>
      </c>
    </row>
    <row r="581" spans="1:67" ht="28.8" customHeight="1">
      <c r="A581" s="2" t="s">
        <v>462</v>
      </c>
      <c r="B581" s="3" t="s">
        <v>292</v>
      </c>
      <c r="C581" s="3" t="s">
        <v>293</v>
      </c>
      <c r="D581" s="50" t="s">
        <v>1507</v>
      </c>
      <c r="E581">
        <v>0</v>
      </c>
      <c r="F581">
        <v>0.60399999999999998</v>
      </c>
      <c r="G581">
        <v>8.6210000000000004</v>
      </c>
      <c r="H581">
        <v>6.4589999999999996</v>
      </c>
      <c r="I581">
        <v>34.840000000000003</v>
      </c>
      <c r="J581">
        <v>13.538</v>
      </c>
      <c r="K581">
        <v>0.55400000000000005</v>
      </c>
      <c r="L581">
        <v>35.384999999999998</v>
      </c>
      <c r="M581" s="7">
        <f>Table11[[#This Row],[Progressives]]*0.67+Table11[[#This Row],[Muslim]]*0.64+Table11[[#This Row],[Left]]*0.35+Table11[[#This Row],[Average]]*0.52+Table11[[#This Row],[Reforms]]*0.2</f>
        <v>32.925240000000002</v>
      </c>
      <c r="N581" s="58">
        <f>Table11[[#This Row],[Average]]*0.34+Table11[[#This Row],[Liberal]]*0.45+Table11[[#This Row],[Blues]]+Table11[[#This Row],[Reforms]]*0.6</f>
        <v>39.722700000000003</v>
      </c>
      <c r="O581" s="9">
        <f>Table11[[#This Row],[Liberal]]*0.55+Table11[[#This Row],[Progressives]]*0.07+Table11[[#This Row],[Average]]*0.14</f>
        <v>12.775630000000003</v>
      </c>
      <c r="P581" s="11">
        <f>Table11[[#This Row],[Muslim]]*0.06+Table11[[#This Row],[Left]]*0.44+Table11[[#This Row],[Progressives]]*0.26</f>
        <v>5.5088200000000001</v>
      </c>
      <c r="Q581" s="59"/>
      <c r="R581" s="57">
        <f>Table11[[#This Row],[Muslim]]*0.3+Table11[[#This Row],[Left]]*0.21+Table11[[#This Row],[Reforms]]*0.2</f>
        <v>9.0686099999999996</v>
      </c>
      <c r="T581" s="7">
        <v>46.7</v>
      </c>
      <c r="U581" s="8">
        <v>9.3000000000000007</v>
      </c>
      <c r="V581" s="10">
        <v>33.200000000000003</v>
      </c>
      <c r="W581" s="9">
        <v>3.3</v>
      </c>
      <c r="X581" s="11">
        <v>4.3</v>
      </c>
      <c r="Y581" s="13">
        <v>3.1</v>
      </c>
      <c r="Z581" s="12">
        <v>0</v>
      </c>
      <c r="AA581" s="14">
        <v>0</v>
      </c>
      <c r="AB581">
        <f t="shared" ca="1" si="9"/>
        <v>4.1183793391824208E-2</v>
      </c>
      <c r="AC581">
        <v>35082</v>
      </c>
      <c r="AD581" s="17">
        <v>30.111730000000001</v>
      </c>
      <c r="AE581" s="18">
        <v>8.48672</v>
      </c>
      <c r="AF581" s="19">
        <v>42.78228</v>
      </c>
      <c r="AG581" s="20">
        <v>4.3229699999999998</v>
      </c>
      <c r="AH581" s="21">
        <v>13.856999999999999</v>
      </c>
      <c r="AI581" s="22">
        <v>0.33929999999999999</v>
      </c>
      <c r="AJ581" s="23">
        <v>0</v>
      </c>
      <c r="AK581" s="24">
        <v>0</v>
      </c>
      <c r="AL581" t="s">
        <v>462</v>
      </c>
      <c r="AM581" s="17">
        <f>Table11[[#This Row],[Column3]]-Table11[[#This Row],[Labour]]</f>
        <v>-16.588270000000001</v>
      </c>
      <c r="AN581" s="18">
        <f>Table11[[#This Row],[Column4]]-Table11[[#This Row],[Conservative]]</f>
        <v>-0.81328000000000067</v>
      </c>
      <c r="AO581" s="19">
        <f>Table11[[#This Row],[Column5]]-Table11[[#This Row],[Reform]]</f>
        <v>9.5822799999999972</v>
      </c>
      <c r="AP581" s="20">
        <f>Table11[[#This Row],[Column6]]-Table11[[#This Row],[LibDem]]</f>
        <v>1.0229699999999999</v>
      </c>
      <c r="AQ581" s="21">
        <f>Table11[[#This Row],[Column7]]-Table11[[#This Row],[Green]]</f>
        <v>9.5569999999999986</v>
      </c>
      <c r="AR581" s="22">
        <f>Table11[[#This Row],[Column8]]-Table11[[#This Row],[Oth]]</f>
        <v>-2.7606999999999999</v>
      </c>
      <c r="AS581" s="23">
        <f>Table11[[#This Row],[Column9]]-Table11[[#This Row],[SNP]]</f>
        <v>0</v>
      </c>
      <c r="AT581" s="24">
        <f>Table11[[#This Row],[Column10]]-Table11[[#This Row],[PD]]</f>
        <v>0</v>
      </c>
      <c r="AU581" s="24">
        <f>MAX(Table11[[#This Row],[Column3]:[Column10]])-LARGE(Table11[[#This Row],[Column3]:[Column10]],2)</f>
        <v>12.670549999999999</v>
      </c>
      <c r="AV581">
        <f>Table11[[#This Row],[Column3]]*Table11[[#This Row],[Column2]]</f>
        <v>1056379.7118600002</v>
      </c>
      <c r="AW581" s="25">
        <f>TRUNC(Table11[[#This Row],[Column3]]*Table11[[#This Row],[Column28]]/100)</f>
        <v>10563</v>
      </c>
      <c r="AX581" s="26">
        <f>TRUNC(Table11[[#This Row],[Column4]]*Table11[[#This Row],[Column29]]/100)</f>
        <v>2977</v>
      </c>
      <c r="AY581" s="27">
        <f>TRUNC(Table11[[#This Row],[Column5]]*Table11[[#This Row],[Column30]]/100)</f>
        <v>15008</v>
      </c>
      <c r="AZ581" s="28">
        <f>TRUNC(Table11[[#This Row],[Column6]]*Table11[[#This Row],[Column31]]/100)</f>
        <v>1516</v>
      </c>
      <c r="BA581" s="29">
        <f>TRUNC(Table11[[#This Row],[Column7]]*Table11[[#This Row],[Column312]]/100)</f>
        <v>4861</v>
      </c>
      <c r="BB581" s="30">
        <f>TRUNC(Table11[[#This Row],[Column8]]*Table11[[#This Row],[Column313]]/100)</f>
        <v>119</v>
      </c>
      <c r="BC581" s="31">
        <f>TRUNC(Table11[[#This Row],[Column9]]*Table11[[#This Row],[Column314]]/100)</f>
        <v>0</v>
      </c>
      <c r="BD581" s="32">
        <f>TRUNC(Table11[[#This Row],[Column10]]*Table11[[#This Row],[Column30]]/100)</f>
        <v>0</v>
      </c>
      <c r="BE581">
        <f>Table11[[#This Row],[Column2]]</f>
        <v>35082</v>
      </c>
      <c r="BF581">
        <f>Table11[[#This Row],[Column28]]</f>
        <v>35082</v>
      </c>
      <c r="BG581">
        <f>Table11[[#This Row],[Column29]]</f>
        <v>35082</v>
      </c>
      <c r="BH581">
        <f>Table11[[#This Row],[Column30]]</f>
        <v>35082</v>
      </c>
      <c r="BI581">
        <f>Table11[[#This Row],[Column31]]</f>
        <v>35082</v>
      </c>
      <c r="BJ581">
        <f>Table11[[#This Row],[Column312]]</f>
        <v>35082</v>
      </c>
      <c r="BK581">
        <f>Table11[[#This Row],[Column313]]</f>
        <v>35082</v>
      </c>
      <c r="BL581">
        <f>Table11[[#This Row],[Column314]]</f>
        <v>35082</v>
      </c>
      <c r="BM581">
        <f>Table11[[#This Row],[Column315]]</f>
        <v>35082</v>
      </c>
      <c r="BN581">
        <f>Table11[[#This Row],[Column31]]</f>
        <v>35082</v>
      </c>
      <c r="BO581">
        <f>Table11[[#This Row],[Column312]]</f>
        <v>35082</v>
      </c>
    </row>
    <row r="582" spans="1:67" ht="28.8" customHeight="1">
      <c r="A582" s="2" t="s">
        <v>471</v>
      </c>
      <c r="B582" s="3" t="s">
        <v>472</v>
      </c>
      <c r="C582" s="3" t="s">
        <v>293</v>
      </c>
      <c r="D582" s="50" t="s">
        <v>1508</v>
      </c>
      <c r="E582">
        <v>0</v>
      </c>
      <c r="F582">
        <v>0.4</v>
      </c>
      <c r="G582">
        <v>7.0259999999999998</v>
      </c>
      <c r="H582">
        <v>6.4930000000000003</v>
      </c>
      <c r="I582">
        <v>29.271999999999998</v>
      </c>
      <c r="J582">
        <v>20.526</v>
      </c>
      <c r="K582">
        <v>10.641999999999999</v>
      </c>
      <c r="L582">
        <v>25.641999999999999</v>
      </c>
      <c r="M582" s="7">
        <f>Table11[[#This Row],[Progressives]]*0.67+Table11[[#This Row],[Muslim]]*0.64+Table11[[#This Row],[Left]]*0.35+Table11[[#This Row],[Average]]*0.52+Table11[[#This Row],[Reforms]]*0.2</f>
        <v>27.41525</v>
      </c>
      <c r="N582" s="58">
        <f>Table11[[#This Row],[Average]]*0.34+Table11[[#This Row],[Liberal]]*0.45+Table11[[#This Row],[Blues]]+Table11[[#This Row],[Reforms]]*0.6</f>
        <v>45.216380000000001</v>
      </c>
      <c r="O582" s="9">
        <f>Table11[[#This Row],[Liberal]]*0.55+Table11[[#This Row],[Progressives]]*0.07+Table11[[#This Row],[Average]]*0.14</f>
        <v>15.841890000000003</v>
      </c>
      <c r="P582" s="11">
        <f>Table11[[#This Row],[Muslim]]*0.06+Table11[[#This Row],[Left]]*0.44+Table11[[#This Row],[Progressives]]*0.26</f>
        <v>4.8036200000000004</v>
      </c>
      <c r="Q582" s="59"/>
      <c r="R582" s="57">
        <f>Table11[[#This Row],[Muslim]]*0.3+Table11[[#This Row],[Left]]*0.21+Table11[[#This Row],[Reforms]]*0.2</f>
        <v>6.7238600000000002</v>
      </c>
      <c r="T582" s="7">
        <v>34.200000000000003</v>
      </c>
      <c r="U582" s="8">
        <v>34.5</v>
      </c>
      <c r="V582" s="10">
        <v>18.3</v>
      </c>
      <c r="W582" s="9">
        <v>7.5</v>
      </c>
      <c r="X582" s="11">
        <v>3.7</v>
      </c>
      <c r="Y582" s="13">
        <v>1.8</v>
      </c>
      <c r="Z582" s="12">
        <v>0</v>
      </c>
      <c r="AA582" s="14">
        <v>0</v>
      </c>
      <c r="AB582">
        <f t="shared" ca="1" si="9"/>
        <v>0.47180767995892781</v>
      </c>
      <c r="AC582">
        <v>44897</v>
      </c>
      <c r="AD582" s="17">
        <v>12.887039999999899</v>
      </c>
      <c r="AE582" s="18">
        <v>34.568150000000003</v>
      </c>
      <c r="AF582" s="19">
        <v>33.956000000000003</v>
      </c>
      <c r="AG582" s="20">
        <v>7.2260099999999996</v>
      </c>
      <c r="AH582" s="21">
        <v>11.147</v>
      </c>
      <c r="AI582" s="22">
        <v>0.21579999999999999</v>
      </c>
      <c r="AJ582" s="23">
        <v>0</v>
      </c>
      <c r="AK582" s="24">
        <v>0</v>
      </c>
      <c r="AL582" t="s">
        <v>471</v>
      </c>
      <c r="AM582" s="17">
        <f>Table11[[#This Row],[Column3]]-Table11[[#This Row],[Labour]]</f>
        <v>-21.312960000000103</v>
      </c>
      <c r="AN582" s="18">
        <f>Table11[[#This Row],[Column4]]-Table11[[#This Row],[Conservative]]</f>
        <v>6.8150000000002819E-2</v>
      </c>
      <c r="AO582" s="19">
        <f>Table11[[#This Row],[Column5]]-Table11[[#This Row],[Reform]]</f>
        <v>15.656000000000002</v>
      </c>
      <c r="AP582" s="20">
        <f>Table11[[#This Row],[Column6]]-Table11[[#This Row],[LibDem]]</f>
        <v>-0.2739900000000004</v>
      </c>
      <c r="AQ582" s="21">
        <f>Table11[[#This Row],[Column7]]-Table11[[#This Row],[Green]]</f>
        <v>7.4470000000000001</v>
      </c>
      <c r="AR582" s="22">
        <f>Table11[[#This Row],[Column8]]-Table11[[#This Row],[Oth]]</f>
        <v>-1.5842000000000001</v>
      </c>
      <c r="AS582" s="23">
        <f>Table11[[#This Row],[Column9]]-Table11[[#This Row],[SNP]]</f>
        <v>0</v>
      </c>
      <c r="AT582" s="24">
        <f>Table11[[#This Row],[Column10]]-Table11[[#This Row],[PD]]</f>
        <v>0</v>
      </c>
      <c r="AU582" s="24">
        <f>MAX(Table11[[#This Row],[Column3]:[Column10]])-LARGE(Table11[[#This Row],[Column3]:[Column10]],2)</f>
        <v>0.61214999999999975</v>
      </c>
      <c r="AV582">
        <f>Table11[[#This Row],[Column3]]*Table11[[#This Row],[Column2]]</f>
        <v>578589.43487999553</v>
      </c>
      <c r="AW582" s="25">
        <f>TRUNC(Table11[[#This Row],[Column3]]*Table11[[#This Row],[Column28]]/100)</f>
        <v>5785</v>
      </c>
      <c r="AX582" s="26">
        <f>TRUNC(Table11[[#This Row],[Column4]]*Table11[[#This Row],[Column29]]/100)</f>
        <v>15520</v>
      </c>
      <c r="AY582" s="27">
        <f>TRUNC(Table11[[#This Row],[Column5]]*Table11[[#This Row],[Column30]]/100)</f>
        <v>15245</v>
      </c>
      <c r="AZ582" s="28">
        <f>TRUNC(Table11[[#This Row],[Column6]]*Table11[[#This Row],[Column31]]/100)</f>
        <v>3244</v>
      </c>
      <c r="BA582" s="29">
        <f>TRUNC(Table11[[#This Row],[Column7]]*Table11[[#This Row],[Column312]]/100)</f>
        <v>5004</v>
      </c>
      <c r="BB582" s="30">
        <f>TRUNC(Table11[[#This Row],[Column8]]*Table11[[#This Row],[Column313]]/100)</f>
        <v>96</v>
      </c>
      <c r="BC582" s="31">
        <f>TRUNC(Table11[[#This Row],[Column9]]*Table11[[#This Row],[Column314]]/100)</f>
        <v>0</v>
      </c>
      <c r="BD582" s="32">
        <f>TRUNC(Table11[[#This Row],[Column10]]*Table11[[#This Row],[Column30]]/100)</f>
        <v>0</v>
      </c>
      <c r="BE582">
        <f>Table11[[#This Row],[Column2]]</f>
        <v>44897</v>
      </c>
      <c r="BF582">
        <f>Table11[[#This Row],[Column28]]</f>
        <v>44897</v>
      </c>
      <c r="BG582">
        <f>Table11[[#This Row],[Column29]]</f>
        <v>44897</v>
      </c>
      <c r="BH582">
        <f>Table11[[#This Row],[Column30]]</f>
        <v>44897</v>
      </c>
      <c r="BI582">
        <f>Table11[[#This Row],[Column31]]</f>
        <v>44897</v>
      </c>
      <c r="BJ582">
        <f>Table11[[#This Row],[Column312]]</f>
        <v>44897</v>
      </c>
      <c r="BK582">
        <f>Table11[[#This Row],[Column313]]</f>
        <v>44897</v>
      </c>
      <c r="BL582">
        <f>Table11[[#This Row],[Column314]]</f>
        <v>44897</v>
      </c>
      <c r="BM582">
        <f>Table11[[#This Row],[Column315]]</f>
        <v>44897</v>
      </c>
      <c r="BN582">
        <f>Table11[[#This Row],[Column31]]</f>
        <v>44897</v>
      </c>
      <c r="BO582">
        <f>Table11[[#This Row],[Column312]]</f>
        <v>44897</v>
      </c>
    </row>
    <row r="583" spans="1:67" ht="28.8" customHeight="1">
      <c r="A583" s="4" t="s">
        <v>502</v>
      </c>
      <c r="B583" s="5" t="s">
        <v>503</v>
      </c>
      <c r="C583" s="5" t="s">
        <v>293</v>
      </c>
      <c r="D583" s="56" t="s">
        <v>1509</v>
      </c>
      <c r="E583" s="16">
        <v>0</v>
      </c>
      <c r="F583">
        <v>44.247999999999998</v>
      </c>
      <c r="G583">
        <v>14.192</v>
      </c>
      <c r="H583">
        <v>11.625</v>
      </c>
      <c r="I583">
        <v>6.0490000000000004</v>
      </c>
      <c r="J583">
        <v>10.287000000000001</v>
      </c>
      <c r="K583">
        <v>0.69599999999999995</v>
      </c>
      <c r="L583">
        <v>12.903</v>
      </c>
      <c r="M583" s="7">
        <f>Table11[[#This Row],[Progressives]]*0.67+Table11[[#This Row],[Muslim]]*0.64+Table11[[#This Row],[Left]]*0.35+Table11[[#This Row],[Average]]*0.52+Table11[[#This Row],[Reforms]]*0.2</f>
        <v>46.800749999999994</v>
      </c>
      <c r="N583" s="58">
        <f>Table11[[#This Row],[Average]]*0.34+Table11[[#This Row],[Liberal]]*0.45+Table11[[#This Row],[Blues]]+Table11[[#This Row],[Reforms]]*0.6</f>
        <v>15.123609999999999</v>
      </c>
      <c r="O583" s="9">
        <f>Table11[[#This Row],[Liberal]]*0.55+Table11[[#This Row],[Progressives]]*0.07+Table11[[#This Row],[Average]]*0.14</f>
        <v>7.3184600000000009</v>
      </c>
      <c r="P583" s="11">
        <f>Table11[[#This Row],[Muslim]]*0.06+Table11[[#This Row],[Left]]*0.44+Table11[[#This Row],[Progressives]]*0.26</f>
        <v>11.921859999999999</v>
      </c>
      <c r="Q583" s="59"/>
      <c r="R583" s="57">
        <f>Table11[[#This Row],[Muslim]]*0.3+Table11[[#This Row],[Left]]*0.21+Table11[[#This Row],[Reforms]]*0.2</f>
        <v>18.835319999999999</v>
      </c>
      <c r="T583" s="7">
        <v>37.9</v>
      </c>
      <c r="U583" s="8">
        <v>9.3000000000000007</v>
      </c>
      <c r="V583" s="10">
        <v>13.3</v>
      </c>
      <c r="W583" s="9">
        <v>5.0999999999999996</v>
      </c>
      <c r="X583" s="11">
        <v>6.9</v>
      </c>
      <c r="Y583" s="13">
        <v>27.5</v>
      </c>
      <c r="Z583" s="12">
        <v>0</v>
      </c>
      <c r="AA583" s="14">
        <v>0</v>
      </c>
      <c r="AB583">
        <f t="shared" ca="1" si="9"/>
        <v>0.58621656475899619</v>
      </c>
      <c r="AC583">
        <v>37216</v>
      </c>
      <c r="AD583" s="17">
        <v>21.384830000000001</v>
      </c>
      <c r="AE583" s="18">
        <v>4.9860800000000003</v>
      </c>
      <c r="AF583" s="19">
        <v>19.559999999999999</v>
      </c>
      <c r="AG583" s="20">
        <v>3.1500899999999898</v>
      </c>
      <c r="AH583" s="21">
        <v>17.202359999999999</v>
      </c>
      <c r="AI583" s="22">
        <v>33.716639999999998</v>
      </c>
      <c r="AJ583" s="23">
        <v>0</v>
      </c>
      <c r="AK583" s="24">
        <v>0</v>
      </c>
      <c r="AL583" s="16" t="s">
        <v>502</v>
      </c>
      <c r="AM583" s="17">
        <f>Table11[[#This Row],[Column3]]-Table11[[#This Row],[Labour]]</f>
        <v>-16.515169999999998</v>
      </c>
      <c r="AN583" s="18">
        <f>Table11[[#This Row],[Column4]]-Table11[[#This Row],[Conservative]]</f>
        <v>-4.3139200000000004</v>
      </c>
      <c r="AO583" s="19">
        <f>Table11[[#This Row],[Column5]]-Table11[[#This Row],[Reform]]</f>
        <v>6.259999999999998</v>
      </c>
      <c r="AP583" s="20">
        <f>Table11[[#This Row],[Column6]]-Table11[[#This Row],[LibDem]]</f>
        <v>-1.9499100000000098</v>
      </c>
      <c r="AQ583" s="21">
        <f>Table11[[#This Row],[Column7]]-Table11[[#This Row],[Green]]</f>
        <v>10.302359999999998</v>
      </c>
      <c r="AR583" s="22">
        <f>Table11[[#This Row],[Column8]]-Table11[[#This Row],[Oth]]</f>
        <v>6.2166399999999982</v>
      </c>
      <c r="AS583" s="23">
        <f>Table11[[#This Row],[Column9]]-Table11[[#This Row],[SNP]]</f>
        <v>0</v>
      </c>
      <c r="AT583" s="24">
        <f>Table11[[#This Row],[Column10]]-Table11[[#This Row],[PD]]</f>
        <v>0</v>
      </c>
      <c r="AU583" s="24">
        <f>MAX(Table11[[#This Row],[Column3]:[Column10]])-LARGE(Table11[[#This Row],[Column3]:[Column10]],2)</f>
        <v>12.331809999999997</v>
      </c>
      <c r="AV583">
        <f>Table11[[#This Row],[Column3]]*Table11[[#This Row],[Column2]]</f>
        <v>795857.83328000002</v>
      </c>
      <c r="AW583" s="25">
        <f>TRUNC(Table11[[#This Row],[Column3]]*Table11[[#This Row],[Column28]]/100)</f>
        <v>7958</v>
      </c>
      <c r="AX583" s="26">
        <f>TRUNC(Table11[[#This Row],[Column4]]*Table11[[#This Row],[Column29]]/100)</f>
        <v>1855</v>
      </c>
      <c r="AY583" s="27">
        <f>TRUNC(Table11[[#This Row],[Column5]]*Table11[[#This Row],[Column30]]/100)</f>
        <v>7279</v>
      </c>
      <c r="AZ583" s="28">
        <f>TRUNC(Table11[[#This Row],[Column6]]*Table11[[#This Row],[Column31]]/100)</f>
        <v>1172</v>
      </c>
      <c r="BA583" s="29">
        <f>TRUNC(Table11[[#This Row],[Column7]]*Table11[[#This Row],[Column312]]/100)</f>
        <v>6402</v>
      </c>
      <c r="BB583" s="30">
        <f>TRUNC(Table11[[#This Row],[Column8]]*Table11[[#This Row],[Column313]]/100)</f>
        <v>12547</v>
      </c>
      <c r="BC583" s="31">
        <f>TRUNC(Table11[[#This Row],[Column9]]*Table11[[#This Row],[Column314]]/100)</f>
        <v>0</v>
      </c>
      <c r="BD583" s="32">
        <f>TRUNC(Table11[[#This Row],[Column10]]*Table11[[#This Row],[Column30]]/100)</f>
        <v>0</v>
      </c>
      <c r="BE583">
        <f>Table11[[#This Row],[Column2]]</f>
        <v>37216</v>
      </c>
      <c r="BF583">
        <f>Table11[[#This Row],[Column28]]</f>
        <v>37216</v>
      </c>
      <c r="BG583">
        <f>Table11[[#This Row],[Column29]]</f>
        <v>37216</v>
      </c>
      <c r="BH583">
        <f>Table11[[#This Row],[Column30]]</f>
        <v>37216</v>
      </c>
      <c r="BI583">
        <f>Table11[[#This Row],[Column31]]</f>
        <v>37216</v>
      </c>
      <c r="BJ583">
        <f>Table11[[#This Row],[Column312]]</f>
        <v>37216</v>
      </c>
      <c r="BK583">
        <f>Table11[[#This Row],[Column313]]</f>
        <v>37216</v>
      </c>
      <c r="BL583">
        <f>Table11[[#This Row],[Column314]]</f>
        <v>37216</v>
      </c>
      <c r="BM583">
        <f>Table11[[#This Row],[Column315]]</f>
        <v>37216</v>
      </c>
      <c r="BN583">
        <f>Table11[[#This Row],[Column31]]</f>
        <v>37216</v>
      </c>
      <c r="BO583">
        <f>Table11[[#This Row],[Column312]]</f>
        <v>37216</v>
      </c>
    </row>
    <row r="584" spans="1:67" ht="28.8">
      <c r="A584" s="4" t="s">
        <v>504</v>
      </c>
      <c r="B584" s="5" t="s">
        <v>503</v>
      </c>
      <c r="C584" s="5" t="s">
        <v>293</v>
      </c>
      <c r="D584" s="56" t="s">
        <v>1510</v>
      </c>
      <c r="E584" s="16">
        <v>0</v>
      </c>
      <c r="F584">
        <v>20.077000000000002</v>
      </c>
      <c r="G584">
        <v>11.132</v>
      </c>
      <c r="H584">
        <v>10.321999999999999</v>
      </c>
      <c r="I584">
        <v>20.347999999999999</v>
      </c>
      <c r="J584">
        <v>14.361000000000001</v>
      </c>
      <c r="K584">
        <v>1.6539999999999999</v>
      </c>
      <c r="L584">
        <v>22.106999999999999</v>
      </c>
      <c r="M584" s="7">
        <f>Table11[[#This Row],[Progressives]]*0.67+Table11[[#This Row],[Muslim]]*0.64+Table11[[#This Row],[Left]]*0.35+Table11[[#This Row],[Average]]*0.52+Table11[[#This Row],[Reforms]]*0.2</f>
        <v>38.663579999999996</v>
      </c>
      <c r="N584" s="58">
        <f>Table11[[#This Row],[Average]]*0.34+Table11[[#This Row],[Liberal]]*0.45+Table11[[#This Row],[Blues]]+Table11[[#This Row],[Reforms]]*0.6</f>
        <v>28.298970000000001</v>
      </c>
      <c r="O584" s="9">
        <f>Table11[[#This Row],[Liberal]]*0.55+Table11[[#This Row],[Progressives]]*0.07+Table11[[#This Row],[Average]]*0.14</f>
        <v>11.469810000000001</v>
      </c>
      <c r="P584" s="11">
        <f>Table11[[#This Row],[Muslim]]*0.06+Table11[[#This Row],[Left]]*0.44+Table11[[#This Row],[Progressives]]*0.26</f>
        <v>8.7864199999999997</v>
      </c>
      <c r="Q584" s="59"/>
      <c r="R584" s="57">
        <f>Table11[[#This Row],[Muslim]]*0.3+Table11[[#This Row],[Left]]*0.21+Table11[[#This Row],[Reforms]]*0.2</f>
        <v>12.782220000000001</v>
      </c>
      <c r="T584" s="7">
        <v>35.799999999999997</v>
      </c>
      <c r="U584" s="8">
        <v>14.7</v>
      </c>
      <c r="V584" s="10">
        <v>22.5</v>
      </c>
      <c r="W584" s="9">
        <v>2.9</v>
      </c>
      <c r="X584" s="11">
        <v>10.199999999999999</v>
      </c>
      <c r="Y584" s="13">
        <v>13.9</v>
      </c>
      <c r="Z584" s="12">
        <v>0</v>
      </c>
      <c r="AA584" s="14">
        <v>0</v>
      </c>
      <c r="AB584">
        <f t="shared" ca="1" si="9"/>
        <v>4.868715056990236E-2</v>
      </c>
      <c r="AC584">
        <v>33042</v>
      </c>
      <c r="AD584" s="17">
        <v>34.418239999999997</v>
      </c>
      <c r="AE584" s="18">
        <v>11.464639999999999</v>
      </c>
      <c r="AF584" s="19">
        <v>30.810359999999999</v>
      </c>
      <c r="AG584" s="20">
        <v>4.1115599999999999</v>
      </c>
      <c r="AH584" s="21">
        <v>17.318000000000001</v>
      </c>
      <c r="AI584" s="22">
        <v>1.8772</v>
      </c>
      <c r="AJ584" s="23">
        <v>0</v>
      </c>
      <c r="AK584" s="24">
        <v>0</v>
      </c>
      <c r="AL584" s="16" t="s">
        <v>504</v>
      </c>
      <c r="AM584" s="17">
        <f>Table11[[#This Row],[Column3]]-Table11[[#This Row],[Labour]]</f>
        <v>-1.3817599999999999</v>
      </c>
      <c r="AN584" s="18">
        <f>Table11[[#This Row],[Column4]]-Table11[[#This Row],[Conservative]]</f>
        <v>-3.23536</v>
      </c>
      <c r="AO584" s="19">
        <f>Table11[[#This Row],[Column5]]-Table11[[#This Row],[Reform]]</f>
        <v>8.3103599999999993</v>
      </c>
      <c r="AP584" s="20">
        <f>Table11[[#This Row],[Column6]]-Table11[[#This Row],[LibDem]]</f>
        <v>1.21156</v>
      </c>
      <c r="AQ584" s="21">
        <f>Table11[[#This Row],[Column7]]-Table11[[#This Row],[Green]]</f>
        <v>7.1180000000000021</v>
      </c>
      <c r="AR584" s="22">
        <f>Table11[[#This Row],[Column8]]-Table11[[#This Row],[Oth]]</f>
        <v>-12.0228</v>
      </c>
      <c r="AS584" s="23">
        <f>Table11[[#This Row],[Column9]]-Table11[[#This Row],[SNP]]</f>
        <v>0</v>
      </c>
      <c r="AT584" s="24">
        <f>Table11[[#This Row],[Column10]]-Table11[[#This Row],[PD]]</f>
        <v>0</v>
      </c>
      <c r="AU584" s="24">
        <f>MAX(Table11[[#This Row],[Column3]:[Column10]])-LARGE(Table11[[#This Row],[Column3]:[Column10]],2)</f>
        <v>3.607879999999998</v>
      </c>
      <c r="AV584">
        <f>Table11[[#This Row],[Column3]]*Table11[[#This Row],[Column2]]</f>
        <v>1137247.4860799999</v>
      </c>
      <c r="AW584" s="25">
        <f>TRUNC(Table11[[#This Row],[Column3]]*Table11[[#This Row],[Column28]]/100)</f>
        <v>11372</v>
      </c>
      <c r="AX584" s="26">
        <f>TRUNC(Table11[[#This Row],[Column4]]*Table11[[#This Row],[Column29]]/100)</f>
        <v>3788</v>
      </c>
      <c r="AY584" s="27">
        <f>TRUNC(Table11[[#This Row],[Column5]]*Table11[[#This Row],[Column30]]/100)</f>
        <v>10180</v>
      </c>
      <c r="AZ584" s="28">
        <f>TRUNC(Table11[[#This Row],[Column6]]*Table11[[#This Row],[Column31]]/100)</f>
        <v>1358</v>
      </c>
      <c r="BA584" s="29">
        <f>TRUNC(Table11[[#This Row],[Column7]]*Table11[[#This Row],[Column312]]/100)</f>
        <v>5722</v>
      </c>
      <c r="BB584" s="30">
        <f>TRUNC(Table11[[#This Row],[Column8]]*Table11[[#This Row],[Column313]]/100)</f>
        <v>620</v>
      </c>
      <c r="BC584" s="31">
        <f>TRUNC(Table11[[#This Row],[Column9]]*Table11[[#This Row],[Column314]]/100)</f>
        <v>0</v>
      </c>
      <c r="BD584" s="32">
        <f>TRUNC(Table11[[#This Row],[Column10]]*Table11[[#This Row],[Column30]]/100)</f>
        <v>0</v>
      </c>
      <c r="BE584">
        <f>Table11[[#This Row],[Column2]]</f>
        <v>33042</v>
      </c>
      <c r="BF584">
        <f>Table11[[#This Row],[Column28]]</f>
        <v>33042</v>
      </c>
      <c r="BG584">
        <f>Table11[[#This Row],[Column29]]</f>
        <v>33042</v>
      </c>
      <c r="BH584">
        <f>Table11[[#This Row],[Column30]]</f>
        <v>33042</v>
      </c>
      <c r="BI584">
        <f>Table11[[#This Row],[Column31]]</f>
        <v>33042</v>
      </c>
      <c r="BJ584">
        <f>Table11[[#This Row],[Column312]]</f>
        <v>33042</v>
      </c>
      <c r="BK584">
        <f>Table11[[#This Row],[Column313]]</f>
        <v>33042</v>
      </c>
      <c r="BL584">
        <f>Table11[[#This Row],[Column314]]</f>
        <v>33042</v>
      </c>
      <c r="BM584">
        <f>Table11[[#This Row],[Column315]]</f>
        <v>33042</v>
      </c>
      <c r="BN584">
        <f>Table11[[#This Row],[Column31]]</f>
        <v>33042</v>
      </c>
      <c r="BO584">
        <f>Table11[[#This Row],[Column312]]</f>
        <v>33042</v>
      </c>
    </row>
    <row r="585" spans="1:67" ht="28.8" customHeight="1">
      <c r="A585" s="4" t="s">
        <v>505</v>
      </c>
      <c r="B585" s="5" t="s">
        <v>503</v>
      </c>
      <c r="C585" s="5" t="s">
        <v>293</v>
      </c>
      <c r="D585" s="56" t="s">
        <v>1511</v>
      </c>
      <c r="E585">
        <v>0</v>
      </c>
      <c r="F585">
        <v>58.738</v>
      </c>
      <c r="G585">
        <v>15.605</v>
      </c>
      <c r="H585">
        <v>11.125999999999999</v>
      </c>
      <c r="I585">
        <v>0</v>
      </c>
      <c r="J585">
        <v>6.048</v>
      </c>
      <c r="K585">
        <v>1.6459999999999999</v>
      </c>
      <c r="L585">
        <v>6.8369999999999997</v>
      </c>
      <c r="M585" s="7">
        <f>Table11[[#This Row],[Progressives]]*0.67+Table11[[#This Row],[Muslim]]*0.64+Table11[[#This Row],[Left]]*0.35+Table11[[#This Row],[Average]]*0.52+Table11[[#This Row],[Reforms]]*0.2</f>
        <v>51.875889999999998</v>
      </c>
      <c r="N585" s="58">
        <f>Table11[[#This Row],[Average]]*0.34+Table11[[#This Row],[Liberal]]*0.45+Table11[[#This Row],[Blues]]+Table11[[#This Row],[Reforms]]*0.6</f>
        <v>8.4697999999999993</v>
      </c>
      <c r="O585" s="9">
        <f>Table11[[#This Row],[Liberal]]*0.55+Table11[[#This Row],[Progressives]]*0.07+Table11[[#This Row],[Average]]*0.14</f>
        <v>4.105220000000001</v>
      </c>
      <c r="P585" s="11">
        <f>Table11[[#This Row],[Muslim]]*0.06+Table11[[#This Row],[Left]]*0.44+Table11[[#This Row],[Progressives]]*0.26</f>
        <v>13.283239999999999</v>
      </c>
      <c r="Q585" s="59"/>
      <c r="R585" s="57">
        <f>Table11[[#This Row],[Muslim]]*0.3+Table11[[#This Row],[Left]]*0.21+Table11[[#This Row],[Reforms]]*0.2</f>
        <v>22.265849999999997</v>
      </c>
      <c r="T585" s="7">
        <v>31.6</v>
      </c>
      <c r="U585" s="8">
        <v>8.1999999999999993</v>
      </c>
      <c r="V585" s="10">
        <v>8</v>
      </c>
      <c r="W585" s="9">
        <v>2</v>
      </c>
      <c r="X585" s="11">
        <v>10</v>
      </c>
      <c r="Y585" s="13">
        <v>40.200000000000003</v>
      </c>
      <c r="Z585" s="12">
        <v>0</v>
      </c>
      <c r="AA585" s="14">
        <v>0</v>
      </c>
      <c r="AB585">
        <f t="shared" ca="1" si="9"/>
        <v>0.80008967053512436</v>
      </c>
      <c r="AC585">
        <v>37081</v>
      </c>
      <c r="AD585" s="17">
        <v>10.4832</v>
      </c>
      <c r="AE585" s="18">
        <v>4.4000000000000004</v>
      </c>
      <c r="AF585" s="19">
        <v>11.92</v>
      </c>
      <c r="AG585" s="20">
        <v>2.3287499999999999</v>
      </c>
      <c r="AH585" s="21">
        <v>27.628050000000002</v>
      </c>
      <c r="AI585" s="22">
        <v>43.24</v>
      </c>
      <c r="AJ585" s="23">
        <v>0</v>
      </c>
      <c r="AK585" s="24">
        <v>0</v>
      </c>
      <c r="AL585" s="16" t="s">
        <v>505</v>
      </c>
      <c r="AM585" s="17">
        <f>Table11[[#This Row],[Column3]]-Table11[[#This Row],[Labour]]</f>
        <v>-21.116800000000001</v>
      </c>
      <c r="AN585" s="18">
        <f>Table11[[#This Row],[Column4]]-Table11[[#This Row],[Conservative]]</f>
        <v>-3.7999999999999989</v>
      </c>
      <c r="AO585" s="19">
        <f>Table11[[#This Row],[Column5]]-Table11[[#This Row],[Reform]]</f>
        <v>3.92</v>
      </c>
      <c r="AP585" s="20">
        <f>Table11[[#This Row],[Column6]]-Table11[[#This Row],[LibDem]]</f>
        <v>0.32874999999999988</v>
      </c>
      <c r="AQ585" s="21">
        <f>Table11[[#This Row],[Column7]]-Table11[[#This Row],[Green]]</f>
        <v>17.628050000000002</v>
      </c>
      <c r="AR585" s="22">
        <f>Table11[[#This Row],[Column8]]-Table11[[#This Row],[Oth]]</f>
        <v>3.0399999999999991</v>
      </c>
      <c r="AS585" s="23">
        <f>Table11[[#This Row],[Column9]]-Table11[[#This Row],[SNP]]</f>
        <v>0</v>
      </c>
      <c r="AT585" s="24">
        <f>Table11[[#This Row],[Column10]]-Table11[[#This Row],[PD]]</f>
        <v>0</v>
      </c>
      <c r="AU585" s="24">
        <f>MAX(Table11[[#This Row],[Column3]:[Column10]])-LARGE(Table11[[#This Row],[Column3]:[Column10]],2)</f>
        <v>15.61195</v>
      </c>
      <c r="AV585">
        <f>Table11[[#This Row],[Column3]]*Table11[[#This Row],[Column2]]</f>
        <v>388727.5392</v>
      </c>
      <c r="AW585" s="25">
        <f>TRUNC(Table11[[#This Row],[Column3]]*Table11[[#This Row],[Column28]]/100)</f>
        <v>3887</v>
      </c>
      <c r="AX585" s="26">
        <f>TRUNC(Table11[[#This Row],[Column4]]*Table11[[#This Row],[Column29]]/100)</f>
        <v>1631</v>
      </c>
      <c r="AY585" s="27">
        <f>TRUNC(Table11[[#This Row],[Column5]]*Table11[[#This Row],[Column30]]/100)</f>
        <v>4420</v>
      </c>
      <c r="AZ585" s="28">
        <f>TRUNC(Table11[[#This Row],[Column6]]*Table11[[#This Row],[Column31]]/100)</f>
        <v>863</v>
      </c>
      <c r="BA585" s="29">
        <f>TRUNC(Table11[[#This Row],[Column7]]*Table11[[#This Row],[Column312]]/100)</f>
        <v>10244</v>
      </c>
      <c r="BB585" s="30">
        <f>TRUNC(Table11[[#This Row],[Column8]]*Table11[[#This Row],[Column313]]/100)</f>
        <v>16033</v>
      </c>
      <c r="BC585" s="31">
        <f>TRUNC(Table11[[#This Row],[Column9]]*Table11[[#This Row],[Column314]]/100)</f>
        <v>0</v>
      </c>
      <c r="BD585" s="32">
        <f>TRUNC(Table11[[#This Row],[Column10]]*Table11[[#This Row],[Column30]]/100)</f>
        <v>0</v>
      </c>
      <c r="BE585">
        <f>Table11[[#This Row],[Column2]]</f>
        <v>37081</v>
      </c>
      <c r="BF585">
        <f>Table11[[#This Row],[Column28]]</f>
        <v>37081</v>
      </c>
      <c r="BG585">
        <f>Table11[[#This Row],[Column29]]</f>
        <v>37081</v>
      </c>
      <c r="BH585">
        <f>Table11[[#This Row],[Column30]]</f>
        <v>37081</v>
      </c>
      <c r="BI585">
        <f>Table11[[#This Row],[Column31]]</f>
        <v>37081</v>
      </c>
      <c r="BJ585">
        <f>Table11[[#This Row],[Column312]]</f>
        <v>37081</v>
      </c>
      <c r="BK585">
        <f>Table11[[#This Row],[Column313]]</f>
        <v>37081</v>
      </c>
      <c r="BL585">
        <f>Table11[[#This Row],[Column314]]</f>
        <v>37081</v>
      </c>
      <c r="BM585">
        <f>Table11[[#This Row],[Column315]]</f>
        <v>37081</v>
      </c>
      <c r="BN585">
        <f>Table11[[#This Row],[Column31]]</f>
        <v>37081</v>
      </c>
      <c r="BO585">
        <f>Table11[[#This Row],[Column312]]</f>
        <v>37081</v>
      </c>
    </row>
    <row r="586" spans="1:67" ht="28.8">
      <c r="A586" s="4" t="s">
        <v>511</v>
      </c>
      <c r="B586" s="5" t="s">
        <v>472</v>
      </c>
      <c r="C586" s="5" t="s">
        <v>293</v>
      </c>
      <c r="D586" s="56" t="s">
        <v>1512</v>
      </c>
      <c r="E586" s="16">
        <v>0</v>
      </c>
      <c r="F586">
        <v>0.47699999999999998</v>
      </c>
      <c r="G586">
        <v>6.3760000000000003</v>
      </c>
      <c r="H586">
        <v>6.8520000000000003</v>
      </c>
      <c r="I586">
        <v>28.148</v>
      </c>
      <c r="J586">
        <v>17.649000000000001</v>
      </c>
      <c r="K586">
        <v>9.7899999999999991</v>
      </c>
      <c r="L586">
        <v>30.707999999999998</v>
      </c>
      <c r="M586" s="7">
        <f>Table11[[#This Row],[Progressives]]*0.67+Table11[[#This Row],[Muslim]]*0.64+Table11[[#This Row],[Left]]*0.35+Table11[[#This Row],[Average]]*0.52+Table11[[#This Row],[Reforms]]*0.2</f>
        <v>27.906279999999999</v>
      </c>
      <c r="N586" s="58">
        <f>Table11[[#This Row],[Average]]*0.34+Table11[[#This Row],[Liberal]]*0.45+Table11[[#This Row],[Blues]]+Table11[[#This Row],[Reforms]]*0.6</f>
        <v>45.727170000000001</v>
      </c>
      <c r="O586" s="9">
        <f>Table11[[#This Row],[Liberal]]*0.55+Table11[[#This Row],[Progressives]]*0.07+Table11[[#This Row],[Average]]*0.14</f>
        <v>14.127310000000001</v>
      </c>
      <c r="P586" s="11">
        <f>Table11[[#This Row],[Muslim]]*0.06+Table11[[#This Row],[Left]]*0.44+Table11[[#This Row],[Progressives]]*0.26</f>
        <v>4.6155800000000005</v>
      </c>
      <c r="Q586" s="59"/>
      <c r="R586" s="57">
        <f>Table11[[#This Row],[Muslim]]*0.3+Table11[[#This Row],[Left]]*0.21+Table11[[#This Row],[Reforms]]*0.2</f>
        <v>7.6236600000000001</v>
      </c>
      <c r="T586" s="7">
        <v>27.3</v>
      </c>
      <c r="U586" s="8">
        <v>34.6</v>
      </c>
      <c r="V586" s="10">
        <v>24.1</v>
      </c>
      <c r="W586" s="9">
        <v>7.2</v>
      </c>
      <c r="X586" s="11">
        <v>3.7</v>
      </c>
      <c r="Y586" s="13">
        <v>3.1</v>
      </c>
      <c r="Z586" s="12">
        <v>0</v>
      </c>
      <c r="AA586" s="14">
        <v>0</v>
      </c>
      <c r="AB586">
        <f t="shared" ca="1" si="9"/>
        <v>0.47692633747449109</v>
      </c>
      <c r="AC586">
        <v>42937</v>
      </c>
      <c r="AD586" s="17">
        <v>10.546559999999999</v>
      </c>
      <c r="AE586" s="18">
        <v>33.35492</v>
      </c>
      <c r="AF586" s="19">
        <v>39.064999999999998</v>
      </c>
      <c r="AG586" s="20">
        <v>6.8623199999999898</v>
      </c>
      <c r="AH586" s="21">
        <v>9.8800000000000008</v>
      </c>
      <c r="AI586" s="22">
        <v>0.29120000000000001</v>
      </c>
      <c r="AJ586" s="23">
        <v>0</v>
      </c>
      <c r="AK586" s="24">
        <v>0</v>
      </c>
      <c r="AL586" s="16" t="s">
        <v>511</v>
      </c>
      <c r="AM586" s="17">
        <f>Table11[[#This Row],[Column3]]-Table11[[#This Row],[Labour]]</f>
        <v>-16.753440000000001</v>
      </c>
      <c r="AN586" s="18">
        <f>Table11[[#This Row],[Column4]]-Table11[[#This Row],[Conservative]]</f>
        <v>-1.2450800000000015</v>
      </c>
      <c r="AO586" s="19">
        <f>Table11[[#This Row],[Column5]]-Table11[[#This Row],[Reform]]</f>
        <v>14.964999999999996</v>
      </c>
      <c r="AP586" s="20">
        <f>Table11[[#This Row],[Column6]]-Table11[[#This Row],[LibDem]]</f>
        <v>-0.33768000000001042</v>
      </c>
      <c r="AQ586" s="21">
        <f>Table11[[#This Row],[Column7]]-Table11[[#This Row],[Green]]</f>
        <v>6.1800000000000006</v>
      </c>
      <c r="AR586" s="22">
        <f>Table11[[#This Row],[Column8]]-Table11[[#This Row],[Oth]]</f>
        <v>-2.8088000000000002</v>
      </c>
      <c r="AS586" s="23">
        <f>Table11[[#This Row],[Column9]]-Table11[[#This Row],[SNP]]</f>
        <v>0</v>
      </c>
      <c r="AT586" s="24">
        <f>Table11[[#This Row],[Column10]]-Table11[[#This Row],[PD]]</f>
        <v>0</v>
      </c>
      <c r="AU586" s="24">
        <f>MAX(Table11[[#This Row],[Column3]:[Column10]])-LARGE(Table11[[#This Row],[Column3]:[Column10]],2)</f>
        <v>5.7100799999999978</v>
      </c>
      <c r="AV586">
        <f>Table11[[#This Row],[Column3]]*Table11[[#This Row],[Column2]]</f>
        <v>452837.64671999996</v>
      </c>
      <c r="AW586" s="25">
        <f>TRUNC(Table11[[#This Row],[Column3]]*Table11[[#This Row],[Column28]]/100)</f>
        <v>4528</v>
      </c>
      <c r="AX586" s="26">
        <f>TRUNC(Table11[[#This Row],[Column4]]*Table11[[#This Row],[Column29]]/100)</f>
        <v>14321</v>
      </c>
      <c r="AY586" s="27">
        <f>TRUNC(Table11[[#This Row],[Column5]]*Table11[[#This Row],[Column30]]/100)</f>
        <v>16773</v>
      </c>
      <c r="AZ586" s="28">
        <f>TRUNC(Table11[[#This Row],[Column6]]*Table11[[#This Row],[Column31]]/100)</f>
        <v>2946</v>
      </c>
      <c r="BA586" s="29">
        <f>TRUNC(Table11[[#This Row],[Column7]]*Table11[[#This Row],[Column312]]/100)</f>
        <v>4242</v>
      </c>
      <c r="BB586" s="30">
        <f>TRUNC(Table11[[#This Row],[Column8]]*Table11[[#This Row],[Column313]]/100)</f>
        <v>125</v>
      </c>
      <c r="BC586" s="31">
        <f>TRUNC(Table11[[#This Row],[Column9]]*Table11[[#This Row],[Column314]]/100)</f>
        <v>0</v>
      </c>
      <c r="BD586" s="32">
        <f>TRUNC(Table11[[#This Row],[Column10]]*Table11[[#This Row],[Column30]]/100)</f>
        <v>0</v>
      </c>
      <c r="BE586">
        <f>Table11[[#This Row],[Column2]]</f>
        <v>42937</v>
      </c>
      <c r="BF586">
        <f>Table11[[#This Row],[Column28]]</f>
        <v>42937</v>
      </c>
      <c r="BG586">
        <f>Table11[[#This Row],[Column29]]</f>
        <v>42937</v>
      </c>
      <c r="BH586">
        <f>Table11[[#This Row],[Column30]]</f>
        <v>42937</v>
      </c>
      <c r="BI586">
        <f>Table11[[#This Row],[Column31]]</f>
        <v>42937</v>
      </c>
      <c r="BJ586">
        <f>Table11[[#This Row],[Column312]]</f>
        <v>42937</v>
      </c>
      <c r="BK586">
        <f>Table11[[#This Row],[Column313]]</f>
        <v>42937</v>
      </c>
      <c r="BL586">
        <f>Table11[[#This Row],[Column314]]</f>
        <v>42937</v>
      </c>
      <c r="BM586">
        <f>Table11[[#This Row],[Column315]]</f>
        <v>42937</v>
      </c>
      <c r="BN586">
        <f>Table11[[#This Row],[Column31]]</f>
        <v>42937</v>
      </c>
      <c r="BO586">
        <f>Table11[[#This Row],[Column312]]</f>
        <v>42937</v>
      </c>
    </row>
    <row r="587" spans="1:67" ht="28.8">
      <c r="A587" s="2" t="s">
        <v>512</v>
      </c>
      <c r="B587" s="3" t="s">
        <v>501</v>
      </c>
      <c r="C587" s="3" t="s">
        <v>293</v>
      </c>
      <c r="D587" s="50" t="s">
        <v>1513</v>
      </c>
      <c r="E587" s="16">
        <v>0</v>
      </c>
      <c r="F587">
        <v>0.71399999999999997</v>
      </c>
      <c r="G587">
        <v>7.0890000000000004</v>
      </c>
      <c r="H587">
        <v>5.2839999999999998</v>
      </c>
      <c r="I587">
        <v>23.82</v>
      </c>
      <c r="J587">
        <v>23.395</v>
      </c>
      <c r="K587">
        <v>8.8109999999999999</v>
      </c>
      <c r="L587">
        <v>30.885999999999999</v>
      </c>
      <c r="M587" s="7">
        <f>Table11[[#This Row],[Progressives]]*0.67+Table11[[#This Row],[Muslim]]*0.64+Table11[[#This Row],[Left]]*0.35+Table11[[#This Row],[Average]]*0.52+Table11[[#This Row],[Reforms]]*0.2</f>
        <v>25.041989999999998</v>
      </c>
      <c r="N587" s="58">
        <f>Table11[[#This Row],[Average]]*0.34+Table11[[#This Row],[Liberal]]*0.45+Table11[[#This Row],[Blues]]+Table11[[#This Row],[Reforms]]*0.6</f>
        <v>45.969149999999999</v>
      </c>
      <c r="O587" s="9">
        <f>Table11[[#This Row],[Liberal]]*0.55+Table11[[#This Row],[Progressives]]*0.07+Table11[[#This Row],[Average]]*0.14</f>
        <v>16.571930000000002</v>
      </c>
      <c r="P587" s="11">
        <f>Table11[[#This Row],[Muslim]]*0.06+Table11[[#This Row],[Left]]*0.44+Table11[[#This Row],[Progressives]]*0.26</f>
        <v>4.5358400000000003</v>
      </c>
      <c r="Q587" s="59"/>
      <c r="R587" s="57">
        <f>Table11[[#This Row],[Muslim]]*0.3+Table11[[#This Row],[Left]]*0.21+Table11[[#This Row],[Reforms]]*0.2</f>
        <v>7.88009</v>
      </c>
      <c r="T587" s="7">
        <v>29.8</v>
      </c>
      <c r="U587" s="8">
        <v>37.4</v>
      </c>
      <c r="V587" s="10">
        <v>24.9</v>
      </c>
      <c r="W587" s="9">
        <v>3.4</v>
      </c>
      <c r="X587" s="11">
        <v>4.5</v>
      </c>
      <c r="Y587" s="13">
        <v>0</v>
      </c>
      <c r="Z587" s="12">
        <v>0</v>
      </c>
      <c r="AA587" s="14">
        <v>0</v>
      </c>
      <c r="AB587">
        <f t="shared" ca="1" si="9"/>
        <v>0.70384490231313768</v>
      </c>
      <c r="AC587">
        <v>42508</v>
      </c>
      <c r="AD587" s="17">
        <v>11.18336</v>
      </c>
      <c r="AE587" s="18">
        <v>36.5244</v>
      </c>
      <c r="AF587" s="19">
        <v>37.466000000000001</v>
      </c>
      <c r="AG587" s="20">
        <v>4.45824</v>
      </c>
      <c r="AH587" s="21">
        <v>10.368</v>
      </c>
      <c r="AI587" s="22">
        <v>0</v>
      </c>
      <c r="AJ587" s="23">
        <v>0</v>
      </c>
      <c r="AK587" s="24">
        <v>0</v>
      </c>
      <c r="AL587" t="s">
        <v>512</v>
      </c>
      <c r="AM587" s="17">
        <f>Table11[[#This Row],[Column3]]-Table11[[#This Row],[Labour]]</f>
        <v>-18.61664</v>
      </c>
      <c r="AN587" s="18">
        <f>Table11[[#This Row],[Column4]]-Table11[[#This Row],[Conservative]]</f>
        <v>-0.8755999999999986</v>
      </c>
      <c r="AO587" s="19">
        <f>Table11[[#This Row],[Column5]]-Table11[[#This Row],[Reform]]</f>
        <v>12.566000000000003</v>
      </c>
      <c r="AP587" s="20">
        <f>Table11[[#This Row],[Column6]]-Table11[[#This Row],[LibDem]]</f>
        <v>1.0582400000000001</v>
      </c>
      <c r="AQ587" s="21">
        <f>Table11[[#This Row],[Column7]]-Table11[[#This Row],[Green]]</f>
        <v>5.8680000000000003</v>
      </c>
      <c r="AR587" s="22">
        <f>Table11[[#This Row],[Column8]]-Table11[[#This Row],[Oth]]</f>
        <v>0</v>
      </c>
      <c r="AS587" s="23">
        <f>Table11[[#This Row],[Column9]]-Table11[[#This Row],[SNP]]</f>
        <v>0</v>
      </c>
      <c r="AT587" s="24">
        <f>Table11[[#This Row],[Column10]]-Table11[[#This Row],[PD]]</f>
        <v>0</v>
      </c>
      <c r="AU587" s="24">
        <f>MAX(Table11[[#This Row],[Column3]:[Column10]])-LARGE(Table11[[#This Row],[Column3]:[Column10]],2)</f>
        <v>0.9416000000000011</v>
      </c>
      <c r="AV587">
        <f>Table11[[#This Row],[Column3]]*Table11[[#This Row],[Column2]]</f>
        <v>475382.26688000001</v>
      </c>
      <c r="AW587" s="25">
        <f>TRUNC(Table11[[#This Row],[Column3]]*Table11[[#This Row],[Column28]]/100)</f>
        <v>4753</v>
      </c>
      <c r="AX587" s="26">
        <f>TRUNC(Table11[[#This Row],[Column4]]*Table11[[#This Row],[Column29]]/100)</f>
        <v>15525</v>
      </c>
      <c r="AY587" s="27">
        <f>TRUNC(Table11[[#This Row],[Column5]]*Table11[[#This Row],[Column30]]/100)</f>
        <v>15926</v>
      </c>
      <c r="AZ587" s="28">
        <f>TRUNC(Table11[[#This Row],[Column6]]*Table11[[#This Row],[Column31]]/100)</f>
        <v>1895</v>
      </c>
      <c r="BA587" s="29">
        <f>TRUNC(Table11[[#This Row],[Column7]]*Table11[[#This Row],[Column312]]/100)</f>
        <v>4407</v>
      </c>
      <c r="BB587" s="30">
        <f>TRUNC(Table11[[#This Row],[Column8]]*Table11[[#This Row],[Column313]]/100)</f>
        <v>0</v>
      </c>
      <c r="BC587" s="31">
        <f>TRUNC(Table11[[#This Row],[Column9]]*Table11[[#This Row],[Column314]]/100)</f>
        <v>0</v>
      </c>
      <c r="BD587" s="32">
        <f>TRUNC(Table11[[#This Row],[Column10]]*Table11[[#This Row],[Column30]]/100)</f>
        <v>0</v>
      </c>
      <c r="BE587">
        <f>Table11[[#This Row],[Column2]]</f>
        <v>42508</v>
      </c>
      <c r="BF587">
        <f>Table11[[#This Row],[Column28]]</f>
        <v>42508</v>
      </c>
      <c r="BG587">
        <f>Table11[[#This Row],[Column29]]</f>
        <v>42508</v>
      </c>
      <c r="BH587">
        <f>Table11[[#This Row],[Column30]]</f>
        <v>42508</v>
      </c>
      <c r="BI587">
        <f>Table11[[#This Row],[Column31]]</f>
        <v>42508</v>
      </c>
      <c r="BJ587">
        <f>Table11[[#This Row],[Column312]]</f>
        <v>42508</v>
      </c>
      <c r="BK587">
        <f>Table11[[#This Row],[Column313]]</f>
        <v>42508</v>
      </c>
      <c r="BL587">
        <f>Table11[[#This Row],[Column314]]</f>
        <v>42508</v>
      </c>
      <c r="BM587">
        <f>Table11[[#This Row],[Column315]]</f>
        <v>42508</v>
      </c>
      <c r="BN587">
        <f>Table11[[#This Row],[Column31]]</f>
        <v>42508</v>
      </c>
      <c r="BO587">
        <f>Table11[[#This Row],[Column312]]</f>
        <v>42508</v>
      </c>
    </row>
    <row r="588" spans="1:67" ht="28.8" customHeight="1">
      <c r="A588" s="2" t="s">
        <v>529</v>
      </c>
      <c r="B588" s="3" t="s">
        <v>503</v>
      </c>
      <c r="C588" s="3" t="s">
        <v>293</v>
      </c>
      <c r="D588" s="50" t="s">
        <v>1514</v>
      </c>
      <c r="E588">
        <v>0</v>
      </c>
      <c r="F588">
        <v>1.7509999999999999</v>
      </c>
      <c r="G588">
        <v>7.8440000000000003</v>
      </c>
      <c r="H588">
        <v>8.74</v>
      </c>
      <c r="I588">
        <v>24.228999999999999</v>
      </c>
      <c r="J588">
        <v>27.425999999999998</v>
      </c>
      <c r="K588">
        <v>7.2990000000000004</v>
      </c>
      <c r="L588">
        <v>22.710999999999999</v>
      </c>
      <c r="M588" s="7">
        <f>Table11[[#This Row],[Progressives]]*0.67+Table11[[#This Row],[Muslim]]*0.64+Table11[[#This Row],[Left]]*0.35+Table11[[#This Row],[Average]]*0.52+Table11[[#This Row],[Reforms]]*0.2</f>
        <v>26.863120000000002</v>
      </c>
      <c r="N588" s="58">
        <f>Table11[[#This Row],[Average]]*0.34+Table11[[#This Row],[Liberal]]*0.45+Table11[[#This Row],[Blues]]+Table11[[#This Row],[Reforms]]*0.6</f>
        <v>41.505159999999997</v>
      </c>
      <c r="O588" s="9">
        <f>Table11[[#This Row],[Liberal]]*0.55+Table11[[#This Row],[Progressives]]*0.07+Table11[[#This Row],[Average]]*0.14</f>
        <v>19.088160000000002</v>
      </c>
      <c r="P588" s="11">
        <f>Table11[[#This Row],[Muslim]]*0.06+Table11[[#This Row],[Left]]*0.44+Table11[[#This Row],[Progressives]]*0.26</f>
        <v>5.8288200000000003</v>
      </c>
      <c r="Q588" s="59"/>
      <c r="R588" s="57">
        <f>Table11[[#This Row],[Muslim]]*0.3+Table11[[#This Row],[Left]]*0.21+Table11[[#This Row],[Reforms]]*0.2</f>
        <v>6.7147400000000008</v>
      </c>
      <c r="T588" s="7">
        <v>44.4</v>
      </c>
      <c r="U588" s="8">
        <v>26.3</v>
      </c>
      <c r="V588" s="10">
        <v>15.4</v>
      </c>
      <c r="W588" s="9">
        <v>5.2</v>
      </c>
      <c r="X588" s="11">
        <v>7.5</v>
      </c>
      <c r="Y588" s="13">
        <v>1.2</v>
      </c>
      <c r="Z588" s="12">
        <v>0</v>
      </c>
      <c r="AA588" s="14">
        <v>0</v>
      </c>
      <c r="AB588">
        <f t="shared" ca="1" si="9"/>
        <v>0.18924616489064761</v>
      </c>
      <c r="AC588">
        <v>49608</v>
      </c>
      <c r="AD588" s="17">
        <v>26.372399999999999</v>
      </c>
      <c r="AE588" s="18">
        <v>24.109279999999998</v>
      </c>
      <c r="AF588" s="19">
        <v>29.08</v>
      </c>
      <c r="AG588" s="20">
        <v>4.9507199999999996</v>
      </c>
      <c r="AH588" s="21">
        <v>15.316000000000001</v>
      </c>
      <c r="AI588" s="22">
        <v>0.171599999999999</v>
      </c>
      <c r="AJ588" s="23">
        <v>0</v>
      </c>
      <c r="AK588" s="24">
        <v>0</v>
      </c>
      <c r="AL588" t="s">
        <v>529</v>
      </c>
      <c r="AM588" s="17">
        <f>Table11[[#This Row],[Column3]]-Table11[[#This Row],[Labour]]</f>
        <v>-18.0276</v>
      </c>
      <c r="AN588" s="18">
        <f>Table11[[#This Row],[Column4]]-Table11[[#This Row],[Conservative]]</f>
        <v>-2.1907200000000024</v>
      </c>
      <c r="AO588" s="19">
        <f>Table11[[#This Row],[Column5]]-Table11[[#This Row],[Reform]]</f>
        <v>13.679999999999998</v>
      </c>
      <c r="AP588" s="20">
        <f>Table11[[#This Row],[Column6]]-Table11[[#This Row],[LibDem]]</f>
        <v>-0.24928000000000061</v>
      </c>
      <c r="AQ588" s="21">
        <f>Table11[[#This Row],[Column7]]-Table11[[#This Row],[Green]]</f>
        <v>7.8160000000000007</v>
      </c>
      <c r="AR588" s="22">
        <f>Table11[[#This Row],[Column8]]-Table11[[#This Row],[Oth]]</f>
        <v>-1.0284000000000009</v>
      </c>
      <c r="AS588" s="23">
        <f>Table11[[#This Row],[Column9]]-Table11[[#This Row],[SNP]]</f>
        <v>0</v>
      </c>
      <c r="AT588" s="24">
        <f>Table11[[#This Row],[Column10]]-Table11[[#This Row],[PD]]</f>
        <v>0</v>
      </c>
      <c r="AU588" s="24">
        <f>MAX(Table11[[#This Row],[Column3]:[Column10]])-LARGE(Table11[[#This Row],[Column3]:[Column10]],2)</f>
        <v>2.7075999999999993</v>
      </c>
      <c r="AV588">
        <f>Table11[[#This Row],[Column3]]*Table11[[#This Row],[Column2]]</f>
        <v>1308282.0192</v>
      </c>
      <c r="AW588" s="25">
        <f>TRUNC(Table11[[#This Row],[Column3]]*Table11[[#This Row],[Column28]]/100)</f>
        <v>13082</v>
      </c>
      <c r="AX588" s="26">
        <f>TRUNC(Table11[[#This Row],[Column4]]*Table11[[#This Row],[Column29]]/100)</f>
        <v>11960</v>
      </c>
      <c r="AY588" s="27">
        <f>TRUNC(Table11[[#This Row],[Column5]]*Table11[[#This Row],[Column30]]/100)</f>
        <v>14426</v>
      </c>
      <c r="AZ588" s="28">
        <f>TRUNC(Table11[[#This Row],[Column6]]*Table11[[#This Row],[Column31]]/100)</f>
        <v>2455</v>
      </c>
      <c r="BA588" s="29">
        <f>TRUNC(Table11[[#This Row],[Column7]]*Table11[[#This Row],[Column312]]/100)</f>
        <v>7597</v>
      </c>
      <c r="BB588" s="30">
        <f>TRUNC(Table11[[#This Row],[Column8]]*Table11[[#This Row],[Column313]]/100)</f>
        <v>85</v>
      </c>
      <c r="BC588" s="31">
        <f>TRUNC(Table11[[#This Row],[Column9]]*Table11[[#This Row],[Column314]]/100)</f>
        <v>0</v>
      </c>
      <c r="BD588" s="32">
        <f>TRUNC(Table11[[#This Row],[Column10]]*Table11[[#This Row],[Column30]]/100)</f>
        <v>0</v>
      </c>
      <c r="BE588">
        <f>Table11[[#This Row],[Column2]]</f>
        <v>49608</v>
      </c>
      <c r="BF588">
        <f>Table11[[#This Row],[Column28]]</f>
        <v>49608</v>
      </c>
      <c r="BG588">
        <f>Table11[[#This Row],[Column29]]</f>
        <v>49608</v>
      </c>
      <c r="BH588">
        <f>Table11[[#This Row],[Column30]]</f>
        <v>49608</v>
      </c>
      <c r="BI588">
        <f>Table11[[#This Row],[Column31]]</f>
        <v>49608</v>
      </c>
      <c r="BJ588">
        <f>Table11[[#This Row],[Column312]]</f>
        <v>49608</v>
      </c>
      <c r="BK588">
        <f>Table11[[#This Row],[Column313]]</f>
        <v>49608</v>
      </c>
      <c r="BL588">
        <f>Table11[[#This Row],[Column314]]</f>
        <v>49608</v>
      </c>
      <c r="BM588">
        <f>Table11[[#This Row],[Column315]]</f>
        <v>49608</v>
      </c>
      <c r="BN588">
        <f>Table11[[#This Row],[Column31]]</f>
        <v>49608</v>
      </c>
      <c r="BO588">
        <f>Table11[[#This Row],[Column312]]</f>
        <v>49608</v>
      </c>
    </row>
    <row r="589" spans="1:67" ht="28.8">
      <c r="A589" s="4" t="s">
        <v>556</v>
      </c>
      <c r="B589" s="5" t="s">
        <v>503</v>
      </c>
      <c r="C589" s="5" t="s">
        <v>293</v>
      </c>
      <c r="D589" s="56" t="s">
        <v>1515</v>
      </c>
      <c r="E589">
        <v>0</v>
      </c>
      <c r="F589">
        <v>3.65</v>
      </c>
      <c r="G589">
        <v>7.94</v>
      </c>
      <c r="H589">
        <v>9.6780000000000008</v>
      </c>
      <c r="I589">
        <v>30.279</v>
      </c>
      <c r="J589">
        <v>23.068000000000001</v>
      </c>
      <c r="K589">
        <v>4.226</v>
      </c>
      <c r="L589">
        <v>21.16</v>
      </c>
      <c r="M589" s="7">
        <f>Table11[[#This Row],[Progressives]]*0.67+Table11[[#This Row],[Muslim]]*0.64+Table11[[#This Row],[Left]]*0.35+Table11[[#This Row],[Average]]*0.52+Table11[[#This Row],[Reforms]]*0.2</f>
        <v>31.576340000000002</v>
      </c>
      <c r="N589" s="58">
        <f>Table11[[#This Row],[Average]]*0.34+Table11[[#This Row],[Liberal]]*0.45+Table11[[#This Row],[Blues]]+Table11[[#This Row],[Reforms]]*0.6</f>
        <v>37.597459999999998</v>
      </c>
      <c r="O589" s="9">
        <f>Table11[[#This Row],[Liberal]]*0.55+Table11[[#This Row],[Progressives]]*0.07+Table11[[#This Row],[Average]]*0.14</f>
        <v>17.603920000000002</v>
      </c>
      <c r="P589" s="11">
        <f>Table11[[#This Row],[Muslim]]*0.06+Table11[[#This Row],[Left]]*0.44+Table11[[#This Row],[Progressives]]*0.26</f>
        <v>6.2288800000000002</v>
      </c>
      <c r="Q589" s="59"/>
      <c r="R589" s="57">
        <f>Table11[[#This Row],[Muslim]]*0.3+Table11[[#This Row],[Left]]*0.21+Table11[[#This Row],[Reforms]]*0.2</f>
        <v>6.9944000000000006</v>
      </c>
      <c r="T589" s="7">
        <v>41</v>
      </c>
      <c r="U589" s="8">
        <v>30.3</v>
      </c>
      <c r="V589" s="10">
        <v>15.8</v>
      </c>
      <c r="W589" s="9">
        <v>4.3</v>
      </c>
      <c r="X589" s="11">
        <v>7.5</v>
      </c>
      <c r="Y589" s="13">
        <v>1</v>
      </c>
      <c r="Z589" s="12">
        <v>0</v>
      </c>
      <c r="AA589" s="14">
        <v>0</v>
      </c>
      <c r="AB589">
        <f t="shared" ca="1" si="9"/>
        <v>0.76322073608866492</v>
      </c>
      <c r="AC589">
        <v>46221</v>
      </c>
      <c r="AD589" s="17">
        <v>24.907</v>
      </c>
      <c r="AE589" s="18">
        <v>25.883929999999999</v>
      </c>
      <c r="AF589" s="19">
        <v>27.991</v>
      </c>
      <c r="AG589" s="20">
        <v>5.14107</v>
      </c>
      <c r="AH589" s="21">
        <v>15.821</v>
      </c>
      <c r="AI589" s="22">
        <v>0.155999999999999</v>
      </c>
      <c r="AJ589" s="23">
        <v>0</v>
      </c>
      <c r="AK589" s="24">
        <v>0</v>
      </c>
      <c r="AL589" s="16" t="s">
        <v>556</v>
      </c>
      <c r="AM589" s="17">
        <f>Table11[[#This Row],[Column3]]-Table11[[#This Row],[Labour]]</f>
        <v>-16.093</v>
      </c>
      <c r="AN589" s="18">
        <f>Table11[[#This Row],[Column4]]-Table11[[#This Row],[Conservative]]</f>
        <v>-4.4160700000000013</v>
      </c>
      <c r="AO589" s="19">
        <f>Table11[[#This Row],[Column5]]-Table11[[#This Row],[Reform]]</f>
        <v>12.190999999999999</v>
      </c>
      <c r="AP589" s="20">
        <f>Table11[[#This Row],[Column6]]-Table11[[#This Row],[LibDem]]</f>
        <v>0.84107000000000021</v>
      </c>
      <c r="AQ589" s="21">
        <f>Table11[[#This Row],[Column7]]-Table11[[#This Row],[Green]]</f>
        <v>8.3209999999999997</v>
      </c>
      <c r="AR589" s="22">
        <f>Table11[[#This Row],[Column8]]-Table11[[#This Row],[Oth]]</f>
        <v>-0.84400000000000097</v>
      </c>
      <c r="AS589" s="23">
        <f>Table11[[#This Row],[Column9]]-Table11[[#This Row],[SNP]]</f>
        <v>0</v>
      </c>
      <c r="AT589" s="24">
        <f>Table11[[#This Row],[Column10]]-Table11[[#This Row],[PD]]</f>
        <v>0</v>
      </c>
      <c r="AU589" s="24">
        <f>MAX(Table11[[#This Row],[Column3]:[Column10]])-LARGE(Table11[[#This Row],[Column3]:[Column10]],2)</f>
        <v>2.1070700000000002</v>
      </c>
      <c r="AV589">
        <f>Table11[[#This Row],[Column3]]*Table11[[#This Row],[Column2]]</f>
        <v>1151226.4469999999</v>
      </c>
      <c r="AW589" s="25">
        <f>TRUNC(Table11[[#This Row],[Column3]]*Table11[[#This Row],[Column28]]/100)</f>
        <v>11512</v>
      </c>
      <c r="AX589" s="26">
        <f>TRUNC(Table11[[#This Row],[Column4]]*Table11[[#This Row],[Column29]]/100)</f>
        <v>11963</v>
      </c>
      <c r="AY589" s="27">
        <f>TRUNC(Table11[[#This Row],[Column5]]*Table11[[#This Row],[Column30]]/100)</f>
        <v>12937</v>
      </c>
      <c r="AZ589" s="28">
        <f>TRUNC(Table11[[#This Row],[Column6]]*Table11[[#This Row],[Column31]]/100)</f>
        <v>2376</v>
      </c>
      <c r="BA589" s="29">
        <f>TRUNC(Table11[[#This Row],[Column7]]*Table11[[#This Row],[Column312]]/100)</f>
        <v>7312</v>
      </c>
      <c r="BB589" s="30">
        <f>TRUNC(Table11[[#This Row],[Column8]]*Table11[[#This Row],[Column313]]/100)</f>
        <v>72</v>
      </c>
      <c r="BC589" s="31">
        <f>TRUNC(Table11[[#This Row],[Column9]]*Table11[[#This Row],[Column314]]/100)</f>
        <v>0</v>
      </c>
      <c r="BD589" s="32">
        <f>TRUNC(Table11[[#This Row],[Column10]]*Table11[[#This Row],[Column30]]/100)</f>
        <v>0</v>
      </c>
      <c r="BE589">
        <f>Table11[[#This Row],[Column2]]</f>
        <v>46221</v>
      </c>
      <c r="BF589">
        <f>Table11[[#This Row],[Column28]]</f>
        <v>46221</v>
      </c>
      <c r="BG589">
        <f>Table11[[#This Row],[Column29]]</f>
        <v>46221</v>
      </c>
      <c r="BH589">
        <f>Table11[[#This Row],[Column30]]</f>
        <v>46221</v>
      </c>
      <c r="BI589">
        <f>Table11[[#This Row],[Column31]]</f>
        <v>46221</v>
      </c>
      <c r="BJ589">
        <f>Table11[[#This Row],[Column312]]</f>
        <v>46221</v>
      </c>
      <c r="BK589">
        <f>Table11[[#This Row],[Column313]]</f>
        <v>46221</v>
      </c>
      <c r="BL589">
        <f>Table11[[#This Row],[Column314]]</f>
        <v>46221</v>
      </c>
      <c r="BM589">
        <f>Table11[[#This Row],[Column315]]</f>
        <v>46221</v>
      </c>
      <c r="BN589">
        <f>Table11[[#This Row],[Column31]]</f>
        <v>46221</v>
      </c>
      <c r="BO589">
        <f>Table11[[#This Row],[Column312]]</f>
        <v>46221</v>
      </c>
    </row>
    <row r="590" spans="1:67" ht="28.8">
      <c r="A590" s="4" t="s">
        <v>570</v>
      </c>
      <c r="B590" s="5" t="s">
        <v>503</v>
      </c>
      <c r="C590" s="5" t="s">
        <v>293</v>
      </c>
      <c r="D590" s="56" t="s">
        <v>1516</v>
      </c>
      <c r="E590" s="16">
        <v>0</v>
      </c>
      <c r="F590">
        <v>43.679000000000002</v>
      </c>
      <c r="G590">
        <v>12.965</v>
      </c>
      <c r="H590">
        <v>6.9260000000000002</v>
      </c>
      <c r="I590">
        <v>6.6120000000000001</v>
      </c>
      <c r="J590">
        <v>13.145</v>
      </c>
      <c r="K590">
        <v>1.042</v>
      </c>
      <c r="L590">
        <v>15.632</v>
      </c>
      <c r="M590" s="7">
        <f>Table11[[#This Row],[Progressives]]*0.67+Table11[[#This Row],[Muslim]]*0.64+Table11[[#This Row],[Left]]*0.35+Table11[[#This Row],[Average]]*0.52+Table11[[#This Row],[Reforms]]*0.2</f>
        <v>43.697370000000006</v>
      </c>
      <c r="N590" s="58">
        <f>Table11[[#This Row],[Average]]*0.34+Table11[[#This Row],[Liberal]]*0.45+Table11[[#This Row],[Blues]]+Table11[[#This Row],[Reforms]]*0.6</f>
        <v>18.584530000000001</v>
      </c>
      <c r="O590" s="9">
        <f>Table11[[#This Row],[Liberal]]*0.55+Table11[[#This Row],[Progressives]]*0.07+Table11[[#This Row],[Average]]*0.14</f>
        <v>8.64025</v>
      </c>
      <c r="P590" s="11">
        <f>Table11[[#This Row],[Muslim]]*0.06+Table11[[#This Row],[Left]]*0.44+Table11[[#This Row],[Progressives]]*0.26</f>
        <v>10.126100000000001</v>
      </c>
      <c r="Q590" s="59"/>
      <c r="R590" s="57">
        <f>Table11[[#This Row],[Muslim]]*0.3+Table11[[#This Row],[Left]]*0.21+Table11[[#This Row],[Reforms]]*0.2</f>
        <v>18.952750000000002</v>
      </c>
      <c r="T590" s="7">
        <v>22.9</v>
      </c>
      <c r="U590" s="8">
        <v>11</v>
      </c>
      <c r="V590" s="10">
        <v>16.2</v>
      </c>
      <c r="W590" s="9">
        <v>3.5</v>
      </c>
      <c r="X590" s="11">
        <v>5.4</v>
      </c>
      <c r="Y590" s="13">
        <v>41.1</v>
      </c>
      <c r="Z590" s="12">
        <v>0</v>
      </c>
      <c r="AA590" s="14">
        <v>0</v>
      </c>
      <c r="AB590">
        <f t="shared" ca="1" si="9"/>
        <v>0.16832742491294206</v>
      </c>
      <c r="AC590">
        <v>38070</v>
      </c>
      <c r="AD590" s="17">
        <v>8.2739200000000004</v>
      </c>
      <c r="AE590" s="18">
        <v>7.7017600000000002</v>
      </c>
      <c r="AF590" s="19">
        <v>22.370239999999999</v>
      </c>
      <c r="AG590" s="20">
        <v>4.0679999999999996</v>
      </c>
      <c r="AH590" s="21">
        <v>9.5020799999999994</v>
      </c>
      <c r="AI590" s="22">
        <v>48.083999999999897</v>
      </c>
      <c r="AJ590" s="23">
        <v>0</v>
      </c>
      <c r="AK590" s="24">
        <v>0</v>
      </c>
      <c r="AL590" s="16" t="s">
        <v>570</v>
      </c>
      <c r="AM590" s="17">
        <f>Table11[[#This Row],[Column3]]-Table11[[#This Row],[Labour]]</f>
        <v>-14.626079999999998</v>
      </c>
      <c r="AN590" s="18">
        <f>Table11[[#This Row],[Column4]]-Table11[[#This Row],[Conservative]]</f>
        <v>-3.2982399999999998</v>
      </c>
      <c r="AO590" s="19">
        <f>Table11[[#This Row],[Column5]]-Table11[[#This Row],[Reform]]</f>
        <v>6.1702399999999997</v>
      </c>
      <c r="AP590" s="20">
        <f>Table11[[#This Row],[Column6]]-Table11[[#This Row],[LibDem]]</f>
        <v>0.56799999999999962</v>
      </c>
      <c r="AQ590" s="21">
        <f>Table11[[#This Row],[Column7]]-Table11[[#This Row],[Green]]</f>
        <v>4.1020799999999991</v>
      </c>
      <c r="AR590" s="22">
        <f>Table11[[#This Row],[Column8]]-Table11[[#This Row],[Oth]]</f>
        <v>6.9839999999998952</v>
      </c>
      <c r="AS590" s="23">
        <f>Table11[[#This Row],[Column9]]-Table11[[#This Row],[SNP]]</f>
        <v>0</v>
      </c>
      <c r="AT590" s="24">
        <f>Table11[[#This Row],[Column10]]-Table11[[#This Row],[PD]]</f>
        <v>0</v>
      </c>
      <c r="AU590" s="24">
        <f>MAX(Table11[[#This Row],[Column3]:[Column10]])-LARGE(Table11[[#This Row],[Column3]:[Column10]],2)</f>
        <v>25.713759999999898</v>
      </c>
      <c r="AV590">
        <f>Table11[[#This Row],[Column3]]*Table11[[#This Row],[Column2]]</f>
        <v>314988.13440000004</v>
      </c>
      <c r="AW590" s="25">
        <f>TRUNC(Table11[[#This Row],[Column3]]*Table11[[#This Row],[Column28]]/100)</f>
        <v>3149</v>
      </c>
      <c r="AX590" s="26">
        <f>TRUNC(Table11[[#This Row],[Column4]]*Table11[[#This Row],[Column29]]/100)</f>
        <v>2932</v>
      </c>
      <c r="AY590" s="27">
        <f>TRUNC(Table11[[#This Row],[Column5]]*Table11[[#This Row],[Column30]]/100)</f>
        <v>8516</v>
      </c>
      <c r="AZ590" s="28">
        <f>TRUNC(Table11[[#This Row],[Column6]]*Table11[[#This Row],[Column31]]/100)</f>
        <v>1548</v>
      </c>
      <c r="BA590" s="29">
        <f>TRUNC(Table11[[#This Row],[Column7]]*Table11[[#This Row],[Column312]]/100)</f>
        <v>3617</v>
      </c>
      <c r="BB590" s="30">
        <f>TRUNC(Table11[[#This Row],[Column8]]*Table11[[#This Row],[Column313]]/100)</f>
        <v>18305</v>
      </c>
      <c r="BC590" s="31">
        <f>TRUNC(Table11[[#This Row],[Column9]]*Table11[[#This Row],[Column314]]/100)</f>
        <v>0</v>
      </c>
      <c r="BD590" s="32">
        <f>TRUNC(Table11[[#This Row],[Column10]]*Table11[[#This Row],[Column30]]/100)</f>
        <v>0</v>
      </c>
      <c r="BE590">
        <f>Table11[[#This Row],[Column2]]</f>
        <v>38070</v>
      </c>
      <c r="BF590">
        <f>Table11[[#This Row],[Column28]]</f>
        <v>38070</v>
      </c>
      <c r="BG590">
        <f>Table11[[#This Row],[Column29]]</f>
        <v>38070</v>
      </c>
      <c r="BH590">
        <f>Table11[[#This Row],[Column30]]</f>
        <v>38070</v>
      </c>
      <c r="BI590">
        <f>Table11[[#This Row],[Column31]]</f>
        <v>38070</v>
      </c>
      <c r="BJ590">
        <f>Table11[[#This Row],[Column312]]</f>
        <v>38070</v>
      </c>
      <c r="BK590">
        <f>Table11[[#This Row],[Column313]]</f>
        <v>38070</v>
      </c>
      <c r="BL590">
        <f>Table11[[#This Row],[Column314]]</f>
        <v>38070</v>
      </c>
      <c r="BM590">
        <f>Table11[[#This Row],[Column315]]</f>
        <v>38070</v>
      </c>
      <c r="BN590">
        <f>Table11[[#This Row],[Column31]]</f>
        <v>38070</v>
      </c>
      <c r="BO590">
        <f>Table11[[#This Row],[Column312]]</f>
        <v>38070</v>
      </c>
    </row>
    <row r="591" spans="1:67" ht="28.8">
      <c r="A591" s="2" t="s">
        <v>571</v>
      </c>
      <c r="B591" s="3" t="s">
        <v>292</v>
      </c>
      <c r="C591" s="3" t="s">
        <v>293</v>
      </c>
      <c r="D591" s="50" t="s">
        <v>1517</v>
      </c>
      <c r="E591">
        <v>0</v>
      </c>
      <c r="F591">
        <v>4.8310000000000004</v>
      </c>
      <c r="G591">
        <v>8.4510000000000005</v>
      </c>
      <c r="H591">
        <v>11.333</v>
      </c>
      <c r="I591">
        <v>32.808</v>
      </c>
      <c r="J591">
        <v>12.946999999999999</v>
      </c>
      <c r="K591">
        <v>2.129</v>
      </c>
      <c r="L591">
        <v>27.501000000000001</v>
      </c>
      <c r="M591" s="7">
        <f>Table11[[#This Row],[Progressives]]*0.67+Table11[[#This Row],[Muslim]]*0.64+Table11[[#This Row],[Left]]*0.35+Table11[[#This Row],[Average]]*0.52+Table11[[#This Row],[Reforms]]*0.2</f>
        <v>36.203160000000004</v>
      </c>
      <c r="N591" s="58">
        <f>Table11[[#This Row],[Average]]*0.34+Table11[[#This Row],[Liberal]]*0.45+Table11[[#This Row],[Blues]]+Table11[[#This Row],[Reforms]]*0.6</f>
        <v>35.610470000000007</v>
      </c>
      <c r="O591" s="9">
        <f>Table11[[#This Row],[Liberal]]*0.55+Table11[[#This Row],[Progressives]]*0.07+Table11[[#This Row],[Average]]*0.14</f>
        <v>12.507280000000002</v>
      </c>
      <c r="P591" s="11">
        <f>Table11[[#This Row],[Muslim]]*0.06+Table11[[#This Row],[Left]]*0.44+Table11[[#This Row],[Progressives]]*0.26</f>
        <v>6.9548800000000002</v>
      </c>
      <c r="Q591" s="59"/>
      <c r="R591" s="57">
        <f>Table11[[#This Row],[Muslim]]*0.3+Table11[[#This Row],[Left]]*0.21+Table11[[#This Row],[Reforms]]*0.2</f>
        <v>8.7242099999999994</v>
      </c>
      <c r="T591" s="7">
        <v>46.2</v>
      </c>
      <c r="U591" s="8">
        <v>21</v>
      </c>
      <c r="V591" s="10">
        <v>20.8</v>
      </c>
      <c r="W591" s="9">
        <v>3.2</v>
      </c>
      <c r="X591" s="11">
        <v>5</v>
      </c>
      <c r="Y591" s="13">
        <v>4</v>
      </c>
      <c r="Z591" s="12">
        <v>0</v>
      </c>
      <c r="AA591" s="14">
        <v>0</v>
      </c>
      <c r="AB591">
        <f t="shared" ca="1" si="9"/>
        <v>0.45025250309642129</v>
      </c>
      <c r="AC591">
        <v>37944</v>
      </c>
      <c r="AD591" s="17">
        <v>31.31758</v>
      </c>
      <c r="AE591" s="18">
        <v>12.314719999999999</v>
      </c>
      <c r="AF591" s="19">
        <v>36.59028</v>
      </c>
      <c r="AG591" s="20">
        <v>4.6834199999999999</v>
      </c>
      <c r="AH591" s="21">
        <v>14.574</v>
      </c>
      <c r="AI591" s="22">
        <v>0.52</v>
      </c>
      <c r="AJ591" s="23">
        <v>0</v>
      </c>
      <c r="AK591" s="24">
        <v>0</v>
      </c>
      <c r="AL591" t="s">
        <v>571</v>
      </c>
      <c r="AM591" s="17">
        <f>Table11[[#This Row],[Column3]]-Table11[[#This Row],[Labour]]</f>
        <v>-14.882420000000003</v>
      </c>
      <c r="AN591" s="18">
        <f>Table11[[#This Row],[Column4]]-Table11[[#This Row],[Conservative]]</f>
        <v>-8.6852800000000006</v>
      </c>
      <c r="AO591" s="19">
        <f>Table11[[#This Row],[Column5]]-Table11[[#This Row],[Reform]]</f>
        <v>15.790279999999999</v>
      </c>
      <c r="AP591" s="20">
        <f>Table11[[#This Row],[Column6]]-Table11[[#This Row],[LibDem]]</f>
        <v>1.4834199999999997</v>
      </c>
      <c r="AQ591" s="21">
        <f>Table11[[#This Row],[Column7]]-Table11[[#This Row],[Green]]</f>
        <v>9.5739999999999998</v>
      </c>
      <c r="AR591" s="22">
        <f>Table11[[#This Row],[Column8]]-Table11[[#This Row],[Oth]]</f>
        <v>-3.48</v>
      </c>
      <c r="AS591" s="23">
        <f>Table11[[#This Row],[Column9]]-Table11[[#This Row],[SNP]]</f>
        <v>0</v>
      </c>
      <c r="AT591" s="24">
        <f>Table11[[#This Row],[Column10]]-Table11[[#This Row],[PD]]</f>
        <v>0</v>
      </c>
      <c r="AU591" s="24">
        <f>MAX(Table11[[#This Row],[Column3]:[Column10]])-LARGE(Table11[[#This Row],[Column3]:[Column10]],2)</f>
        <v>5.2727000000000004</v>
      </c>
      <c r="AV591">
        <f>Table11[[#This Row],[Column3]]*Table11[[#This Row],[Column2]]</f>
        <v>1188314.2555199999</v>
      </c>
      <c r="AW591" s="25">
        <f>TRUNC(Table11[[#This Row],[Column3]]*Table11[[#This Row],[Column28]]/100)</f>
        <v>11883</v>
      </c>
      <c r="AX591" s="26">
        <f>TRUNC(Table11[[#This Row],[Column4]]*Table11[[#This Row],[Column29]]/100)</f>
        <v>4672</v>
      </c>
      <c r="AY591" s="27">
        <f>TRUNC(Table11[[#This Row],[Column5]]*Table11[[#This Row],[Column30]]/100)</f>
        <v>13883</v>
      </c>
      <c r="AZ591" s="28">
        <f>TRUNC(Table11[[#This Row],[Column6]]*Table11[[#This Row],[Column31]]/100)</f>
        <v>1777</v>
      </c>
      <c r="BA591" s="29">
        <f>TRUNC(Table11[[#This Row],[Column7]]*Table11[[#This Row],[Column312]]/100)</f>
        <v>5529</v>
      </c>
      <c r="BB591" s="30">
        <f>TRUNC(Table11[[#This Row],[Column8]]*Table11[[#This Row],[Column313]]/100)</f>
        <v>197</v>
      </c>
      <c r="BC591" s="31">
        <f>TRUNC(Table11[[#This Row],[Column9]]*Table11[[#This Row],[Column314]]/100)</f>
        <v>0</v>
      </c>
      <c r="BD591" s="32">
        <f>TRUNC(Table11[[#This Row],[Column10]]*Table11[[#This Row],[Column30]]/100)</f>
        <v>0</v>
      </c>
      <c r="BE591">
        <f>Table11[[#This Row],[Column2]]</f>
        <v>37944</v>
      </c>
      <c r="BF591">
        <f>Table11[[#This Row],[Column28]]</f>
        <v>37944</v>
      </c>
      <c r="BG591">
        <f>Table11[[#This Row],[Column29]]</f>
        <v>37944</v>
      </c>
      <c r="BH591">
        <f>Table11[[#This Row],[Column30]]</f>
        <v>37944</v>
      </c>
      <c r="BI591">
        <f>Table11[[#This Row],[Column31]]</f>
        <v>37944</v>
      </c>
      <c r="BJ591">
        <f>Table11[[#This Row],[Column312]]</f>
        <v>37944</v>
      </c>
      <c r="BK591">
        <f>Table11[[#This Row],[Column313]]</f>
        <v>37944</v>
      </c>
      <c r="BL591">
        <f>Table11[[#This Row],[Column314]]</f>
        <v>37944</v>
      </c>
      <c r="BM591">
        <f>Table11[[#This Row],[Column315]]</f>
        <v>37944</v>
      </c>
      <c r="BN591">
        <f>Table11[[#This Row],[Column31]]</f>
        <v>37944</v>
      </c>
      <c r="BO591">
        <f>Table11[[#This Row],[Column312]]</f>
        <v>37944</v>
      </c>
    </row>
    <row r="592" spans="1:67" ht="28.8" customHeight="1">
      <c r="A592" s="2" t="s">
        <v>572</v>
      </c>
      <c r="B592" s="3" t="s">
        <v>573</v>
      </c>
      <c r="C592" s="3" t="s">
        <v>293</v>
      </c>
      <c r="D592" s="50" t="s">
        <v>1518</v>
      </c>
      <c r="E592" s="16">
        <v>0</v>
      </c>
      <c r="F592">
        <v>1.0609999999999999</v>
      </c>
      <c r="G592">
        <v>7.758</v>
      </c>
      <c r="H592">
        <v>5.8140000000000001</v>
      </c>
      <c r="I592">
        <v>25.640999999999998</v>
      </c>
      <c r="J592">
        <v>19.469000000000001</v>
      </c>
      <c r="K592">
        <v>10.125999999999999</v>
      </c>
      <c r="L592">
        <v>30.131</v>
      </c>
      <c r="M592" s="7">
        <f>Table11[[#This Row],[Progressives]]*0.67+Table11[[#This Row],[Muslim]]*0.64+Table11[[#This Row],[Left]]*0.35+Table11[[#This Row],[Average]]*0.52+Table11[[#This Row],[Reforms]]*0.2</f>
        <v>26.649239999999999</v>
      </c>
      <c r="N592" s="58">
        <f>Table11[[#This Row],[Average]]*0.34+Table11[[#This Row],[Liberal]]*0.45+Table11[[#This Row],[Blues]]+Table11[[#This Row],[Reforms]]*0.6</f>
        <v>45.683589999999995</v>
      </c>
      <c r="O592" s="9">
        <f>Table11[[#This Row],[Liberal]]*0.55+Table11[[#This Row],[Progressives]]*0.07+Table11[[#This Row],[Average]]*0.14</f>
        <v>14.704670000000004</v>
      </c>
      <c r="P592" s="11">
        <f>Table11[[#This Row],[Muslim]]*0.06+Table11[[#This Row],[Left]]*0.44+Table11[[#This Row],[Progressives]]*0.26</f>
        <v>4.9888200000000005</v>
      </c>
      <c r="Q592" s="59"/>
      <c r="R592" s="57">
        <f>Table11[[#This Row],[Muslim]]*0.3+Table11[[#This Row],[Left]]*0.21+Table11[[#This Row],[Reforms]]*0.2</f>
        <v>7.9736799999999999</v>
      </c>
      <c r="T592" s="7">
        <v>38.6</v>
      </c>
      <c r="U592" s="8">
        <v>32.700000000000003</v>
      </c>
      <c r="V592" s="10">
        <v>21.7</v>
      </c>
      <c r="W592" s="9">
        <v>3</v>
      </c>
      <c r="X592" s="11">
        <v>3.6</v>
      </c>
      <c r="Y592" s="13">
        <v>0.4</v>
      </c>
      <c r="Z592" s="12">
        <v>0</v>
      </c>
      <c r="AA592" s="14">
        <v>0</v>
      </c>
      <c r="AB592">
        <f t="shared" ca="1" si="9"/>
        <v>0.99026927178998436</v>
      </c>
      <c r="AC592">
        <v>39132</v>
      </c>
      <c r="AD592" s="17">
        <v>22.695999999999898</v>
      </c>
      <c r="AE592" s="18">
        <v>24.267219999999998</v>
      </c>
      <c r="AF592" s="19">
        <v>37.536000000000001</v>
      </c>
      <c r="AG592" s="20">
        <v>4.2427799999999998</v>
      </c>
      <c r="AH592" s="21">
        <v>11.206</v>
      </c>
      <c r="AI592" s="22">
        <v>5.19999999999999E-2</v>
      </c>
      <c r="AJ592" s="23">
        <v>0</v>
      </c>
      <c r="AK592" s="24">
        <v>0</v>
      </c>
      <c r="AL592" t="s">
        <v>572</v>
      </c>
      <c r="AM592" s="17">
        <f>Table11[[#This Row],[Column3]]-Table11[[#This Row],[Labour]]</f>
        <v>-15.904000000000103</v>
      </c>
      <c r="AN592" s="18">
        <f>Table11[[#This Row],[Column4]]-Table11[[#This Row],[Conservative]]</f>
        <v>-8.4327800000000046</v>
      </c>
      <c r="AO592" s="19">
        <f>Table11[[#This Row],[Column5]]-Table11[[#This Row],[Reform]]</f>
        <v>15.836000000000002</v>
      </c>
      <c r="AP592" s="20">
        <f>Table11[[#This Row],[Column6]]-Table11[[#This Row],[LibDem]]</f>
        <v>1.2427799999999998</v>
      </c>
      <c r="AQ592" s="21">
        <f>Table11[[#This Row],[Column7]]-Table11[[#This Row],[Green]]</f>
        <v>7.6059999999999999</v>
      </c>
      <c r="AR592" s="22">
        <f>Table11[[#This Row],[Column8]]-Table11[[#This Row],[Oth]]</f>
        <v>-0.34800000000000014</v>
      </c>
      <c r="AS592" s="23">
        <f>Table11[[#This Row],[Column9]]-Table11[[#This Row],[SNP]]</f>
        <v>0</v>
      </c>
      <c r="AT592" s="24">
        <f>Table11[[#This Row],[Column10]]-Table11[[#This Row],[PD]]</f>
        <v>0</v>
      </c>
      <c r="AU592" s="24">
        <f>MAX(Table11[[#This Row],[Column3]:[Column10]])-LARGE(Table11[[#This Row],[Column3]:[Column10]],2)</f>
        <v>13.268780000000003</v>
      </c>
      <c r="AV592">
        <f>Table11[[#This Row],[Column3]]*Table11[[#This Row],[Column2]]</f>
        <v>888139.87199999602</v>
      </c>
      <c r="AW592" s="25">
        <f>TRUNC(Table11[[#This Row],[Column3]]*Table11[[#This Row],[Column28]]/100)</f>
        <v>8881</v>
      </c>
      <c r="AX592" s="26">
        <f>TRUNC(Table11[[#This Row],[Column4]]*Table11[[#This Row],[Column29]]/100)</f>
        <v>9496</v>
      </c>
      <c r="AY592" s="27">
        <f>TRUNC(Table11[[#This Row],[Column5]]*Table11[[#This Row],[Column30]]/100)</f>
        <v>14688</v>
      </c>
      <c r="AZ592" s="28">
        <f>TRUNC(Table11[[#This Row],[Column6]]*Table11[[#This Row],[Column31]]/100)</f>
        <v>1660</v>
      </c>
      <c r="BA592" s="29">
        <f>TRUNC(Table11[[#This Row],[Column7]]*Table11[[#This Row],[Column312]]/100)</f>
        <v>4385</v>
      </c>
      <c r="BB592" s="30">
        <f>TRUNC(Table11[[#This Row],[Column8]]*Table11[[#This Row],[Column313]]/100)</f>
        <v>20</v>
      </c>
      <c r="BC592" s="31">
        <f>TRUNC(Table11[[#This Row],[Column9]]*Table11[[#This Row],[Column314]]/100)</f>
        <v>0</v>
      </c>
      <c r="BD592" s="32">
        <f>TRUNC(Table11[[#This Row],[Column10]]*Table11[[#This Row],[Column30]]/100)</f>
        <v>0</v>
      </c>
      <c r="BE592">
        <f>Table11[[#This Row],[Column2]]</f>
        <v>39132</v>
      </c>
      <c r="BF592">
        <f>Table11[[#This Row],[Column28]]</f>
        <v>39132</v>
      </c>
      <c r="BG592">
        <f>Table11[[#This Row],[Column29]]</f>
        <v>39132</v>
      </c>
      <c r="BH592">
        <f>Table11[[#This Row],[Column30]]</f>
        <v>39132</v>
      </c>
      <c r="BI592">
        <f>Table11[[#This Row],[Column31]]</f>
        <v>39132</v>
      </c>
      <c r="BJ592">
        <f>Table11[[#This Row],[Column312]]</f>
        <v>39132</v>
      </c>
      <c r="BK592">
        <f>Table11[[#This Row],[Column313]]</f>
        <v>39132</v>
      </c>
      <c r="BL592">
        <f>Table11[[#This Row],[Column314]]</f>
        <v>39132</v>
      </c>
      <c r="BM592">
        <f>Table11[[#This Row],[Column315]]</f>
        <v>39132</v>
      </c>
      <c r="BN592">
        <f>Table11[[#This Row],[Column31]]</f>
        <v>39132</v>
      </c>
      <c r="BO592">
        <f>Table11[[#This Row],[Column312]]</f>
        <v>39132</v>
      </c>
    </row>
    <row r="593" spans="1:67" ht="28.8">
      <c r="A593" s="2" t="s">
        <v>574</v>
      </c>
      <c r="B593" s="3" t="s">
        <v>292</v>
      </c>
      <c r="C593" s="3" t="s">
        <v>293</v>
      </c>
      <c r="D593" s="50" t="s">
        <v>1519</v>
      </c>
      <c r="E593" s="16">
        <v>0</v>
      </c>
      <c r="F593">
        <v>0.47299999999999998</v>
      </c>
      <c r="G593">
        <v>8.8179999999999996</v>
      </c>
      <c r="H593">
        <v>6.1950000000000003</v>
      </c>
      <c r="I593">
        <v>30.760999999999999</v>
      </c>
      <c r="J593">
        <v>15.554</v>
      </c>
      <c r="K593">
        <v>4.0190000000000001</v>
      </c>
      <c r="L593">
        <v>34.18</v>
      </c>
      <c r="M593" s="7">
        <f>Table11[[#This Row],[Progressives]]*0.67+Table11[[#This Row],[Muslim]]*0.64+Table11[[#This Row],[Left]]*0.35+Table11[[#This Row],[Average]]*0.52+Table11[[#This Row],[Reforms]]*0.2</f>
        <v>30.371389999999998</v>
      </c>
      <c r="N593" s="58">
        <f>Table11[[#This Row],[Average]]*0.34+Table11[[#This Row],[Liberal]]*0.45+Table11[[#This Row],[Blues]]+Table11[[#This Row],[Reforms]]*0.6</f>
        <v>41.985039999999998</v>
      </c>
      <c r="O593" s="9">
        <f>Table11[[#This Row],[Liberal]]*0.55+Table11[[#This Row],[Progressives]]*0.07+Table11[[#This Row],[Average]]*0.14</f>
        <v>13.294890000000001</v>
      </c>
      <c r="P593" s="11">
        <f>Table11[[#This Row],[Muslim]]*0.06+Table11[[#This Row],[Left]]*0.44+Table11[[#This Row],[Progressives]]*0.26</f>
        <v>5.5190000000000001</v>
      </c>
      <c r="Q593" s="59"/>
      <c r="R593" s="57">
        <f>Table11[[#This Row],[Muslim]]*0.3+Table11[[#This Row],[Left]]*0.21+Table11[[#This Row],[Reforms]]*0.2</f>
        <v>8.8296799999999998</v>
      </c>
      <c r="T593" s="7">
        <v>52.4</v>
      </c>
      <c r="U593" s="8">
        <v>22.9</v>
      </c>
      <c r="V593" s="10">
        <v>0</v>
      </c>
      <c r="W593" s="9">
        <v>3.4</v>
      </c>
      <c r="X593" s="11">
        <v>5.7</v>
      </c>
      <c r="Y593" s="13">
        <v>15.6</v>
      </c>
      <c r="Z593" s="12">
        <v>0</v>
      </c>
      <c r="AA593" s="14">
        <v>0</v>
      </c>
      <c r="AB593">
        <f t="shared" ca="1" si="9"/>
        <v>0.19408054715723488</v>
      </c>
      <c r="AC593">
        <v>31002</v>
      </c>
      <c r="AD593" s="17">
        <v>33.072409999999998</v>
      </c>
      <c r="AE593" s="18">
        <v>9.2259200000000003</v>
      </c>
      <c r="AF593" s="19">
        <v>38.138080000000002</v>
      </c>
      <c r="AG593" s="20">
        <v>3.3849900000000002</v>
      </c>
      <c r="AH593" s="21">
        <v>15.721</v>
      </c>
      <c r="AI593" s="22">
        <v>0.45760000000000001</v>
      </c>
      <c r="AJ593" s="23">
        <v>0</v>
      </c>
      <c r="AK593" s="24">
        <v>0</v>
      </c>
      <c r="AL593" t="s">
        <v>574</v>
      </c>
      <c r="AM593" s="17">
        <f>Table11[[#This Row],[Column3]]-Table11[[#This Row],[Labour]]</f>
        <v>-19.327590000000001</v>
      </c>
      <c r="AN593" s="18">
        <f>Table11[[#This Row],[Column4]]-Table11[[#This Row],[Conservative]]</f>
        <v>-13.674079999999998</v>
      </c>
      <c r="AO593" s="19">
        <f>Table11[[#This Row],[Column5]]-Table11[[#This Row],[Reform]]</f>
        <v>38.138080000000002</v>
      </c>
      <c r="AP593" s="20">
        <f>Table11[[#This Row],[Column6]]-Table11[[#This Row],[LibDem]]</f>
        <v>-1.5009999999999746E-2</v>
      </c>
      <c r="AQ593" s="21">
        <f>Table11[[#This Row],[Column7]]-Table11[[#This Row],[Green]]</f>
        <v>10.021000000000001</v>
      </c>
      <c r="AR593" s="22">
        <f>Table11[[#This Row],[Column8]]-Table11[[#This Row],[Oth]]</f>
        <v>-15.1424</v>
      </c>
      <c r="AS593" s="23">
        <f>Table11[[#This Row],[Column9]]-Table11[[#This Row],[SNP]]</f>
        <v>0</v>
      </c>
      <c r="AT593" s="24">
        <f>Table11[[#This Row],[Column10]]-Table11[[#This Row],[PD]]</f>
        <v>0</v>
      </c>
      <c r="AU593" s="24">
        <f>MAX(Table11[[#This Row],[Column3]:[Column10]])-LARGE(Table11[[#This Row],[Column3]:[Column10]],2)</f>
        <v>5.0656700000000043</v>
      </c>
      <c r="AV593">
        <f>Table11[[#This Row],[Column3]]*Table11[[#This Row],[Column2]]</f>
        <v>1025310.8548199999</v>
      </c>
      <c r="AW593" s="25">
        <f>TRUNC(Table11[[#This Row],[Column3]]*Table11[[#This Row],[Column28]]/100)</f>
        <v>10253</v>
      </c>
      <c r="AX593" s="26">
        <f>TRUNC(Table11[[#This Row],[Column4]]*Table11[[#This Row],[Column29]]/100)</f>
        <v>2860</v>
      </c>
      <c r="AY593" s="27">
        <f>TRUNC(Table11[[#This Row],[Column5]]*Table11[[#This Row],[Column30]]/100)</f>
        <v>11823</v>
      </c>
      <c r="AZ593" s="28">
        <f>TRUNC(Table11[[#This Row],[Column6]]*Table11[[#This Row],[Column31]]/100)</f>
        <v>1049</v>
      </c>
      <c r="BA593" s="29">
        <f>TRUNC(Table11[[#This Row],[Column7]]*Table11[[#This Row],[Column312]]/100)</f>
        <v>4873</v>
      </c>
      <c r="BB593" s="30">
        <f>TRUNC(Table11[[#This Row],[Column8]]*Table11[[#This Row],[Column313]]/100)</f>
        <v>141</v>
      </c>
      <c r="BC593" s="31">
        <f>TRUNC(Table11[[#This Row],[Column9]]*Table11[[#This Row],[Column314]]/100)</f>
        <v>0</v>
      </c>
      <c r="BD593" s="32">
        <f>TRUNC(Table11[[#This Row],[Column10]]*Table11[[#This Row],[Column30]]/100)</f>
        <v>0</v>
      </c>
      <c r="BE593">
        <f>Table11[[#This Row],[Column2]]</f>
        <v>31002</v>
      </c>
      <c r="BF593">
        <f>Table11[[#This Row],[Column28]]</f>
        <v>31002</v>
      </c>
      <c r="BG593">
        <f>Table11[[#This Row],[Column29]]</f>
        <v>31002</v>
      </c>
      <c r="BH593">
        <f>Table11[[#This Row],[Column30]]</f>
        <v>31002</v>
      </c>
      <c r="BI593">
        <f>Table11[[#This Row],[Column31]]</f>
        <v>31002</v>
      </c>
      <c r="BJ593">
        <f>Table11[[#This Row],[Column312]]</f>
        <v>31002</v>
      </c>
      <c r="BK593">
        <f>Table11[[#This Row],[Column313]]</f>
        <v>31002</v>
      </c>
      <c r="BL593">
        <f>Table11[[#This Row],[Column314]]</f>
        <v>31002</v>
      </c>
      <c r="BM593">
        <f>Table11[[#This Row],[Column315]]</f>
        <v>31002</v>
      </c>
      <c r="BN593">
        <f>Table11[[#This Row],[Column31]]</f>
        <v>31002</v>
      </c>
      <c r="BO593">
        <f>Table11[[#This Row],[Column312]]</f>
        <v>31002</v>
      </c>
    </row>
    <row r="594" spans="1:67" ht="28.8" customHeight="1">
      <c r="A594" s="4" t="s">
        <v>612</v>
      </c>
      <c r="B594" s="5" t="s">
        <v>472</v>
      </c>
      <c r="C594" s="5" t="s">
        <v>293</v>
      </c>
      <c r="D594" s="56" t="s">
        <v>1520</v>
      </c>
      <c r="E594" s="16">
        <v>0</v>
      </c>
      <c r="F594">
        <v>0.63500000000000001</v>
      </c>
      <c r="G594">
        <v>7.2750000000000004</v>
      </c>
      <c r="H594">
        <v>6.7910000000000004</v>
      </c>
      <c r="I594">
        <v>23.498000000000001</v>
      </c>
      <c r="J594">
        <v>24.759</v>
      </c>
      <c r="K594">
        <v>11.558</v>
      </c>
      <c r="L594">
        <v>25.483000000000001</v>
      </c>
      <c r="M594" s="7">
        <f>Table11[[#This Row],[Progressives]]*0.67+Table11[[#This Row],[Muslim]]*0.64+Table11[[#This Row],[Left]]*0.35+Table11[[#This Row],[Average]]*0.52+Table11[[#This Row],[Reforms]]*0.2</f>
        <v>24.818180000000005</v>
      </c>
      <c r="N594" s="58">
        <f>Table11[[#This Row],[Average]]*0.34+Table11[[#This Row],[Liberal]]*0.45+Table11[[#This Row],[Blues]]+Table11[[#This Row],[Reforms]]*0.6</f>
        <v>45.978670000000001</v>
      </c>
      <c r="O594" s="9">
        <f>Table11[[#This Row],[Liberal]]*0.55+Table11[[#This Row],[Progressives]]*0.07+Table11[[#This Row],[Average]]*0.14</f>
        <v>17.382540000000002</v>
      </c>
      <c r="P594" s="11">
        <f>Table11[[#This Row],[Muslim]]*0.06+Table11[[#This Row],[Left]]*0.44+Table11[[#This Row],[Progressives]]*0.26</f>
        <v>5.0047600000000001</v>
      </c>
      <c r="Q594" s="59"/>
      <c r="R594" s="57">
        <f>Table11[[#This Row],[Muslim]]*0.3+Table11[[#This Row],[Left]]*0.21+Table11[[#This Row],[Reforms]]*0.2</f>
        <v>6.8148499999999999</v>
      </c>
      <c r="T594" s="7">
        <v>31</v>
      </c>
      <c r="U594" s="8">
        <v>38.200000000000003</v>
      </c>
      <c r="V594" s="10">
        <v>18.2</v>
      </c>
      <c r="W594" s="9">
        <v>6.8</v>
      </c>
      <c r="X594" s="11">
        <v>4.9000000000000004</v>
      </c>
      <c r="Y594" s="13">
        <v>0.9</v>
      </c>
      <c r="Z594" s="12">
        <v>0</v>
      </c>
      <c r="AA594" s="14">
        <v>0</v>
      </c>
      <c r="AB594">
        <f t="shared" ca="1" si="9"/>
        <v>0.92651618350087639</v>
      </c>
      <c r="AC594">
        <v>49742</v>
      </c>
      <c r="AD594" s="17">
        <v>11.664</v>
      </c>
      <c r="AE594" s="18">
        <v>37.092579999999998</v>
      </c>
      <c r="AF594" s="19">
        <v>33.273000000000003</v>
      </c>
      <c r="AG594" s="20">
        <v>6.4897200000000002</v>
      </c>
      <c r="AH594" s="21">
        <v>11.378</v>
      </c>
      <c r="AI594" s="22">
        <v>0.1027</v>
      </c>
      <c r="AJ594" s="23">
        <v>0</v>
      </c>
      <c r="AK594" s="24">
        <v>0</v>
      </c>
      <c r="AL594" s="16" t="s">
        <v>612</v>
      </c>
      <c r="AM594" s="17">
        <f>Table11[[#This Row],[Column3]]-Table11[[#This Row],[Labour]]</f>
        <v>-19.335999999999999</v>
      </c>
      <c r="AN594" s="18">
        <f>Table11[[#This Row],[Column4]]-Table11[[#This Row],[Conservative]]</f>
        <v>-1.1074200000000047</v>
      </c>
      <c r="AO594" s="19">
        <f>Table11[[#This Row],[Column5]]-Table11[[#This Row],[Reform]]</f>
        <v>15.073000000000004</v>
      </c>
      <c r="AP594" s="20">
        <f>Table11[[#This Row],[Column6]]-Table11[[#This Row],[LibDem]]</f>
        <v>-0.31027999999999967</v>
      </c>
      <c r="AQ594" s="21">
        <f>Table11[[#This Row],[Column7]]-Table11[[#This Row],[Green]]</f>
        <v>6.4779999999999998</v>
      </c>
      <c r="AR594" s="22">
        <f>Table11[[#This Row],[Column8]]-Table11[[#This Row],[Oth]]</f>
        <v>-0.79730000000000001</v>
      </c>
      <c r="AS594" s="23">
        <f>Table11[[#This Row],[Column9]]-Table11[[#This Row],[SNP]]</f>
        <v>0</v>
      </c>
      <c r="AT594" s="24">
        <f>Table11[[#This Row],[Column10]]-Table11[[#This Row],[PD]]</f>
        <v>0</v>
      </c>
      <c r="AU594" s="24">
        <f>MAX(Table11[[#This Row],[Column3]:[Column10]])-LARGE(Table11[[#This Row],[Column3]:[Column10]],2)</f>
        <v>3.8195799999999949</v>
      </c>
      <c r="AV594">
        <f>Table11[[#This Row],[Column3]]*Table11[[#This Row],[Column2]]</f>
        <v>580190.68799999997</v>
      </c>
      <c r="AW594" s="25">
        <f>TRUNC(Table11[[#This Row],[Column3]]*Table11[[#This Row],[Column28]]/100)</f>
        <v>5801</v>
      </c>
      <c r="AX594" s="26">
        <f>TRUNC(Table11[[#This Row],[Column4]]*Table11[[#This Row],[Column29]]/100)</f>
        <v>18450</v>
      </c>
      <c r="AY594" s="27">
        <f>TRUNC(Table11[[#This Row],[Column5]]*Table11[[#This Row],[Column30]]/100)</f>
        <v>16550</v>
      </c>
      <c r="AZ594" s="28">
        <f>TRUNC(Table11[[#This Row],[Column6]]*Table11[[#This Row],[Column31]]/100)</f>
        <v>3228</v>
      </c>
      <c r="BA594" s="29">
        <f>TRUNC(Table11[[#This Row],[Column7]]*Table11[[#This Row],[Column312]]/100)</f>
        <v>5659</v>
      </c>
      <c r="BB594" s="30">
        <f>TRUNC(Table11[[#This Row],[Column8]]*Table11[[#This Row],[Column313]]/100)</f>
        <v>51</v>
      </c>
      <c r="BC594" s="31">
        <f>TRUNC(Table11[[#This Row],[Column9]]*Table11[[#This Row],[Column314]]/100)</f>
        <v>0</v>
      </c>
      <c r="BD594" s="32">
        <f>TRUNC(Table11[[#This Row],[Column10]]*Table11[[#This Row],[Column30]]/100)</f>
        <v>0</v>
      </c>
      <c r="BE594">
        <f>Table11[[#This Row],[Column2]]</f>
        <v>49742</v>
      </c>
      <c r="BF594">
        <f>Table11[[#This Row],[Column28]]</f>
        <v>49742</v>
      </c>
      <c r="BG594">
        <f>Table11[[#This Row],[Column29]]</f>
        <v>49742</v>
      </c>
      <c r="BH594">
        <f>Table11[[#This Row],[Column30]]</f>
        <v>49742</v>
      </c>
      <c r="BI594">
        <f>Table11[[#This Row],[Column31]]</f>
        <v>49742</v>
      </c>
      <c r="BJ594">
        <f>Table11[[#This Row],[Column312]]</f>
        <v>49742</v>
      </c>
      <c r="BK594">
        <f>Table11[[#This Row],[Column313]]</f>
        <v>49742</v>
      </c>
      <c r="BL594">
        <f>Table11[[#This Row],[Column314]]</f>
        <v>49742</v>
      </c>
      <c r="BM594">
        <f>Table11[[#This Row],[Column315]]</f>
        <v>49742</v>
      </c>
      <c r="BN594">
        <f>Table11[[#This Row],[Column31]]</f>
        <v>49742</v>
      </c>
      <c r="BO594">
        <f>Table11[[#This Row],[Column312]]</f>
        <v>49742</v>
      </c>
    </row>
    <row r="595" spans="1:67" ht="28.8" customHeight="1">
      <c r="A595" s="4" t="s">
        <v>619</v>
      </c>
      <c r="B595" s="5" t="s">
        <v>501</v>
      </c>
      <c r="C595" s="5" t="s">
        <v>293</v>
      </c>
      <c r="D595" s="56" t="s">
        <v>1521</v>
      </c>
      <c r="E595">
        <v>0</v>
      </c>
      <c r="F595">
        <v>1.3140000000000001</v>
      </c>
      <c r="G595">
        <v>9.0169999999999995</v>
      </c>
      <c r="H595">
        <v>7.3209999999999997</v>
      </c>
      <c r="I595">
        <v>34.207999999999998</v>
      </c>
      <c r="J595">
        <v>10.243</v>
      </c>
      <c r="K595">
        <v>0.25</v>
      </c>
      <c r="L595">
        <v>37.646000000000001</v>
      </c>
      <c r="M595" s="7">
        <f>Table11[[#This Row],[Progressives]]*0.67+Table11[[#This Row],[Muslim]]*0.64+Table11[[#This Row],[Left]]*0.35+Table11[[#This Row],[Average]]*0.52+Table11[[#This Row],[Reforms]]*0.2</f>
        <v>34.219340000000003</v>
      </c>
      <c r="N595" s="58">
        <f>Table11[[#This Row],[Average]]*0.34+Table11[[#This Row],[Liberal]]*0.45+Table11[[#This Row],[Blues]]+Table11[[#This Row],[Reforms]]*0.6</f>
        <v>39.077669999999998</v>
      </c>
      <c r="O595" s="9">
        <f>Table11[[#This Row],[Liberal]]*0.55+Table11[[#This Row],[Progressives]]*0.07+Table11[[#This Row],[Average]]*0.14</f>
        <v>10.93524</v>
      </c>
      <c r="P595" s="11">
        <f>Table11[[#This Row],[Muslim]]*0.06+Table11[[#This Row],[Left]]*0.44+Table11[[#This Row],[Progressives]]*0.26</f>
        <v>5.9497799999999996</v>
      </c>
      <c r="Q595" s="59"/>
      <c r="R595" s="57">
        <f>Table11[[#This Row],[Muslim]]*0.3+Table11[[#This Row],[Left]]*0.21+Table11[[#This Row],[Reforms]]*0.2</f>
        <v>9.8169699999999995</v>
      </c>
      <c r="T595" s="7">
        <v>41.9</v>
      </c>
      <c r="U595" s="8">
        <v>22.6</v>
      </c>
      <c r="V595" s="10">
        <v>28.8</v>
      </c>
      <c r="W595" s="9">
        <v>2.8</v>
      </c>
      <c r="X595" s="11">
        <v>3</v>
      </c>
      <c r="Y595" s="13">
        <v>0.9</v>
      </c>
      <c r="Z595" s="12">
        <v>0</v>
      </c>
      <c r="AA595" s="14">
        <v>0</v>
      </c>
      <c r="AB595">
        <f t="shared" ca="1" si="9"/>
        <v>0.28690935691655772</v>
      </c>
      <c r="AC595">
        <v>36619</v>
      </c>
      <c r="AD595" s="17">
        <v>25.868410000000001</v>
      </c>
      <c r="AE595" s="18">
        <v>15.7608</v>
      </c>
      <c r="AF595" s="19">
        <v>42.772199999999998</v>
      </c>
      <c r="AG595" s="20">
        <v>4.1625899999999998</v>
      </c>
      <c r="AH595" s="21">
        <v>11.319000000000001</v>
      </c>
      <c r="AI595" s="22">
        <v>0.11699999999999899</v>
      </c>
      <c r="AJ595" s="23">
        <v>0</v>
      </c>
      <c r="AK595" s="24">
        <v>0</v>
      </c>
      <c r="AL595" s="16" t="s">
        <v>619</v>
      </c>
      <c r="AM595" s="17">
        <f>Table11[[#This Row],[Column3]]-Table11[[#This Row],[Labour]]</f>
        <v>-16.031589999999998</v>
      </c>
      <c r="AN595" s="18">
        <f>Table11[[#This Row],[Column4]]-Table11[[#This Row],[Conservative]]</f>
        <v>-6.8392000000000017</v>
      </c>
      <c r="AO595" s="19">
        <f>Table11[[#This Row],[Column5]]-Table11[[#This Row],[Reform]]</f>
        <v>13.972199999999997</v>
      </c>
      <c r="AP595" s="20">
        <f>Table11[[#This Row],[Column6]]-Table11[[#This Row],[LibDem]]</f>
        <v>1.36259</v>
      </c>
      <c r="AQ595" s="21">
        <f>Table11[[#This Row],[Column7]]-Table11[[#This Row],[Green]]</f>
        <v>8.3190000000000008</v>
      </c>
      <c r="AR595" s="22">
        <f>Table11[[#This Row],[Column8]]-Table11[[#This Row],[Oth]]</f>
        <v>-0.78300000000000103</v>
      </c>
      <c r="AS595" s="23">
        <f>Table11[[#This Row],[Column9]]-Table11[[#This Row],[SNP]]</f>
        <v>0</v>
      </c>
      <c r="AT595" s="24">
        <f>Table11[[#This Row],[Column10]]-Table11[[#This Row],[PD]]</f>
        <v>0</v>
      </c>
      <c r="AU595" s="24">
        <f>MAX(Table11[[#This Row],[Column3]:[Column10]])-LARGE(Table11[[#This Row],[Column3]:[Column10]],2)</f>
        <v>16.903789999999997</v>
      </c>
      <c r="AV595">
        <f>Table11[[#This Row],[Column3]]*Table11[[#This Row],[Column2]]</f>
        <v>947275.30579000001</v>
      </c>
      <c r="AW595" s="25">
        <f>TRUNC(Table11[[#This Row],[Column3]]*Table11[[#This Row],[Column28]]/100)</f>
        <v>9472</v>
      </c>
      <c r="AX595" s="26">
        <f>TRUNC(Table11[[#This Row],[Column4]]*Table11[[#This Row],[Column29]]/100)</f>
        <v>5771</v>
      </c>
      <c r="AY595" s="27">
        <f>TRUNC(Table11[[#This Row],[Column5]]*Table11[[#This Row],[Column30]]/100)</f>
        <v>15662</v>
      </c>
      <c r="AZ595" s="28">
        <f>TRUNC(Table11[[#This Row],[Column6]]*Table11[[#This Row],[Column31]]/100)</f>
        <v>1524</v>
      </c>
      <c r="BA595" s="29">
        <f>TRUNC(Table11[[#This Row],[Column7]]*Table11[[#This Row],[Column312]]/100)</f>
        <v>4144</v>
      </c>
      <c r="BB595" s="30">
        <f>TRUNC(Table11[[#This Row],[Column8]]*Table11[[#This Row],[Column313]]/100)</f>
        <v>42</v>
      </c>
      <c r="BC595" s="31">
        <f>TRUNC(Table11[[#This Row],[Column9]]*Table11[[#This Row],[Column314]]/100)</f>
        <v>0</v>
      </c>
      <c r="BD595" s="32">
        <f>TRUNC(Table11[[#This Row],[Column10]]*Table11[[#This Row],[Column30]]/100)</f>
        <v>0</v>
      </c>
      <c r="BE595">
        <f>Table11[[#This Row],[Column2]]</f>
        <v>36619</v>
      </c>
      <c r="BF595">
        <f>Table11[[#This Row],[Column28]]</f>
        <v>36619</v>
      </c>
      <c r="BG595">
        <f>Table11[[#This Row],[Column29]]</f>
        <v>36619</v>
      </c>
      <c r="BH595">
        <f>Table11[[#This Row],[Column30]]</f>
        <v>36619</v>
      </c>
      <c r="BI595">
        <f>Table11[[#This Row],[Column31]]</f>
        <v>36619</v>
      </c>
      <c r="BJ595">
        <f>Table11[[#This Row],[Column312]]</f>
        <v>36619</v>
      </c>
      <c r="BK595">
        <f>Table11[[#This Row],[Column313]]</f>
        <v>36619</v>
      </c>
      <c r="BL595">
        <f>Table11[[#This Row],[Column314]]</f>
        <v>36619</v>
      </c>
      <c r="BM595">
        <f>Table11[[#This Row],[Column315]]</f>
        <v>36619</v>
      </c>
      <c r="BN595">
        <f>Table11[[#This Row],[Column31]]</f>
        <v>36619</v>
      </c>
      <c r="BO595">
        <f>Table11[[#This Row],[Column312]]</f>
        <v>36619</v>
      </c>
    </row>
    <row r="596" spans="1:67" ht="28.8" customHeight="1">
      <c r="A596" s="4" t="s">
        <v>622</v>
      </c>
      <c r="B596" s="5" t="s">
        <v>503</v>
      </c>
      <c r="C596" s="5" t="s">
        <v>293</v>
      </c>
      <c r="D596" s="56" t="s">
        <v>1522</v>
      </c>
      <c r="E596" s="16">
        <v>0</v>
      </c>
      <c r="F596">
        <v>16.652999999999999</v>
      </c>
      <c r="G596">
        <v>9.9030000000000005</v>
      </c>
      <c r="H596">
        <v>9.0619999999999994</v>
      </c>
      <c r="I596">
        <v>24.521999999999998</v>
      </c>
      <c r="J596">
        <v>15.493</v>
      </c>
      <c r="K596">
        <v>1.712</v>
      </c>
      <c r="L596">
        <v>22.654</v>
      </c>
      <c r="M596" s="7">
        <f>Table11[[#This Row],[Progressives]]*0.67+Table11[[#This Row],[Muslim]]*0.64+Table11[[#This Row],[Left]]*0.35+Table11[[#This Row],[Average]]*0.52+Table11[[#This Row],[Reforms]]*0.2</f>
        <v>37.47775</v>
      </c>
      <c r="N596" s="58">
        <f>Table11[[#This Row],[Average]]*0.34+Table11[[#This Row],[Liberal]]*0.45+Table11[[#This Row],[Blues]]+Table11[[#This Row],[Reforms]]*0.6</f>
        <v>30.613729999999997</v>
      </c>
      <c r="O596" s="9">
        <f>Table11[[#This Row],[Liberal]]*0.55+Table11[[#This Row],[Progressives]]*0.07+Table11[[#This Row],[Average]]*0.14</f>
        <v>12.588570000000001</v>
      </c>
      <c r="P596" s="11">
        <f>Table11[[#This Row],[Muslim]]*0.06+Table11[[#This Row],[Left]]*0.44+Table11[[#This Row],[Progressives]]*0.26</f>
        <v>7.7126200000000003</v>
      </c>
      <c r="Q596" s="59"/>
      <c r="R596" s="57">
        <f>Table11[[#This Row],[Muslim]]*0.3+Table11[[#This Row],[Left]]*0.21+Table11[[#This Row],[Reforms]]*0.2</f>
        <v>11.60633</v>
      </c>
      <c r="T596" s="7">
        <v>35.1</v>
      </c>
      <c r="U596" s="8">
        <v>19.600000000000001</v>
      </c>
      <c r="V596" s="10">
        <v>19.399999999999999</v>
      </c>
      <c r="W596" s="9">
        <v>5.9</v>
      </c>
      <c r="X596" s="11">
        <v>10.3</v>
      </c>
      <c r="Y596" s="13">
        <v>9.6999999999999993</v>
      </c>
      <c r="Z596" s="12">
        <v>0</v>
      </c>
      <c r="AA596" s="14">
        <v>0</v>
      </c>
      <c r="AB596">
        <f t="shared" ca="1" si="9"/>
        <v>0.91497199854348732</v>
      </c>
      <c r="AC596">
        <v>40214</v>
      </c>
      <c r="AD596" s="17">
        <v>30.692239999999899</v>
      </c>
      <c r="AE596" s="18">
        <v>13.4816</v>
      </c>
      <c r="AF596" s="19">
        <v>31.874400000000001</v>
      </c>
      <c r="AG596" s="20">
        <v>5.5857599999999996</v>
      </c>
      <c r="AH596" s="21">
        <v>17.013999999999999</v>
      </c>
      <c r="AI596" s="22">
        <v>1.3520000000000001</v>
      </c>
      <c r="AJ596" s="23">
        <v>0</v>
      </c>
      <c r="AK596" s="24">
        <v>0</v>
      </c>
      <c r="AL596" s="16" t="s">
        <v>622</v>
      </c>
      <c r="AM596" s="17">
        <f>Table11[[#This Row],[Column3]]-Table11[[#This Row],[Labour]]</f>
        <v>-4.4077600000001027</v>
      </c>
      <c r="AN596" s="18">
        <f>Table11[[#This Row],[Column4]]-Table11[[#This Row],[Conservative]]</f>
        <v>-6.1184000000000012</v>
      </c>
      <c r="AO596" s="19">
        <f>Table11[[#This Row],[Column5]]-Table11[[#This Row],[Reform]]</f>
        <v>12.474400000000003</v>
      </c>
      <c r="AP596" s="20">
        <f>Table11[[#This Row],[Column6]]-Table11[[#This Row],[LibDem]]</f>
        <v>-0.31424000000000074</v>
      </c>
      <c r="AQ596" s="21">
        <f>Table11[[#This Row],[Column7]]-Table11[[#This Row],[Green]]</f>
        <v>6.7139999999999986</v>
      </c>
      <c r="AR596" s="22">
        <f>Table11[[#This Row],[Column8]]-Table11[[#This Row],[Oth]]</f>
        <v>-8.347999999999999</v>
      </c>
      <c r="AS596" s="23">
        <f>Table11[[#This Row],[Column9]]-Table11[[#This Row],[SNP]]</f>
        <v>0</v>
      </c>
      <c r="AT596" s="24">
        <f>Table11[[#This Row],[Column10]]-Table11[[#This Row],[PD]]</f>
        <v>0</v>
      </c>
      <c r="AU596" s="24">
        <f>MAX(Table11[[#This Row],[Column3]:[Column10]])-LARGE(Table11[[#This Row],[Column3]:[Column10]],2)</f>
        <v>1.1821600000001027</v>
      </c>
      <c r="AV596">
        <f>Table11[[#This Row],[Column3]]*Table11[[#This Row],[Column2]]</f>
        <v>1234257.7393599958</v>
      </c>
      <c r="AW596" s="25">
        <f>TRUNC(Table11[[#This Row],[Column3]]*Table11[[#This Row],[Column28]]/100)</f>
        <v>12342</v>
      </c>
      <c r="AX596" s="26">
        <f>TRUNC(Table11[[#This Row],[Column4]]*Table11[[#This Row],[Column29]]/100)</f>
        <v>5421</v>
      </c>
      <c r="AY596" s="27">
        <f>TRUNC(Table11[[#This Row],[Column5]]*Table11[[#This Row],[Column30]]/100)</f>
        <v>12817</v>
      </c>
      <c r="AZ596" s="28">
        <f>TRUNC(Table11[[#This Row],[Column6]]*Table11[[#This Row],[Column31]]/100)</f>
        <v>2246</v>
      </c>
      <c r="BA596" s="29">
        <f>TRUNC(Table11[[#This Row],[Column7]]*Table11[[#This Row],[Column312]]/100)</f>
        <v>6842</v>
      </c>
      <c r="BB596" s="30">
        <f>TRUNC(Table11[[#This Row],[Column8]]*Table11[[#This Row],[Column313]]/100)</f>
        <v>543</v>
      </c>
      <c r="BC596" s="31">
        <f>TRUNC(Table11[[#This Row],[Column9]]*Table11[[#This Row],[Column314]]/100)</f>
        <v>0</v>
      </c>
      <c r="BD596" s="32">
        <f>TRUNC(Table11[[#This Row],[Column10]]*Table11[[#This Row],[Column30]]/100)</f>
        <v>0</v>
      </c>
      <c r="BE596">
        <f>Table11[[#This Row],[Column2]]</f>
        <v>40214</v>
      </c>
      <c r="BF596">
        <f>Table11[[#This Row],[Column28]]</f>
        <v>40214</v>
      </c>
      <c r="BG596">
        <f>Table11[[#This Row],[Column29]]</f>
        <v>40214</v>
      </c>
      <c r="BH596">
        <f>Table11[[#This Row],[Column30]]</f>
        <v>40214</v>
      </c>
      <c r="BI596">
        <f>Table11[[#This Row],[Column31]]</f>
        <v>40214</v>
      </c>
      <c r="BJ596">
        <f>Table11[[#This Row],[Column312]]</f>
        <v>40214</v>
      </c>
      <c r="BK596">
        <f>Table11[[#This Row],[Column313]]</f>
        <v>40214</v>
      </c>
      <c r="BL596">
        <f>Table11[[#This Row],[Column314]]</f>
        <v>40214</v>
      </c>
      <c r="BM596">
        <f>Table11[[#This Row],[Column315]]</f>
        <v>40214</v>
      </c>
      <c r="BN596">
        <f>Table11[[#This Row],[Column31]]</f>
        <v>40214</v>
      </c>
      <c r="BO596">
        <f>Table11[[#This Row],[Column312]]</f>
        <v>40214</v>
      </c>
    </row>
    <row r="597" spans="1:67" ht="28.8" customHeight="1">
      <c r="A597" s="2" t="s">
        <v>358</v>
      </c>
      <c r="B597" s="3" t="s">
        <v>359</v>
      </c>
      <c r="C597" s="3" t="s">
        <v>293</v>
      </c>
      <c r="D597" s="50" t="s">
        <v>1523</v>
      </c>
      <c r="E597" s="16">
        <v>0</v>
      </c>
      <c r="F597">
        <v>0.67700000000000005</v>
      </c>
      <c r="G597">
        <v>7.4</v>
      </c>
      <c r="H597">
        <v>10.212999999999999</v>
      </c>
      <c r="I597">
        <v>32.588999999999999</v>
      </c>
      <c r="J597">
        <v>26.765999999999998</v>
      </c>
      <c r="K597">
        <v>2.996</v>
      </c>
      <c r="L597">
        <v>19.36</v>
      </c>
      <c r="M597" s="7">
        <f>Table11[[#This Row],[Progressives]]*0.67+Table11[[#This Row],[Muslim]]*0.64+Table11[[#This Row],[Left]]*0.35+Table11[[#This Row],[Average]]*0.52+Table11[[#This Row],[Reforms]]*0.2</f>
        <v>30.684270000000001</v>
      </c>
      <c r="N597" s="58">
        <f>Table11[[#This Row],[Average]]*0.34+Table11[[#This Row],[Liberal]]*0.45+Table11[[#This Row],[Blues]]+Table11[[#This Row],[Reforms]]*0.6</f>
        <v>37.736959999999996</v>
      </c>
      <c r="O597" s="9">
        <f>Table11[[#This Row],[Liberal]]*0.55+Table11[[#This Row],[Progressives]]*0.07+Table11[[#This Row],[Average]]*0.14</f>
        <v>19.998670000000001</v>
      </c>
      <c r="P597" s="11">
        <f>Table11[[#This Row],[Muslim]]*0.06+Table11[[#This Row],[Left]]*0.44+Table11[[#This Row],[Progressives]]*0.26</f>
        <v>5.952</v>
      </c>
      <c r="Q597" s="59"/>
      <c r="R597" s="57">
        <f>Table11[[#This Row],[Muslim]]*0.3+Table11[[#This Row],[Left]]*0.21+Table11[[#This Row],[Reforms]]*0.2</f>
        <v>5.6291000000000002</v>
      </c>
      <c r="T597" s="7">
        <v>8</v>
      </c>
      <c r="U597" s="8">
        <v>30.2</v>
      </c>
      <c r="V597" s="10">
        <v>10.9</v>
      </c>
      <c r="W597" s="9">
        <v>46.1</v>
      </c>
      <c r="X597" s="11">
        <v>3.4</v>
      </c>
      <c r="Y597" s="13">
        <v>1.5</v>
      </c>
      <c r="Z597" s="12">
        <v>0</v>
      </c>
      <c r="AA597" s="14">
        <v>0</v>
      </c>
      <c r="AB597">
        <f t="shared" ca="1" si="9"/>
        <v>7.0414831529164057E-2</v>
      </c>
      <c r="AC597">
        <v>52064</v>
      </c>
      <c r="AD597" s="17">
        <v>3.40672</v>
      </c>
      <c r="AE597" s="18">
        <v>24.28</v>
      </c>
      <c r="AF597" s="19">
        <v>21.751000000000001</v>
      </c>
      <c r="AG597" s="20">
        <v>42.133919999999897</v>
      </c>
      <c r="AH597" s="21">
        <v>8.24376</v>
      </c>
      <c r="AI597" s="22">
        <v>0.18459999999999999</v>
      </c>
      <c r="AJ597" s="23">
        <v>0</v>
      </c>
      <c r="AK597" s="24">
        <v>0</v>
      </c>
      <c r="AL597" t="s">
        <v>358</v>
      </c>
      <c r="AM597" s="17">
        <f>Table11[[#This Row],[Column3]]-Table11[[#This Row],[Labour]]</f>
        <v>-4.59328</v>
      </c>
      <c r="AN597" s="18">
        <f>Table11[[#This Row],[Column4]]-Table11[[#This Row],[Conservative]]</f>
        <v>-5.9199999999999982</v>
      </c>
      <c r="AO597" s="19">
        <f>Table11[[#This Row],[Column5]]-Table11[[#This Row],[Reform]]</f>
        <v>10.851000000000001</v>
      </c>
      <c r="AP597" s="20">
        <f>Table11[[#This Row],[Column6]]-Table11[[#This Row],[LibDem]]</f>
        <v>-3.9660800000001046</v>
      </c>
      <c r="AQ597" s="21">
        <f>Table11[[#This Row],[Column7]]-Table11[[#This Row],[Green]]</f>
        <v>4.8437599999999996</v>
      </c>
      <c r="AR597" s="22">
        <f>Table11[[#This Row],[Column8]]-Table11[[#This Row],[Oth]]</f>
        <v>-1.3153999999999999</v>
      </c>
      <c r="AS597" s="23">
        <f>Table11[[#This Row],[Column9]]-Table11[[#This Row],[SNP]]</f>
        <v>0</v>
      </c>
      <c r="AT597" s="24">
        <f>Table11[[#This Row],[Column10]]-Table11[[#This Row],[PD]]</f>
        <v>0</v>
      </c>
      <c r="AU597" s="24">
        <f>MAX(Table11[[#This Row],[Column3]:[Column10]])-LARGE(Table11[[#This Row],[Column3]:[Column10]],2)</f>
        <v>17.853919999999896</v>
      </c>
      <c r="AV597">
        <f>Table11[[#This Row],[Column3]]*Table11[[#This Row],[Column2]]</f>
        <v>177367.47008</v>
      </c>
      <c r="AW597" s="25">
        <f>TRUNC(Table11[[#This Row],[Column3]]*Table11[[#This Row],[Column28]]/100)</f>
        <v>1773</v>
      </c>
      <c r="AX597" s="26">
        <f>TRUNC(Table11[[#This Row],[Column4]]*Table11[[#This Row],[Column29]]/100)</f>
        <v>12641</v>
      </c>
      <c r="AY597" s="27">
        <f>TRUNC(Table11[[#This Row],[Column5]]*Table11[[#This Row],[Column30]]/100)</f>
        <v>11324</v>
      </c>
      <c r="AZ597" s="28">
        <f>TRUNC(Table11[[#This Row],[Column6]]*Table11[[#This Row],[Column31]]/100)</f>
        <v>21936</v>
      </c>
      <c r="BA597" s="29">
        <f>TRUNC(Table11[[#This Row],[Column7]]*Table11[[#This Row],[Column312]]/100)</f>
        <v>4292</v>
      </c>
      <c r="BB597" s="30">
        <f>TRUNC(Table11[[#This Row],[Column8]]*Table11[[#This Row],[Column313]]/100)</f>
        <v>96</v>
      </c>
      <c r="BC597" s="31">
        <f>TRUNC(Table11[[#This Row],[Column9]]*Table11[[#This Row],[Column314]]/100)</f>
        <v>0</v>
      </c>
      <c r="BD597" s="32">
        <f>TRUNC(Table11[[#This Row],[Column10]]*Table11[[#This Row],[Column30]]/100)</f>
        <v>0</v>
      </c>
      <c r="BE597">
        <f>Table11[[#This Row],[Column2]]</f>
        <v>52064</v>
      </c>
      <c r="BF597">
        <f>Table11[[#This Row],[Column28]]</f>
        <v>52064</v>
      </c>
      <c r="BG597">
        <f>Table11[[#This Row],[Column29]]</f>
        <v>52064</v>
      </c>
      <c r="BH597">
        <f>Table11[[#This Row],[Column30]]</f>
        <v>52064</v>
      </c>
      <c r="BI597">
        <f>Table11[[#This Row],[Column31]]</f>
        <v>52064</v>
      </c>
      <c r="BJ597">
        <f>Table11[[#This Row],[Column312]]</f>
        <v>52064</v>
      </c>
      <c r="BK597">
        <f>Table11[[#This Row],[Column313]]</f>
        <v>52064</v>
      </c>
      <c r="BL597">
        <f>Table11[[#This Row],[Column314]]</f>
        <v>52064</v>
      </c>
      <c r="BM597">
        <f>Table11[[#This Row],[Column315]]</f>
        <v>52064</v>
      </c>
      <c r="BN597">
        <f>Table11[[#This Row],[Column31]]</f>
        <v>52064</v>
      </c>
      <c r="BO597">
        <f>Table11[[#This Row],[Column312]]</f>
        <v>52064</v>
      </c>
    </row>
    <row r="598" spans="1:67" ht="28.8" customHeight="1">
      <c r="A598" s="2" t="s">
        <v>636</v>
      </c>
      <c r="B598" s="3" t="s">
        <v>503</v>
      </c>
      <c r="C598" s="3" t="s">
        <v>293</v>
      </c>
      <c r="D598" s="50" t="s">
        <v>1524</v>
      </c>
      <c r="E598">
        <v>0</v>
      </c>
      <c r="F598">
        <v>21.571999999999999</v>
      </c>
      <c r="G598">
        <v>12.896000000000001</v>
      </c>
      <c r="H598">
        <v>17.629000000000001</v>
      </c>
      <c r="I598">
        <v>16.847000000000001</v>
      </c>
      <c r="J598">
        <v>13.814</v>
      </c>
      <c r="K598">
        <v>0.755</v>
      </c>
      <c r="L598">
        <v>16.486999999999998</v>
      </c>
      <c r="M598" s="7">
        <f>Table11[[#This Row],[Progressives]]*0.67+Table11[[#This Row],[Muslim]]*0.64+Table11[[#This Row],[Left]]*0.35+Table11[[#This Row],[Average]]*0.52+Table11[[#This Row],[Reforms]]*0.2</f>
        <v>42.188950000000006</v>
      </c>
      <c r="N598" s="58">
        <f>Table11[[#This Row],[Average]]*0.34+Table11[[#This Row],[Liberal]]*0.45+Table11[[#This Row],[Blues]]+Table11[[#This Row],[Reforms]]*0.6</f>
        <v>22.591480000000001</v>
      </c>
      <c r="O598" s="9">
        <f>Table11[[#This Row],[Liberal]]*0.55+Table11[[#This Row],[Progressives]]*0.07+Table11[[#This Row],[Average]]*0.14</f>
        <v>11.19031</v>
      </c>
      <c r="P598" s="11">
        <f>Table11[[#This Row],[Muslim]]*0.06+Table11[[#This Row],[Left]]*0.44+Table11[[#This Row],[Progressives]]*0.26</f>
        <v>11.552099999999999</v>
      </c>
      <c r="Q598" s="59"/>
      <c r="R598" s="57">
        <f>Table11[[#This Row],[Muslim]]*0.3+Table11[[#This Row],[Left]]*0.21+Table11[[#This Row],[Reforms]]*0.2</f>
        <v>12.47716</v>
      </c>
      <c r="T598" s="7">
        <v>37.6</v>
      </c>
      <c r="U598" s="8">
        <v>16.3</v>
      </c>
      <c r="V598" s="10">
        <v>15.4</v>
      </c>
      <c r="W598" s="9">
        <v>4.3</v>
      </c>
      <c r="X598" s="11">
        <v>26.3</v>
      </c>
      <c r="Y598" s="13">
        <v>0</v>
      </c>
      <c r="Z598" s="12">
        <v>0</v>
      </c>
      <c r="AA598" s="14">
        <v>0</v>
      </c>
      <c r="AB598">
        <f t="shared" ca="1" si="9"/>
        <v>0.58040983843236893</v>
      </c>
      <c r="AC598">
        <v>40165</v>
      </c>
      <c r="AD598" s="17">
        <v>23.930040000000002</v>
      </c>
      <c r="AE598" s="18">
        <v>11.330880000000001</v>
      </c>
      <c r="AF598" s="19">
        <v>23.560120000000001</v>
      </c>
      <c r="AG598" s="20">
        <v>5.8449600000000004</v>
      </c>
      <c r="AH598" s="21">
        <v>34.817999999999998</v>
      </c>
      <c r="AI598" s="22">
        <v>0.41599999999999898</v>
      </c>
      <c r="AJ598" s="23">
        <v>0</v>
      </c>
      <c r="AK598" s="24">
        <v>0</v>
      </c>
      <c r="AL598" t="s">
        <v>636</v>
      </c>
      <c r="AM598" s="17">
        <f>Table11[[#This Row],[Column3]]-Table11[[#This Row],[Labour]]</f>
        <v>-13.66996</v>
      </c>
      <c r="AN598" s="18">
        <f>Table11[[#This Row],[Column4]]-Table11[[#This Row],[Conservative]]</f>
        <v>-4.9691200000000002</v>
      </c>
      <c r="AO598" s="19">
        <f>Table11[[#This Row],[Column5]]-Table11[[#This Row],[Reform]]</f>
        <v>8.1601200000000009</v>
      </c>
      <c r="AP598" s="20">
        <f>Table11[[#This Row],[Column6]]-Table11[[#This Row],[LibDem]]</f>
        <v>1.5449600000000006</v>
      </c>
      <c r="AQ598" s="21">
        <f>Table11[[#This Row],[Column7]]-Table11[[#This Row],[Green]]</f>
        <v>8.5179999999999971</v>
      </c>
      <c r="AR598" s="22">
        <f>Table11[[#This Row],[Column8]]-Table11[[#This Row],[Oth]]</f>
        <v>0.41599999999999898</v>
      </c>
      <c r="AS598" s="23">
        <f>Table11[[#This Row],[Column9]]-Table11[[#This Row],[SNP]]</f>
        <v>0</v>
      </c>
      <c r="AT598" s="24">
        <f>Table11[[#This Row],[Column10]]-Table11[[#This Row],[PD]]</f>
        <v>0</v>
      </c>
      <c r="AU598" s="24">
        <f>MAX(Table11[[#This Row],[Column3]:[Column10]])-LARGE(Table11[[#This Row],[Column3]:[Column10]],2)</f>
        <v>10.887959999999996</v>
      </c>
      <c r="AV598">
        <f>Table11[[#This Row],[Column3]]*Table11[[#This Row],[Column2]]</f>
        <v>961150.05660000013</v>
      </c>
      <c r="AW598" s="25">
        <f>TRUNC(Table11[[#This Row],[Column3]]*Table11[[#This Row],[Column28]]/100)</f>
        <v>9611</v>
      </c>
      <c r="AX598" s="26">
        <f>TRUNC(Table11[[#This Row],[Column4]]*Table11[[#This Row],[Column29]]/100)</f>
        <v>4551</v>
      </c>
      <c r="AY598" s="27">
        <f>TRUNC(Table11[[#This Row],[Column5]]*Table11[[#This Row],[Column30]]/100)</f>
        <v>9462</v>
      </c>
      <c r="AZ598" s="28">
        <f>TRUNC(Table11[[#This Row],[Column6]]*Table11[[#This Row],[Column31]]/100)</f>
        <v>2347</v>
      </c>
      <c r="BA598" s="29">
        <f>TRUNC(Table11[[#This Row],[Column7]]*Table11[[#This Row],[Column312]]/100)</f>
        <v>13984</v>
      </c>
      <c r="BB598" s="30">
        <f>TRUNC(Table11[[#This Row],[Column8]]*Table11[[#This Row],[Column313]]/100)</f>
        <v>167</v>
      </c>
      <c r="BC598" s="31">
        <f>TRUNC(Table11[[#This Row],[Column9]]*Table11[[#This Row],[Column314]]/100)</f>
        <v>0</v>
      </c>
      <c r="BD598" s="32">
        <f>TRUNC(Table11[[#This Row],[Column10]]*Table11[[#This Row],[Column30]]/100)</f>
        <v>0</v>
      </c>
      <c r="BE598">
        <f>Table11[[#This Row],[Column2]]</f>
        <v>40165</v>
      </c>
      <c r="BF598">
        <f>Table11[[#This Row],[Column28]]</f>
        <v>40165</v>
      </c>
      <c r="BG598">
        <f>Table11[[#This Row],[Column29]]</f>
        <v>40165</v>
      </c>
      <c r="BH598">
        <f>Table11[[#This Row],[Column30]]</f>
        <v>40165</v>
      </c>
      <c r="BI598">
        <f>Table11[[#This Row],[Column31]]</f>
        <v>40165</v>
      </c>
      <c r="BJ598">
        <f>Table11[[#This Row],[Column312]]</f>
        <v>40165</v>
      </c>
      <c r="BK598">
        <f>Table11[[#This Row],[Column313]]</f>
        <v>40165</v>
      </c>
      <c r="BL598">
        <f>Table11[[#This Row],[Column314]]</f>
        <v>40165</v>
      </c>
      <c r="BM598">
        <f>Table11[[#This Row],[Column315]]</f>
        <v>40165</v>
      </c>
      <c r="BN598">
        <f>Table11[[#This Row],[Column31]]</f>
        <v>40165</v>
      </c>
      <c r="BO598">
        <f>Table11[[#This Row],[Column312]]</f>
        <v>40165</v>
      </c>
    </row>
    <row r="599" spans="1:67" ht="28.8" customHeight="1">
      <c r="A599" s="2" t="s">
        <v>642</v>
      </c>
      <c r="B599" s="3" t="s">
        <v>503</v>
      </c>
      <c r="C599" s="3" t="s">
        <v>293</v>
      </c>
      <c r="D599" s="50" t="s">
        <v>1525</v>
      </c>
      <c r="E599" s="16">
        <v>0</v>
      </c>
      <c r="F599">
        <v>15.74</v>
      </c>
      <c r="G599">
        <v>8.83</v>
      </c>
      <c r="H599">
        <v>8.2520000000000007</v>
      </c>
      <c r="I599">
        <v>22.858000000000001</v>
      </c>
      <c r="J599">
        <v>19.687000000000001</v>
      </c>
      <c r="K599">
        <v>3.903</v>
      </c>
      <c r="L599">
        <v>20.728999999999999</v>
      </c>
      <c r="M599" s="7">
        <f>Table11[[#This Row],[Progressives]]*0.67+Table11[[#This Row],[Muslim]]*0.64+Table11[[#This Row],[Left]]*0.35+Table11[[#This Row],[Average]]*0.52+Table11[[#This Row],[Reforms]]*0.2</f>
        <v>34.724899999999998</v>
      </c>
      <c r="N599" s="58">
        <f>Table11[[#This Row],[Average]]*0.34+Table11[[#This Row],[Liberal]]*0.45+Table11[[#This Row],[Blues]]+Table11[[#This Row],[Reforms]]*0.6</f>
        <v>32.971269999999997</v>
      </c>
      <c r="O599" s="9">
        <f>Table11[[#This Row],[Liberal]]*0.55+Table11[[#This Row],[Progressives]]*0.07+Table11[[#This Row],[Average]]*0.14</f>
        <v>14.605610000000002</v>
      </c>
      <c r="P599" s="11">
        <f>Table11[[#This Row],[Muslim]]*0.06+Table11[[#This Row],[Left]]*0.44+Table11[[#This Row],[Progressives]]*0.26</f>
        <v>6.9751200000000004</v>
      </c>
      <c r="Q599" s="59"/>
      <c r="R599" s="57">
        <f>Table11[[#This Row],[Muslim]]*0.3+Table11[[#This Row],[Left]]*0.21+Table11[[#This Row],[Reforms]]*0.2</f>
        <v>10.722100000000001</v>
      </c>
      <c r="T599" s="7">
        <v>36.700000000000003</v>
      </c>
      <c r="U599" s="8">
        <v>40.299999999999997</v>
      </c>
      <c r="V599" s="10">
        <v>10.4</v>
      </c>
      <c r="W599" s="9">
        <v>2.1</v>
      </c>
      <c r="X599" s="11">
        <v>5.3</v>
      </c>
      <c r="Y599" s="13">
        <v>5.3</v>
      </c>
      <c r="Z599" s="12">
        <v>0</v>
      </c>
      <c r="AA599" s="14">
        <v>0</v>
      </c>
      <c r="AB599">
        <f t="shared" ca="1" si="9"/>
        <v>0.60842093168246514</v>
      </c>
      <c r="AC599">
        <v>46177</v>
      </c>
      <c r="AD599" s="17">
        <v>25.76</v>
      </c>
      <c r="AE599" s="18">
        <v>30.212990000000001</v>
      </c>
      <c r="AF599" s="19">
        <v>27.437000000000001</v>
      </c>
      <c r="AG599" s="20">
        <v>3.17600999999999</v>
      </c>
      <c r="AH599" s="21">
        <v>12.725</v>
      </c>
      <c r="AI599" s="22">
        <v>0.68899999999999995</v>
      </c>
      <c r="AJ599" s="23">
        <v>0</v>
      </c>
      <c r="AK599" s="24">
        <v>0</v>
      </c>
      <c r="AL599" t="s">
        <v>642</v>
      </c>
      <c r="AM599" s="17">
        <f>Table11[[#This Row],[Column3]]-Table11[[#This Row],[Labour]]</f>
        <v>-10.940000000000001</v>
      </c>
      <c r="AN599" s="18">
        <f>Table11[[#This Row],[Column4]]-Table11[[#This Row],[Conservative]]</f>
        <v>-10.087009999999996</v>
      </c>
      <c r="AO599" s="19">
        <f>Table11[[#This Row],[Column5]]-Table11[[#This Row],[Reform]]</f>
        <v>17.036999999999999</v>
      </c>
      <c r="AP599" s="20">
        <f>Table11[[#This Row],[Column6]]-Table11[[#This Row],[LibDem]]</f>
        <v>1.0760099999999899</v>
      </c>
      <c r="AQ599" s="21">
        <f>Table11[[#This Row],[Column7]]-Table11[[#This Row],[Green]]</f>
        <v>7.4249999999999998</v>
      </c>
      <c r="AR599" s="22">
        <f>Table11[[#This Row],[Column8]]-Table11[[#This Row],[Oth]]</f>
        <v>-4.6109999999999998</v>
      </c>
      <c r="AS599" s="23">
        <f>Table11[[#This Row],[Column9]]-Table11[[#This Row],[SNP]]</f>
        <v>0</v>
      </c>
      <c r="AT599" s="24">
        <f>Table11[[#This Row],[Column10]]-Table11[[#This Row],[PD]]</f>
        <v>0</v>
      </c>
      <c r="AU599" s="24">
        <f>MAX(Table11[[#This Row],[Column3]:[Column10]])-LARGE(Table11[[#This Row],[Column3]:[Column10]],2)</f>
        <v>2.7759900000000002</v>
      </c>
      <c r="AV599">
        <f>Table11[[#This Row],[Column3]]*Table11[[#This Row],[Column2]]</f>
        <v>1189519.52</v>
      </c>
      <c r="AW599" s="25">
        <f>TRUNC(Table11[[#This Row],[Column3]]*Table11[[#This Row],[Column28]]/100)</f>
        <v>11895</v>
      </c>
      <c r="AX599" s="26">
        <f>TRUNC(Table11[[#This Row],[Column4]]*Table11[[#This Row],[Column29]]/100)</f>
        <v>13951</v>
      </c>
      <c r="AY599" s="27">
        <f>TRUNC(Table11[[#This Row],[Column5]]*Table11[[#This Row],[Column30]]/100)</f>
        <v>12669</v>
      </c>
      <c r="AZ599" s="28">
        <f>TRUNC(Table11[[#This Row],[Column6]]*Table11[[#This Row],[Column31]]/100)</f>
        <v>1466</v>
      </c>
      <c r="BA599" s="29">
        <f>TRUNC(Table11[[#This Row],[Column7]]*Table11[[#This Row],[Column312]]/100)</f>
        <v>5876</v>
      </c>
      <c r="BB599" s="30">
        <f>TRUNC(Table11[[#This Row],[Column8]]*Table11[[#This Row],[Column313]]/100)</f>
        <v>318</v>
      </c>
      <c r="BC599" s="31">
        <f>TRUNC(Table11[[#This Row],[Column9]]*Table11[[#This Row],[Column314]]/100)</f>
        <v>0</v>
      </c>
      <c r="BD599" s="32">
        <f>TRUNC(Table11[[#This Row],[Column10]]*Table11[[#This Row],[Column30]]/100)</f>
        <v>0</v>
      </c>
      <c r="BE599">
        <f>Table11[[#This Row],[Column2]]</f>
        <v>46177</v>
      </c>
      <c r="BF599">
        <f>Table11[[#This Row],[Column28]]</f>
        <v>46177</v>
      </c>
      <c r="BG599">
        <f>Table11[[#This Row],[Column29]]</f>
        <v>46177</v>
      </c>
      <c r="BH599">
        <f>Table11[[#This Row],[Column30]]</f>
        <v>46177</v>
      </c>
      <c r="BI599">
        <f>Table11[[#This Row],[Column31]]</f>
        <v>46177</v>
      </c>
      <c r="BJ599">
        <f>Table11[[#This Row],[Column312]]</f>
        <v>46177</v>
      </c>
      <c r="BK599">
        <f>Table11[[#This Row],[Column313]]</f>
        <v>46177</v>
      </c>
      <c r="BL599">
        <f>Table11[[#This Row],[Column314]]</f>
        <v>46177</v>
      </c>
      <c r="BM599">
        <f>Table11[[#This Row],[Column315]]</f>
        <v>46177</v>
      </c>
      <c r="BN599">
        <f>Table11[[#This Row],[Column31]]</f>
        <v>46177</v>
      </c>
      <c r="BO599">
        <f>Table11[[#This Row],[Column312]]</f>
        <v>46177</v>
      </c>
    </row>
    <row r="600" spans="1:67" ht="28.8" customHeight="1">
      <c r="A600" s="2" t="s">
        <v>646</v>
      </c>
      <c r="B600" s="3" t="s">
        <v>472</v>
      </c>
      <c r="C600" s="3" t="s">
        <v>293</v>
      </c>
      <c r="D600" s="50" t="s">
        <v>1526</v>
      </c>
      <c r="E600" s="16">
        <v>0</v>
      </c>
      <c r="F600">
        <v>1.151</v>
      </c>
      <c r="G600">
        <v>9.6129999999999995</v>
      </c>
      <c r="H600">
        <v>6.0640000000000001</v>
      </c>
      <c r="I600">
        <v>33.226999999999997</v>
      </c>
      <c r="J600">
        <v>12.127000000000001</v>
      </c>
      <c r="K600">
        <v>0.29899999999999999</v>
      </c>
      <c r="L600">
        <v>37.520000000000003</v>
      </c>
      <c r="M600" s="7">
        <f>Table11[[#This Row],[Progressives]]*0.67+Table11[[#This Row],[Muslim]]*0.64+Table11[[#This Row],[Left]]*0.35+Table11[[#This Row],[Average]]*0.52+Table11[[#This Row],[Reforms]]*0.2</f>
        <v>32.946110000000004</v>
      </c>
      <c r="N600" s="58">
        <f>Table11[[#This Row],[Average]]*0.34+Table11[[#This Row],[Liberal]]*0.45+Table11[[#This Row],[Blues]]+Table11[[#This Row],[Reforms]]*0.6</f>
        <v>39.565330000000003</v>
      </c>
      <c r="O600" s="9">
        <f>Table11[[#This Row],[Liberal]]*0.55+Table11[[#This Row],[Progressives]]*0.07+Table11[[#This Row],[Average]]*0.14</f>
        <v>11.746110000000002</v>
      </c>
      <c r="P600" s="11">
        <f>Table11[[#This Row],[Muslim]]*0.06+Table11[[#This Row],[Left]]*0.44+Table11[[#This Row],[Progressives]]*0.26</f>
        <v>5.8754200000000001</v>
      </c>
      <c r="Q600" s="59"/>
      <c r="R600" s="57">
        <f>Table11[[#This Row],[Muslim]]*0.3+Table11[[#This Row],[Left]]*0.21+Table11[[#This Row],[Reforms]]*0.2</f>
        <v>9.868030000000001</v>
      </c>
      <c r="T600" s="7">
        <v>43.8</v>
      </c>
      <c r="U600" s="8">
        <v>9.1</v>
      </c>
      <c r="V600" s="10">
        <v>30.6</v>
      </c>
      <c r="W600" s="9">
        <v>10.9</v>
      </c>
      <c r="X600" s="11">
        <v>5.6</v>
      </c>
      <c r="Y600" s="13">
        <v>0</v>
      </c>
      <c r="Z600" s="12">
        <v>0</v>
      </c>
      <c r="AA600" s="14">
        <v>0</v>
      </c>
      <c r="AB600">
        <f t="shared" ca="1" si="9"/>
        <v>0.42614034021741176</v>
      </c>
      <c r="AC600">
        <v>29816</v>
      </c>
      <c r="AD600" s="17">
        <v>26.629189999999902</v>
      </c>
      <c r="AE600" s="18">
        <v>9.7539199999999902</v>
      </c>
      <c r="AF600" s="19">
        <v>41.470080000000003</v>
      </c>
      <c r="AG600" s="20">
        <v>6.8858099999999904</v>
      </c>
      <c r="AH600" s="21">
        <v>15.260999999999999</v>
      </c>
      <c r="AI600" s="22">
        <v>0</v>
      </c>
      <c r="AJ600" s="23">
        <v>0</v>
      </c>
      <c r="AK600" s="24">
        <v>0</v>
      </c>
      <c r="AL600" t="s">
        <v>646</v>
      </c>
      <c r="AM600" s="17">
        <f>Table11[[#This Row],[Column3]]-Table11[[#This Row],[Labour]]</f>
        <v>-17.170810000000095</v>
      </c>
      <c r="AN600" s="18">
        <f>Table11[[#This Row],[Column4]]-Table11[[#This Row],[Conservative]]</f>
        <v>0.65391999999999051</v>
      </c>
      <c r="AO600" s="19">
        <f>Table11[[#This Row],[Column5]]-Table11[[#This Row],[Reform]]</f>
        <v>10.870080000000002</v>
      </c>
      <c r="AP600" s="20">
        <f>Table11[[#This Row],[Column6]]-Table11[[#This Row],[LibDem]]</f>
        <v>-4.0141900000000099</v>
      </c>
      <c r="AQ600" s="21">
        <f>Table11[[#This Row],[Column7]]-Table11[[#This Row],[Green]]</f>
        <v>9.6609999999999996</v>
      </c>
      <c r="AR600" s="22">
        <f>Table11[[#This Row],[Column8]]-Table11[[#This Row],[Oth]]</f>
        <v>0</v>
      </c>
      <c r="AS600" s="23">
        <f>Table11[[#This Row],[Column9]]-Table11[[#This Row],[SNP]]</f>
        <v>0</v>
      </c>
      <c r="AT600" s="24">
        <f>Table11[[#This Row],[Column10]]-Table11[[#This Row],[PD]]</f>
        <v>0</v>
      </c>
      <c r="AU600" s="24">
        <f>MAX(Table11[[#This Row],[Column3]:[Column10]])-LARGE(Table11[[#This Row],[Column3]:[Column10]],2)</f>
        <v>14.840890000000101</v>
      </c>
      <c r="AV600">
        <f>Table11[[#This Row],[Column3]]*Table11[[#This Row],[Column2]]</f>
        <v>793975.92903999705</v>
      </c>
      <c r="AW600" s="25">
        <f>TRUNC(Table11[[#This Row],[Column3]]*Table11[[#This Row],[Column28]]/100)</f>
        <v>7939</v>
      </c>
      <c r="AX600" s="26">
        <f>TRUNC(Table11[[#This Row],[Column4]]*Table11[[#This Row],[Column29]]/100)</f>
        <v>2908</v>
      </c>
      <c r="AY600" s="27">
        <f>TRUNC(Table11[[#This Row],[Column5]]*Table11[[#This Row],[Column30]]/100)</f>
        <v>12364</v>
      </c>
      <c r="AZ600" s="28">
        <f>TRUNC(Table11[[#This Row],[Column6]]*Table11[[#This Row],[Column31]]/100)</f>
        <v>2053</v>
      </c>
      <c r="BA600" s="29">
        <f>TRUNC(Table11[[#This Row],[Column7]]*Table11[[#This Row],[Column312]]/100)</f>
        <v>4550</v>
      </c>
      <c r="BB600" s="30">
        <f>TRUNC(Table11[[#This Row],[Column8]]*Table11[[#This Row],[Column313]]/100)</f>
        <v>0</v>
      </c>
      <c r="BC600" s="31">
        <f>TRUNC(Table11[[#This Row],[Column9]]*Table11[[#This Row],[Column314]]/100)</f>
        <v>0</v>
      </c>
      <c r="BD600" s="32">
        <f>TRUNC(Table11[[#This Row],[Column10]]*Table11[[#This Row],[Column30]]/100)</f>
        <v>0</v>
      </c>
      <c r="BE600">
        <f>Table11[[#This Row],[Column2]]</f>
        <v>29816</v>
      </c>
      <c r="BF600">
        <f>Table11[[#This Row],[Column28]]</f>
        <v>29816</v>
      </c>
      <c r="BG600">
        <f>Table11[[#This Row],[Column29]]</f>
        <v>29816</v>
      </c>
      <c r="BH600">
        <f>Table11[[#This Row],[Column30]]</f>
        <v>29816</v>
      </c>
      <c r="BI600">
        <f>Table11[[#This Row],[Column31]]</f>
        <v>29816</v>
      </c>
      <c r="BJ600">
        <f>Table11[[#This Row],[Column312]]</f>
        <v>29816</v>
      </c>
      <c r="BK600">
        <f>Table11[[#This Row],[Column313]]</f>
        <v>29816</v>
      </c>
      <c r="BL600">
        <f>Table11[[#This Row],[Column314]]</f>
        <v>29816</v>
      </c>
      <c r="BM600">
        <f>Table11[[#This Row],[Column315]]</f>
        <v>29816</v>
      </c>
      <c r="BN600">
        <f>Table11[[#This Row],[Column31]]</f>
        <v>29816</v>
      </c>
      <c r="BO600">
        <f>Table11[[#This Row],[Column312]]</f>
        <v>29816</v>
      </c>
    </row>
    <row r="601" spans="1:67" ht="28.8">
      <c r="A601" s="4" t="s">
        <v>647</v>
      </c>
      <c r="B601" s="5" t="s">
        <v>472</v>
      </c>
      <c r="C601" s="5" t="s">
        <v>293</v>
      </c>
      <c r="D601" s="56" t="s">
        <v>1527</v>
      </c>
      <c r="E601" s="16">
        <v>0</v>
      </c>
      <c r="F601">
        <v>4.5759999999999996</v>
      </c>
      <c r="G601">
        <v>13.333</v>
      </c>
      <c r="H601">
        <v>11.282</v>
      </c>
      <c r="I601">
        <v>33.427999999999997</v>
      </c>
      <c r="J601">
        <v>10.016999999999999</v>
      </c>
      <c r="K601">
        <v>0.41299999999999998</v>
      </c>
      <c r="L601">
        <v>26.95</v>
      </c>
      <c r="M601" s="7">
        <f>Table11[[#This Row],[Progressives]]*0.67+Table11[[#This Row],[Muslim]]*0.64+Table11[[#This Row],[Left]]*0.35+Table11[[#This Row],[Average]]*0.52+Table11[[#This Row],[Reforms]]*0.2</f>
        <v>37.926690000000001</v>
      </c>
      <c r="N601" s="58">
        <f>Table11[[#This Row],[Average]]*0.34+Table11[[#This Row],[Liberal]]*0.45+Table11[[#This Row],[Blues]]+Table11[[#This Row],[Reforms]]*0.6</f>
        <v>32.45617</v>
      </c>
      <c r="O601" s="9">
        <f>Table11[[#This Row],[Liberal]]*0.55+Table11[[#This Row],[Progressives]]*0.07+Table11[[#This Row],[Average]]*0.14</f>
        <v>10.979010000000001</v>
      </c>
      <c r="P601" s="11">
        <f>Table11[[#This Row],[Muslim]]*0.06+Table11[[#This Row],[Left]]*0.44+Table11[[#This Row],[Progressives]]*0.26</f>
        <v>9.0744000000000007</v>
      </c>
      <c r="Q601" s="59"/>
      <c r="R601" s="57">
        <f>Table11[[#This Row],[Muslim]]*0.3+Table11[[#This Row],[Left]]*0.21+Table11[[#This Row],[Reforms]]*0.2</f>
        <v>9.5627300000000002</v>
      </c>
      <c r="T601" s="7">
        <v>48.3</v>
      </c>
      <c r="U601" s="8">
        <v>12.8</v>
      </c>
      <c r="V601" s="10">
        <v>20.399999999999999</v>
      </c>
      <c r="W601" s="9">
        <v>8.5</v>
      </c>
      <c r="X601" s="11">
        <v>6.1</v>
      </c>
      <c r="Y601" s="13">
        <v>3.9</v>
      </c>
      <c r="Z601" s="12">
        <v>0</v>
      </c>
      <c r="AA601" s="14">
        <v>0</v>
      </c>
      <c r="AB601">
        <f t="shared" ca="1" si="9"/>
        <v>0.28568040364087144</v>
      </c>
      <c r="AC601">
        <v>38228</v>
      </c>
      <c r="AD601" s="17">
        <v>32.655000000000001</v>
      </c>
      <c r="AE601" s="18">
        <v>8.4145599999999998</v>
      </c>
      <c r="AF601" s="19">
        <v>33.847439999999999</v>
      </c>
      <c r="AG601" s="20">
        <v>5.508</v>
      </c>
      <c r="AH601" s="21">
        <v>19.068000000000001</v>
      </c>
      <c r="AI601" s="22">
        <v>0.50700000000000001</v>
      </c>
      <c r="AJ601" s="23">
        <v>0</v>
      </c>
      <c r="AK601" s="24">
        <v>0</v>
      </c>
      <c r="AL601" s="16" t="s">
        <v>647</v>
      </c>
      <c r="AM601" s="17">
        <f>Table11[[#This Row],[Column3]]-Table11[[#This Row],[Labour]]</f>
        <v>-15.644999999999996</v>
      </c>
      <c r="AN601" s="18">
        <f>Table11[[#This Row],[Column4]]-Table11[[#This Row],[Conservative]]</f>
        <v>-4.3854400000000009</v>
      </c>
      <c r="AO601" s="19">
        <f>Table11[[#This Row],[Column5]]-Table11[[#This Row],[Reform]]</f>
        <v>13.44744</v>
      </c>
      <c r="AP601" s="20">
        <f>Table11[[#This Row],[Column6]]-Table11[[#This Row],[LibDem]]</f>
        <v>-2.992</v>
      </c>
      <c r="AQ601" s="21">
        <f>Table11[[#This Row],[Column7]]-Table11[[#This Row],[Green]]</f>
        <v>12.968000000000002</v>
      </c>
      <c r="AR601" s="22">
        <f>Table11[[#This Row],[Column8]]-Table11[[#This Row],[Oth]]</f>
        <v>-3.3929999999999998</v>
      </c>
      <c r="AS601" s="23">
        <f>Table11[[#This Row],[Column9]]-Table11[[#This Row],[SNP]]</f>
        <v>0</v>
      </c>
      <c r="AT601" s="24">
        <f>Table11[[#This Row],[Column10]]-Table11[[#This Row],[PD]]</f>
        <v>0</v>
      </c>
      <c r="AU601" s="24">
        <f>MAX(Table11[[#This Row],[Column3]:[Column10]])-LARGE(Table11[[#This Row],[Column3]:[Column10]],2)</f>
        <v>1.1924399999999977</v>
      </c>
      <c r="AV601">
        <f>Table11[[#This Row],[Column3]]*Table11[[#This Row],[Column2]]</f>
        <v>1248335.3400000001</v>
      </c>
      <c r="AW601" s="25">
        <f>TRUNC(Table11[[#This Row],[Column3]]*Table11[[#This Row],[Column28]]/100)</f>
        <v>12483</v>
      </c>
      <c r="AX601" s="26">
        <f>TRUNC(Table11[[#This Row],[Column4]]*Table11[[#This Row],[Column29]]/100)</f>
        <v>3216</v>
      </c>
      <c r="AY601" s="27">
        <f>TRUNC(Table11[[#This Row],[Column5]]*Table11[[#This Row],[Column30]]/100)</f>
        <v>12939</v>
      </c>
      <c r="AZ601" s="28">
        <f>TRUNC(Table11[[#This Row],[Column6]]*Table11[[#This Row],[Column31]]/100)</f>
        <v>2105</v>
      </c>
      <c r="BA601" s="29">
        <f>TRUNC(Table11[[#This Row],[Column7]]*Table11[[#This Row],[Column312]]/100)</f>
        <v>7289</v>
      </c>
      <c r="BB601" s="30">
        <f>TRUNC(Table11[[#This Row],[Column8]]*Table11[[#This Row],[Column313]]/100)</f>
        <v>193</v>
      </c>
      <c r="BC601" s="31">
        <f>TRUNC(Table11[[#This Row],[Column9]]*Table11[[#This Row],[Column314]]/100)</f>
        <v>0</v>
      </c>
      <c r="BD601" s="32">
        <f>TRUNC(Table11[[#This Row],[Column10]]*Table11[[#This Row],[Column30]]/100)</f>
        <v>0</v>
      </c>
      <c r="BE601">
        <f>Table11[[#This Row],[Column2]]</f>
        <v>38228</v>
      </c>
      <c r="BF601">
        <f>Table11[[#This Row],[Column28]]</f>
        <v>38228</v>
      </c>
      <c r="BG601">
        <f>Table11[[#This Row],[Column29]]</f>
        <v>38228</v>
      </c>
      <c r="BH601">
        <f>Table11[[#This Row],[Column30]]</f>
        <v>38228</v>
      </c>
      <c r="BI601">
        <f>Table11[[#This Row],[Column31]]</f>
        <v>38228</v>
      </c>
      <c r="BJ601">
        <f>Table11[[#This Row],[Column312]]</f>
        <v>38228</v>
      </c>
      <c r="BK601">
        <f>Table11[[#This Row],[Column313]]</f>
        <v>38228</v>
      </c>
      <c r="BL601">
        <f>Table11[[#This Row],[Column314]]</f>
        <v>38228</v>
      </c>
      <c r="BM601">
        <f>Table11[[#This Row],[Column315]]</f>
        <v>38228</v>
      </c>
      <c r="BN601">
        <f>Table11[[#This Row],[Column31]]</f>
        <v>38228</v>
      </c>
      <c r="BO601">
        <f>Table11[[#This Row],[Column312]]</f>
        <v>38228</v>
      </c>
    </row>
    <row r="602" spans="1:67" ht="28.8">
      <c r="A602" s="4" t="s">
        <v>648</v>
      </c>
      <c r="B602" s="5" t="s">
        <v>472</v>
      </c>
      <c r="C602" s="5" t="s">
        <v>293</v>
      </c>
      <c r="D602" s="56" t="s">
        <v>1528</v>
      </c>
      <c r="E602">
        <v>0</v>
      </c>
      <c r="F602">
        <v>3.165</v>
      </c>
      <c r="G602">
        <v>8.51</v>
      </c>
      <c r="H602">
        <v>10.146000000000001</v>
      </c>
      <c r="I602">
        <v>32.231000000000002</v>
      </c>
      <c r="J602">
        <v>16.065000000000001</v>
      </c>
      <c r="K602">
        <v>0.34399999999999997</v>
      </c>
      <c r="L602">
        <v>29.539000000000001</v>
      </c>
      <c r="M602" s="7">
        <f>Table11[[#This Row],[Progressives]]*0.67+Table11[[#This Row],[Muslim]]*0.64+Table11[[#This Row],[Left]]*0.35+Table11[[#This Row],[Average]]*0.52+Table11[[#This Row],[Reforms]]*0.2</f>
        <v>34.469840000000005</v>
      </c>
      <c r="N602" s="58">
        <f>Table11[[#This Row],[Average]]*0.34+Table11[[#This Row],[Liberal]]*0.45+Table11[[#This Row],[Blues]]+Table11[[#This Row],[Reforms]]*0.6</f>
        <v>36.255189999999999</v>
      </c>
      <c r="O602" s="9">
        <f>Table11[[#This Row],[Liberal]]*0.55+Table11[[#This Row],[Progressives]]*0.07+Table11[[#This Row],[Average]]*0.14</f>
        <v>14.058310000000002</v>
      </c>
      <c r="P602" s="11">
        <f>Table11[[#This Row],[Muslim]]*0.06+Table11[[#This Row],[Left]]*0.44+Table11[[#This Row],[Progressives]]*0.26</f>
        <v>6.57226</v>
      </c>
      <c r="Q602" s="59"/>
      <c r="R602" s="57">
        <f>Table11[[#This Row],[Muslim]]*0.3+Table11[[#This Row],[Left]]*0.21+Table11[[#This Row],[Reforms]]*0.2</f>
        <v>8.644400000000001</v>
      </c>
      <c r="T602" s="7">
        <v>46.8</v>
      </c>
      <c r="U602" s="8">
        <v>18.100000000000001</v>
      </c>
      <c r="V602" s="10">
        <v>23.3</v>
      </c>
      <c r="W602" s="9">
        <v>6.9</v>
      </c>
      <c r="X602" s="11">
        <v>4.5999999999999996</v>
      </c>
      <c r="Y602" s="13">
        <v>0.3</v>
      </c>
      <c r="Z602" s="12">
        <v>0</v>
      </c>
      <c r="AA602" s="14">
        <v>0</v>
      </c>
      <c r="AB602">
        <f t="shared" ca="1" si="9"/>
        <v>3.0356125728475347E-2</v>
      </c>
      <c r="AC602">
        <v>38178</v>
      </c>
      <c r="AD602" s="17">
        <v>28.530860000000001</v>
      </c>
      <c r="AE602" s="18">
        <v>13.469279999999999</v>
      </c>
      <c r="AF602" s="19">
        <v>36.996719999999897</v>
      </c>
      <c r="AG602" s="20">
        <v>6.2321400000000002</v>
      </c>
      <c r="AH602" s="21">
        <v>14.731999999999999</v>
      </c>
      <c r="AI602" s="22">
        <v>3.8999999999999903E-2</v>
      </c>
      <c r="AJ602" s="23">
        <v>0</v>
      </c>
      <c r="AK602" s="24">
        <v>0</v>
      </c>
      <c r="AL602" s="16" t="s">
        <v>648</v>
      </c>
      <c r="AM602" s="17">
        <f>Table11[[#This Row],[Column3]]-Table11[[#This Row],[Labour]]</f>
        <v>-18.269139999999997</v>
      </c>
      <c r="AN602" s="18">
        <f>Table11[[#This Row],[Column4]]-Table11[[#This Row],[Conservative]]</f>
        <v>-4.6307200000000019</v>
      </c>
      <c r="AO602" s="19">
        <f>Table11[[#This Row],[Column5]]-Table11[[#This Row],[Reform]]</f>
        <v>13.696719999999896</v>
      </c>
      <c r="AP602" s="20">
        <f>Table11[[#This Row],[Column6]]-Table11[[#This Row],[LibDem]]</f>
        <v>-0.66786000000000012</v>
      </c>
      <c r="AQ602" s="21">
        <f>Table11[[#This Row],[Column7]]-Table11[[#This Row],[Green]]</f>
        <v>10.132</v>
      </c>
      <c r="AR602" s="22">
        <f>Table11[[#This Row],[Column8]]-Table11[[#This Row],[Oth]]</f>
        <v>-0.26100000000000007</v>
      </c>
      <c r="AS602" s="23">
        <f>Table11[[#This Row],[Column9]]-Table11[[#This Row],[SNP]]</f>
        <v>0</v>
      </c>
      <c r="AT602" s="24">
        <f>Table11[[#This Row],[Column10]]-Table11[[#This Row],[PD]]</f>
        <v>0</v>
      </c>
      <c r="AU602" s="24">
        <f>MAX(Table11[[#This Row],[Column3]:[Column10]])-LARGE(Table11[[#This Row],[Column3]:[Column10]],2)</f>
        <v>8.4658599999998962</v>
      </c>
      <c r="AV602">
        <f>Table11[[#This Row],[Column3]]*Table11[[#This Row],[Column2]]</f>
        <v>1089251.1730800001</v>
      </c>
      <c r="AW602" s="25">
        <f>TRUNC(Table11[[#This Row],[Column3]]*Table11[[#This Row],[Column28]]/100)</f>
        <v>10892</v>
      </c>
      <c r="AX602" s="26">
        <f>TRUNC(Table11[[#This Row],[Column4]]*Table11[[#This Row],[Column29]]/100)</f>
        <v>5142</v>
      </c>
      <c r="AY602" s="27">
        <f>TRUNC(Table11[[#This Row],[Column5]]*Table11[[#This Row],[Column30]]/100)</f>
        <v>14124</v>
      </c>
      <c r="AZ602" s="28">
        <f>TRUNC(Table11[[#This Row],[Column6]]*Table11[[#This Row],[Column31]]/100)</f>
        <v>2379</v>
      </c>
      <c r="BA602" s="29">
        <f>TRUNC(Table11[[#This Row],[Column7]]*Table11[[#This Row],[Column312]]/100)</f>
        <v>5624</v>
      </c>
      <c r="BB602" s="30">
        <f>TRUNC(Table11[[#This Row],[Column8]]*Table11[[#This Row],[Column313]]/100)</f>
        <v>14</v>
      </c>
      <c r="BC602" s="31">
        <f>TRUNC(Table11[[#This Row],[Column9]]*Table11[[#This Row],[Column314]]/100)</f>
        <v>0</v>
      </c>
      <c r="BD602" s="32">
        <f>TRUNC(Table11[[#This Row],[Column10]]*Table11[[#This Row],[Column30]]/100)</f>
        <v>0</v>
      </c>
      <c r="BE602">
        <f>Table11[[#This Row],[Column2]]</f>
        <v>38178</v>
      </c>
      <c r="BF602">
        <f>Table11[[#This Row],[Column28]]</f>
        <v>38178</v>
      </c>
      <c r="BG602">
        <f>Table11[[#This Row],[Column29]]</f>
        <v>38178</v>
      </c>
      <c r="BH602">
        <f>Table11[[#This Row],[Column30]]</f>
        <v>38178</v>
      </c>
      <c r="BI602">
        <f>Table11[[#This Row],[Column31]]</f>
        <v>38178</v>
      </c>
      <c r="BJ602">
        <f>Table11[[#This Row],[Column312]]</f>
        <v>38178</v>
      </c>
      <c r="BK602">
        <f>Table11[[#This Row],[Column313]]</f>
        <v>38178</v>
      </c>
      <c r="BL602">
        <f>Table11[[#This Row],[Column314]]</f>
        <v>38178</v>
      </c>
      <c r="BM602">
        <f>Table11[[#This Row],[Column315]]</f>
        <v>38178</v>
      </c>
      <c r="BN602">
        <f>Table11[[#This Row],[Column31]]</f>
        <v>38178</v>
      </c>
      <c r="BO602">
        <f>Table11[[#This Row],[Column312]]</f>
        <v>38178</v>
      </c>
    </row>
    <row r="603" spans="1:67" ht="28.8" customHeight="1">
      <c r="A603" s="4" t="s">
        <v>653</v>
      </c>
      <c r="B603" s="5" t="s">
        <v>503</v>
      </c>
      <c r="C603" s="5" t="s">
        <v>293</v>
      </c>
      <c r="D603" s="56" t="s">
        <v>1529</v>
      </c>
      <c r="E603" s="16">
        <v>0</v>
      </c>
      <c r="F603">
        <v>9.9380000000000006</v>
      </c>
      <c r="G603">
        <v>45.628999999999998</v>
      </c>
      <c r="H603">
        <v>23.003</v>
      </c>
      <c r="I603">
        <v>2.7730000000000001</v>
      </c>
      <c r="J603">
        <v>7.4489999999999998</v>
      </c>
      <c r="K603">
        <v>2.3250000000000002</v>
      </c>
      <c r="L603">
        <v>8.8840000000000003</v>
      </c>
      <c r="M603" s="7">
        <f>Table11[[#This Row],[Progressives]]*0.67+Table11[[#This Row],[Muslim]]*0.64+Table11[[#This Row],[Left]]*0.35+Table11[[#This Row],[Average]]*0.52+Table11[[#This Row],[Reforms]]*0.2</f>
        <v>40.961240000000004</v>
      </c>
      <c r="N603" s="58">
        <f>Table11[[#This Row],[Average]]*0.34+Table11[[#This Row],[Liberal]]*0.45+Table11[[#This Row],[Blues]]+Table11[[#This Row],[Reforms]]*0.6</f>
        <v>11.95027</v>
      </c>
      <c r="O603" s="9">
        <f>Table11[[#This Row],[Liberal]]*0.55+Table11[[#This Row],[Progressives]]*0.07+Table11[[#This Row],[Average]]*0.14</f>
        <v>6.0953800000000014</v>
      </c>
      <c r="P603" s="11">
        <f>Table11[[#This Row],[Muslim]]*0.06+Table11[[#This Row],[Left]]*0.44+Table11[[#This Row],[Progressives]]*0.26</f>
        <v>26.65382</v>
      </c>
      <c r="Q603" s="59"/>
      <c r="R603" s="57">
        <f>Table11[[#This Row],[Muslim]]*0.3+Table11[[#This Row],[Left]]*0.21+Table11[[#This Row],[Reforms]]*0.2</f>
        <v>14.34029</v>
      </c>
      <c r="T603" s="7">
        <v>50.2</v>
      </c>
      <c r="U603" s="8">
        <v>7.1</v>
      </c>
      <c r="V603" s="10">
        <v>7.6</v>
      </c>
      <c r="W603" s="9">
        <v>8.3000000000000007</v>
      </c>
      <c r="X603" s="11">
        <v>23.5</v>
      </c>
      <c r="Y603" s="13">
        <v>3.4</v>
      </c>
      <c r="Z603" s="12">
        <v>0</v>
      </c>
      <c r="AA603" s="14">
        <v>0</v>
      </c>
      <c r="AB603">
        <f t="shared" ca="1" si="9"/>
        <v>0.76211192345133227</v>
      </c>
      <c r="AC603">
        <v>31595</v>
      </c>
      <c r="AD603" s="17">
        <v>30.828189999999999</v>
      </c>
      <c r="AE603" s="18">
        <v>5.9435199999999897</v>
      </c>
      <c r="AF603" s="19">
        <v>13.66</v>
      </c>
      <c r="AG603" s="20">
        <v>4.8672899999999997</v>
      </c>
      <c r="AH603" s="21">
        <v>44.1342</v>
      </c>
      <c r="AI603" s="22">
        <v>0.56679999999999997</v>
      </c>
      <c r="AJ603" s="23">
        <v>0</v>
      </c>
      <c r="AK603" s="24">
        <v>0</v>
      </c>
      <c r="AL603" s="16" t="s">
        <v>653</v>
      </c>
      <c r="AM603" s="17">
        <f>Table11[[#This Row],[Column3]]-Table11[[#This Row],[Labour]]</f>
        <v>-19.371810000000004</v>
      </c>
      <c r="AN603" s="18">
        <f>Table11[[#This Row],[Column4]]-Table11[[#This Row],[Conservative]]</f>
        <v>-1.1564800000000099</v>
      </c>
      <c r="AO603" s="19">
        <f>Table11[[#This Row],[Column5]]-Table11[[#This Row],[Reform]]</f>
        <v>6.0600000000000005</v>
      </c>
      <c r="AP603" s="20">
        <f>Table11[[#This Row],[Column6]]-Table11[[#This Row],[LibDem]]</f>
        <v>-3.432710000000001</v>
      </c>
      <c r="AQ603" s="21">
        <f>Table11[[#This Row],[Column7]]-Table11[[#This Row],[Green]]</f>
        <v>20.6342</v>
      </c>
      <c r="AR603" s="22">
        <f>Table11[[#This Row],[Column8]]-Table11[[#This Row],[Oth]]</f>
        <v>-2.8331999999999997</v>
      </c>
      <c r="AS603" s="23">
        <f>Table11[[#This Row],[Column9]]-Table11[[#This Row],[SNP]]</f>
        <v>0</v>
      </c>
      <c r="AT603" s="24">
        <f>Table11[[#This Row],[Column10]]-Table11[[#This Row],[PD]]</f>
        <v>0</v>
      </c>
      <c r="AU603" s="24">
        <f>MAX(Table11[[#This Row],[Column3]:[Column10]])-LARGE(Table11[[#This Row],[Column3]:[Column10]],2)</f>
        <v>13.306010000000001</v>
      </c>
      <c r="AV603">
        <f>Table11[[#This Row],[Column3]]*Table11[[#This Row],[Column2]]</f>
        <v>974016.66304999997</v>
      </c>
      <c r="AW603" s="25">
        <f>TRUNC(Table11[[#This Row],[Column3]]*Table11[[#This Row],[Column28]]/100)</f>
        <v>9740</v>
      </c>
      <c r="AX603" s="26">
        <f>TRUNC(Table11[[#This Row],[Column4]]*Table11[[#This Row],[Column29]]/100)</f>
        <v>1877</v>
      </c>
      <c r="AY603" s="27">
        <f>TRUNC(Table11[[#This Row],[Column5]]*Table11[[#This Row],[Column30]]/100)</f>
        <v>4315</v>
      </c>
      <c r="AZ603" s="28">
        <f>TRUNC(Table11[[#This Row],[Column6]]*Table11[[#This Row],[Column31]]/100)</f>
        <v>1537</v>
      </c>
      <c r="BA603" s="29">
        <f>TRUNC(Table11[[#This Row],[Column7]]*Table11[[#This Row],[Column312]]/100)</f>
        <v>13944</v>
      </c>
      <c r="BB603" s="30">
        <f>TRUNC(Table11[[#This Row],[Column8]]*Table11[[#This Row],[Column313]]/100)</f>
        <v>179</v>
      </c>
      <c r="BC603" s="31">
        <f>TRUNC(Table11[[#This Row],[Column9]]*Table11[[#This Row],[Column314]]/100)</f>
        <v>0</v>
      </c>
      <c r="BD603" s="32">
        <f>TRUNC(Table11[[#This Row],[Column10]]*Table11[[#This Row],[Column30]]/100)</f>
        <v>0</v>
      </c>
      <c r="BE603">
        <f>Table11[[#This Row],[Column2]]</f>
        <v>31595</v>
      </c>
      <c r="BF603">
        <f>Table11[[#This Row],[Column28]]</f>
        <v>31595</v>
      </c>
      <c r="BG603">
        <f>Table11[[#This Row],[Column29]]</f>
        <v>31595</v>
      </c>
      <c r="BH603">
        <f>Table11[[#This Row],[Column30]]</f>
        <v>31595</v>
      </c>
      <c r="BI603">
        <f>Table11[[#This Row],[Column31]]</f>
        <v>31595</v>
      </c>
      <c r="BJ603">
        <f>Table11[[#This Row],[Column312]]</f>
        <v>31595</v>
      </c>
      <c r="BK603">
        <f>Table11[[#This Row],[Column313]]</f>
        <v>31595</v>
      </c>
      <c r="BL603">
        <f>Table11[[#This Row],[Column314]]</f>
        <v>31595</v>
      </c>
      <c r="BM603">
        <f>Table11[[#This Row],[Column315]]</f>
        <v>31595</v>
      </c>
      <c r="BN603">
        <f>Table11[[#This Row],[Column31]]</f>
        <v>31595</v>
      </c>
      <c r="BO603">
        <f>Table11[[#This Row],[Column312]]</f>
        <v>31595</v>
      </c>
    </row>
    <row r="604" spans="1:67" ht="28.8">
      <c r="A604" s="2" t="s">
        <v>654</v>
      </c>
      <c r="B604" s="3" t="s">
        <v>503</v>
      </c>
      <c r="C604" s="3" t="s">
        <v>293</v>
      </c>
      <c r="D604" s="50" t="s">
        <v>1530</v>
      </c>
      <c r="E604" s="16">
        <v>0</v>
      </c>
      <c r="F604">
        <v>12.712</v>
      </c>
      <c r="G604">
        <v>11.676</v>
      </c>
      <c r="H604">
        <v>14.877000000000001</v>
      </c>
      <c r="I604">
        <v>20.256</v>
      </c>
      <c r="J604">
        <v>17.187000000000001</v>
      </c>
      <c r="K604">
        <v>1.8859999999999999</v>
      </c>
      <c r="L604">
        <v>21.405999999999999</v>
      </c>
      <c r="M604" s="7">
        <f>Table11[[#This Row],[Progressives]]*0.67+Table11[[#This Row],[Muslim]]*0.64+Table11[[#This Row],[Left]]*0.35+Table11[[#This Row],[Average]]*0.52+Table11[[#This Row],[Reforms]]*0.2</f>
        <v>37.004190000000001</v>
      </c>
      <c r="N604" s="58">
        <f>Table11[[#This Row],[Average]]*0.34+Table11[[#This Row],[Liberal]]*0.45+Table11[[#This Row],[Blues]]+Table11[[#This Row],[Reforms]]*0.6</f>
        <v>29.35079</v>
      </c>
      <c r="O604" s="9">
        <f>Table11[[#This Row],[Liberal]]*0.55+Table11[[#This Row],[Progressives]]*0.07+Table11[[#This Row],[Average]]*0.14</f>
        <v>13.330080000000002</v>
      </c>
      <c r="P604" s="11">
        <f>Table11[[#This Row],[Muslim]]*0.06+Table11[[#This Row],[Left]]*0.44+Table11[[#This Row],[Progressives]]*0.26</f>
        <v>9.768180000000001</v>
      </c>
      <c r="Q604" s="59"/>
      <c r="R604" s="57">
        <f>Table11[[#This Row],[Muslim]]*0.3+Table11[[#This Row],[Left]]*0.21+Table11[[#This Row],[Reforms]]*0.2</f>
        <v>10.546759999999999</v>
      </c>
      <c r="T604" s="7">
        <v>47.2</v>
      </c>
      <c r="U604" s="8">
        <v>17.5</v>
      </c>
      <c r="V604" s="10">
        <v>18.600000000000001</v>
      </c>
      <c r="W604" s="9">
        <v>3.7</v>
      </c>
      <c r="X604" s="11">
        <v>8.9</v>
      </c>
      <c r="Y604" s="13">
        <v>4</v>
      </c>
      <c r="Z604" s="12">
        <v>0</v>
      </c>
      <c r="AA604" s="14">
        <v>0</v>
      </c>
      <c r="AB604">
        <f t="shared" ca="1" si="9"/>
        <v>0.63244631936214213</v>
      </c>
      <c r="AC604">
        <v>39388</v>
      </c>
      <c r="AD604" s="17">
        <v>32.601140000000001</v>
      </c>
      <c r="AE604" s="18">
        <v>11.02816</v>
      </c>
      <c r="AF604" s="19">
        <v>30.923839999999998</v>
      </c>
      <c r="AG604" s="20">
        <v>4.5084599999999897</v>
      </c>
      <c r="AH604" s="21">
        <v>20.308</v>
      </c>
      <c r="AI604" s="22">
        <v>0.53039999999999998</v>
      </c>
      <c r="AJ604" s="23">
        <v>0</v>
      </c>
      <c r="AK604" s="24">
        <v>0</v>
      </c>
      <c r="AL604" t="s">
        <v>654</v>
      </c>
      <c r="AM604" s="17">
        <f>Table11[[#This Row],[Column3]]-Table11[[#This Row],[Labour]]</f>
        <v>-14.598860000000002</v>
      </c>
      <c r="AN604" s="18">
        <f>Table11[[#This Row],[Column4]]-Table11[[#This Row],[Conservative]]</f>
        <v>-6.4718400000000003</v>
      </c>
      <c r="AO604" s="19">
        <f>Table11[[#This Row],[Column5]]-Table11[[#This Row],[Reform]]</f>
        <v>12.323839999999997</v>
      </c>
      <c r="AP604" s="20">
        <f>Table11[[#This Row],[Column6]]-Table11[[#This Row],[LibDem]]</f>
        <v>0.80845999999998952</v>
      </c>
      <c r="AQ604" s="21">
        <f>Table11[[#This Row],[Column7]]-Table11[[#This Row],[Green]]</f>
        <v>11.407999999999999</v>
      </c>
      <c r="AR604" s="22">
        <f>Table11[[#This Row],[Column8]]-Table11[[#This Row],[Oth]]</f>
        <v>-3.4695999999999998</v>
      </c>
      <c r="AS604" s="23">
        <f>Table11[[#This Row],[Column9]]-Table11[[#This Row],[SNP]]</f>
        <v>0</v>
      </c>
      <c r="AT604" s="24">
        <f>Table11[[#This Row],[Column10]]-Table11[[#This Row],[PD]]</f>
        <v>0</v>
      </c>
      <c r="AU604" s="24">
        <f>MAX(Table11[[#This Row],[Column3]:[Column10]])-LARGE(Table11[[#This Row],[Column3]:[Column10]],2)</f>
        <v>1.6773000000000025</v>
      </c>
      <c r="AV604">
        <f>Table11[[#This Row],[Column3]]*Table11[[#This Row],[Column2]]</f>
        <v>1284093.7023199999</v>
      </c>
      <c r="AW604" s="25">
        <f>TRUNC(Table11[[#This Row],[Column3]]*Table11[[#This Row],[Column28]]/100)</f>
        <v>12840</v>
      </c>
      <c r="AX604" s="26">
        <f>TRUNC(Table11[[#This Row],[Column4]]*Table11[[#This Row],[Column29]]/100)</f>
        <v>4343</v>
      </c>
      <c r="AY604" s="27">
        <f>TRUNC(Table11[[#This Row],[Column5]]*Table11[[#This Row],[Column30]]/100)</f>
        <v>12180</v>
      </c>
      <c r="AZ604" s="28">
        <f>TRUNC(Table11[[#This Row],[Column6]]*Table11[[#This Row],[Column31]]/100)</f>
        <v>1775</v>
      </c>
      <c r="BA604" s="29">
        <f>TRUNC(Table11[[#This Row],[Column7]]*Table11[[#This Row],[Column312]]/100)</f>
        <v>7998</v>
      </c>
      <c r="BB604" s="30">
        <f>TRUNC(Table11[[#This Row],[Column8]]*Table11[[#This Row],[Column313]]/100)</f>
        <v>208</v>
      </c>
      <c r="BC604" s="31">
        <f>TRUNC(Table11[[#This Row],[Column9]]*Table11[[#This Row],[Column314]]/100)</f>
        <v>0</v>
      </c>
      <c r="BD604" s="32">
        <f>TRUNC(Table11[[#This Row],[Column10]]*Table11[[#This Row],[Column30]]/100)</f>
        <v>0</v>
      </c>
      <c r="BE604">
        <f>Table11[[#This Row],[Column2]]</f>
        <v>39388</v>
      </c>
      <c r="BF604">
        <f>Table11[[#This Row],[Column28]]</f>
        <v>39388</v>
      </c>
      <c r="BG604">
        <f>Table11[[#This Row],[Column29]]</f>
        <v>39388</v>
      </c>
      <c r="BH604">
        <f>Table11[[#This Row],[Column30]]</f>
        <v>39388</v>
      </c>
      <c r="BI604">
        <f>Table11[[#This Row],[Column31]]</f>
        <v>39388</v>
      </c>
      <c r="BJ604">
        <f>Table11[[#This Row],[Column312]]</f>
        <v>39388</v>
      </c>
      <c r="BK604">
        <f>Table11[[#This Row],[Column313]]</f>
        <v>39388</v>
      </c>
      <c r="BL604">
        <f>Table11[[#This Row],[Column314]]</f>
        <v>39388</v>
      </c>
      <c r="BM604">
        <f>Table11[[#This Row],[Column315]]</f>
        <v>39388</v>
      </c>
      <c r="BN604">
        <f>Table11[[#This Row],[Column31]]</f>
        <v>39388</v>
      </c>
      <c r="BO604">
        <f>Table11[[#This Row],[Column312]]</f>
        <v>39388</v>
      </c>
    </row>
    <row r="605" spans="1:67" ht="28.8">
      <c r="A605" s="4" t="s">
        <v>655</v>
      </c>
      <c r="B605" s="5" t="s">
        <v>503</v>
      </c>
      <c r="C605" s="5" t="s">
        <v>293</v>
      </c>
      <c r="D605" s="56" t="s">
        <v>1531</v>
      </c>
      <c r="E605">
        <v>0</v>
      </c>
      <c r="F605">
        <v>13.554</v>
      </c>
      <c r="G605">
        <v>9.298</v>
      </c>
      <c r="H605">
        <v>23.359000000000002</v>
      </c>
      <c r="I605">
        <v>11.067</v>
      </c>
      <c r="J605">
        <v>25.503</v>
      </c>
      <c r="K605">
        <v>6.5069999999999997</v>
      </c>
      <c r="L605">
        <v>10.712</v>
      </c>
      <c r="M605" s="7">
        <f>Table11[[#This Row],[Progressives]]*0.67+Table11[[#This Row],[Muslim]]*0.64+Table11[[#This Row],[Left]]*0.35+Table11[[#This Row],[Average]]*0.52+Table11[[#This Row],[Reforms]]*0.2</f>
        <v>35.476630000000007</v>
      </c>
      <c r="N605" s="58">
        <f>Table11[[#This Row],[Average]]*0.34+Table11[[#This Row],[Liberal]]*0.45+Table11[[#This Row],[Blues]]+Table11[[#This Row],[Reforms]]*0.6</f>
        <v>28.17333</v>
      </c>
      <c r="O605" s="9">
        <f>Table11[[#This Row],[Liberal]]*0.55+Table11[[#This Row],[Progressives]]*0.07+Table11[[#This Row],[Average]]*0.14</f>
        <v>17.211160000000003</v>
      </c>
      <c r="P605" s="11">
        <f>Table11[[#This Row],[Muslim]]*0.06+Table11[[#This Row],[Left]]*0.44+Table11[[#This Row],[Progressives]]*0.26</f>
        <v>10.977700000000002</v>
      </c>
      <c r="Q605" s="59"/>
      <c r="R605" s="57">
        <f>Table11[[#This Row],[Muslim]]*0.3+Table11[[#This Row],[Left]]*0.21+Table11[[#This Row],[Reforms]]*0.2</f>
        <v>8.1611799999999999</v>
      </c>
      <c r="T605" s="7">
        <v>51.5</v>
      </c>
      <c r="U605" s="8">
        <v>15.9</v>
      </c>
      <c r="V605" s="10">
        <v>7.6</v>
      </c>
      <c r="W605" s="9">
        <v>4.8</v>
      </c>
      <c r="X605" s="11">
        <v>13.1</v>
      </c>
      <c r="Y605" s="13">
        <v>7.1</v>
      </c>
      <c r="Z605" s="12">
        <v>0</v>
      </c>
      <c r="AA605" s="14">
        <v>0</v>
      </c>
      <c r="AB605">
        <f t="shared" ca="1" si="9"/>
        <v>6.7070074613597819E-2</v>
      </c>
      <c r="AC605">
        <v>45167</v>
      </c>
      <c r="AD605" s="17">
        <v>31.881309999999999</v>
      </c>
      <c r="AE605" s="18">
        <v>13.155999999999899</v>
      </c>
      <c r="AF605" s="19">
        <v>15.3</v>
      </c>
      <c r="AG605" s="20">
        <v>7.1676900000000003</v>
      </c>
      <c r="AH605" s="21">
        <v>31.402999999999999</v>
      </c>
      <c r="AI605" s="22">
        <v>1.0920000000000001</v>
      </c>
      <c r="AJ605" s="23">
        <v>0</v>
      </c>
      <c r="AK605" s="24">
        <v>0</v>
      </c>
      <c r="AL605" s="16" t="s">
        <v>655</v>
      </c>
      <c r="AM605" s="17">
        <f>Table11[[#This Row],[Column3]]-Table11[[#This Row],[Labour]]</f>
        <v>-19.618690000000001</v>
      </c>
      <c r="AN605" s="18">
        <f>Table11[[#This Row],[Column4]]-Table11[[#This Row],[Conservative]]</f>
        <v>-2.744000000000101</v>
      </c>
      <c r="AO605" s="19">
        <f>Table11[[#This Row],[Column5]]-Table11[[#This Row],[Reform]]</f>
        <v>7.7000000000000011</v>
      </c>
      <c r="AP605" s="20">
        <f>Table11[[#This Row],[Column6]]-Table11[[#This Row],[LibDem]]</f>
        <v>2.3676900000000005</v>
      </c>
      <c r="AQ605" s="21">
        <f>Table11[[#This Row],[Column7]]-Table11[[#This Row],[Green]]</f>
        <v>18.302999999999997</v>
      </c>
      <c r="AR605" s="22">
        <f>Table11[[#This Row],[Column8]]-Table11[[#This Row],[Oth]]</f>
        <v>-6.0079999999999991</v>
      </c>
      <c r="AS605" s="23">
        <f>Table11[[#This Row],[Column9]]-Table11[[#This Row],[SNP]]</f>
        <v>0</v>
      </c>
      <c r="AT605" s="24">
        <f>Table11[[#This Row],[Column10]]-Table11[[#This Row],[PD]]</f>
        <v>0</v>
      </c>
      <c r="AU605" s="24">
        <f>MAX(Table11[[#This Row],[Column3]:[Column10]])-LARGE(Table11[[#This Row],[Column3]:[Column10]],2)</f>
        <v>0.47831000000000046</v>
      </c>
      <c r="AV605">
        <f>Table11[[#This Row],[Column3]]*Table11[[#This Row],[Column2]]</f>
        <v>1439983.1287700001</v>
      </c>
      <c r="AW605" s="25">
        <f>TRUNC(Table11[[#This Row],[Column3]]*Table11[[#This Row],[Column28]]/100)</f>
        <v>14399</v>
      </c>
      <c r="AX605" s="26">
        <f>TRUNC(Table11[[#This Row],[Column4]]*Table11[[#This Row],[Column29]]/100)</f>
        <v>5942</v>
      </c>
      <c r="AY605" s="27">
        <f>TRUNC(Table11[[#This Row],[Column5]]*Table11[[#This Row],[Column30]]/100)</f>
        <v>6910</v>
      </c>
      <c r="AZ605" s="28">
        <f>TRUNC(Table11[[#This Row],[Column6]]*Table11[[#This Row],[Column31]]/100)</f>
        <v>3237</v>
      </c>
      <c r="BA605" s="29">
        <f>TRUNC(Table11[[#This Row],[Column7]]*Table11[[#This Row],[Column312]]/100)</f>
        <v>14183</v>
      </c>
      <c r="BB605" s="30">
        <f>TRUNC(Table11[[#This Row],[Column8]]*Table11[[#This Row],[Column313]]/100)</f>
        <v>493</v>
      </c>
      <c r="BC605" s="31">
        <f>TRUNC(Table11[[#This Row],[Column9]]*Table11[[#This Row],[Column314]]/100)</f>
        <v>0</v>
      </c>
      <c r="BD605" s="32">
        <f>TRUNC(Table11[[#This Row],[Column10]]*Table11[[#This Row],[Column30]]/100)</f>
        <v>0</v>
      </c>
      <c r="BE605">
        <f>Table11[[#This Row],[Column2]]</f>
        <v>45167</v>
      </c>
      <c r="BF605">
        <f>Table11[[#This Row],[Column28]]</f>
        <v>45167</v>
      </c>
      <c r="BG605">
        <f>Table11[[#This Row],[Column29]]</f>
        <v>45167</v>
      </c>
      <c r="BH605">
        <f>Table11[[#This Row],[Column30]]</f>
        <v>45167</v>
      </c>
      <c r="BI605">
        <f>Table11[[#This Row],[Column31]]</f>
        <v>45167</v>
      </c>
      <c r="BJ605">
        <f>Table11[[#This Row],[Column312]]</f>
        <v>45167</v>
      </c>
      <c r="BK605">
        <f>Table11[[#This Row],[Column313]]</f>
        <v>45167</v>
      </c>
      <c r="BL605">
        <f>Table11[[#This Row],[Column314]]</f>
        <v>45167</v>
      </c>
      <c r="BM605">
        <f>Table11[[#This Row],[Column315]]</f>
        <v>45167</v>
      </c>
      <c r="BN605">
        <f>Table11[[#This Row],[Column31]]</f>
        <v>45167</v>
      </c>
      <c r="BO605">
        <f>Table11[[#This Row],[Column312]]</f>
        <v>45167</v>
      </c>
    </row>
    <row r="606" spans="1:67" ht="28.8">
      <c r="A606" s="4" t="s">
        <v>656</v>
      </c>
      <c r="B606" s="5" t="s">
        <v>503</v>
      </c>
      <c r="C606" s="5" t="s">
        <v>293</v>
      </c>
      <c r="D606" s="56" t="s">
        <v>1532</v>
      </c>
      <c r="E606" s="16">
        <v>0</v>
      </c>
      <c r="F606">
        <v>2.1259999999999999</v>
      </c>
      <c r="G606">
        <v>8.6389999999999993</v>
      </c>
      <c r="H606">
        <v>8.8170000000000002</v>
      </c>
      <c r="I606">
        <v>26.585000000000001</v>
      </c>
      <c r="J606">
        <v>34.055999999999997</v>
      </c>
      <c r="K606">
        <v>2.6789999999999998</v>
      </c>
      <c r="L606">
        <v>17.097999999999999</v>
      </c>
      <c r="M606" s="7">
        <f>Table11[[#This Row],[Progressives]]*0.67+Table11[[#This Row],[Muslim]]*0.64+Table11[[#This Row],[Left]]*0.35+Table11[[#This Row],[Average]]*0.52+Table11[[#This Row],[Reforms]]*0.2</f>
        <v>27.53548</v>
      </c>
      <c r="N606" s="58">
        <f>Table11[[#This Row],[Average]]*0.34+Table11[[#This Row],[Liberal]]*0.45+Table11[[#This Row],[Blues]]+Table11[[#This Row],[Reforms]]*0.6</f>
        <v>37.301899999999996</v>
      </c>
      <c r="O606" s="9">
        <f>Table11[[#This Row],[Liberal]]*0.55+Table11[[#This Row],[Progressives]]*0.07+Table11[[#This Row],[Average]]*0.14</f>
        <v>23.069890000000001</v>
      </c>
      <c r="P606" s="11">
        <f>Table11[[#This Row],[Muslim]]*0.06+Table11[[#This Row],[Left]]*0.44+Table11[[#This Row],[Progressives]]*0.26</f>
        <v>6.2211400000000001</v>
      </c>
      <c r="Q606" s="59"/>
      <c r="R606" s="57">
        <f>Table11[[#This Row],[Muslim]]*0.3+Table11[[#This Row],[Left]]*0.21+Table11[[#This Row],[Reforms]]*0.2</f>
        <v>5.8715899999999994</v>
      </c>
      <c r="T606" s="7">
        <v>46</v>
      </c>
      <c r="U606" s="8">
        <v>22.1</v>
      </c>
      <c r="V606" s="10">
        <v>11.9</v>
      </c>
      <c r="W606" s="9">
        <v>11.3</v>
      </c>
      <c r="X606" s="11">
        <v>6.5</v>
      </c>
      <c r="Y606" s="13">
        <v>2.2000000000000002</v>
      </c>
      <c r="Z606" s="12">
        <v>0</v>
      </c>
      <c r="AA606" s="14">
        <v>0</v>
      </c>
      <c r="AB606">
        <f t="shared" ca="1" si="9"/>
        <v>0.50368987651041008</v>
      </c>
      <c r="AC606">
        <v>49777</v>
      </c>
      <c r="AD606" s="17">
        <v>26.971899999999899</v>
      </c>
      <c r="AE606" s="18">
        <v>23.980149999999998</v>
      </c>
      <c r="AF606" s="19">
        <v>24.22</v>
      </c>
      <c r="AG606" s="20">
        <v>9.2218499999999999</v>
      </c>
      <c r="AH606" s="21">
        <v>15.324</v>
      </c>
      <c r="AI606" s="22">
        <v>0.28210000000000002</v>
      </c>
      <c r="AJ606" s="23">
        <v>0</v>
      </c>
      <c r="AK606" s="24">
        <v>0</v>
      </c>
      <c r="AL606" s="16" t="s">
        <v>656</v>
      </c>
      <c r="AM606" s="17">
        <f>Table11[[#This Row],[Column3]]-Table11[[#This Row],[Labour]]</f>
        <v>-19.028100000000101</v>
      </c>
      <c r="AN606" s="18">
        <f>Table11[[#This Row],[Column4]]-Table11[[#This Row],[Conservative]]</f>
        <v>1.8801499999999969</v>
      </c>
      <c r="AO606" s="19">
        <f>Table11[[#This Row],[Column5]]-Table11[[#This Row],[Reform]]</f>
        <v>12.319999999999999</v>
      </c>
      <c r="AP606" s="20">
        <f>Table11[[#This Row],[Column6]]-Table11[[#This Row],[LibDem]]</f>
        <v>-2.0781500000000008</v>
      </c>
      <c r="AQ606" s="21">
        <f>Table11[[#This Row],[Column7]]-Table11[[#This Row],[Green]]</f>
        <v>8.8239999999999998</v>
      </c>
      <c r="AR606" s="22">
        <f>Table11[[#This Row],[Column8]]-Table11[[#This Row],[Oth]]</f>
        <v>-1.9179000000000002</v>
      </c>
      <c r="AS606" s="23">
        <f>Table11[[#This Row],[Column9]]-Table11[[#This Row],[SNP]]</f>
        <v>0</v>
      </c>
      <c r="AT606" s="24">
        <f>Table11[[#This Row],[Column10]]-Table11[[#This Row],[PD]]</f>
        <v>0</v>
      </c>
      <c r="AU606" s="24">
        <f>MAX(Table11[[#This Row],[Column3]:[Column10]])-LARGE(Table11[[#This Row],[Column3]:[Column10]],2)</f>
        <v>2.7518999999998996</v>
      </c>
      <c r="AV606">
        <f>Table11[[#This Row],[Column3]]*Table11[[#This Row],[Column2]]</f>
        <v>1342580.2662999949</v>
      </c>
      <c r="AW606" s="25">
        <f>TRUNC(Table11[[#This Row],[Column3]]*Table11[[#This Row],[Column28]]/100)</f>
        <v>13425</v>
      </c>
      <c r="AX606" s="26">
        <f>TRUNC(Table11[[#This Row],[Column4]]*Table11[[#This Row],[Column29]]/100)</f>
        <v>11936</v>
      </c>
      <c r="AY606" s="27">
        <f>TRUNC(Table11[[#This Row],[Column5]]*Table11[[#This Row],[Column30]]/100)</f>
        <v>12055</v>
      </c>
      <c r="AZ606" s="28">
        <f>TRUNC(Table11[[#This Row],[Column6]]*Table11[[#This Row],[Column31]]/100)</f>
        <v>4590</v>
      </c>
      <c r="BA606" s="29">
        <f>TRUNC(Table11[[#This Row],[Column7]]*Table11[[#This Row],[Column312]]/100)</f>
        <v>7627</v>
      </c>
      <c r="BB606" s="30">
        <f>TRUNC(Table11[[#This Row],[Column8]]*Table11[[#This Row],[Column313]]/100)</f>
        <v>140</v>
      </c>
      <c r="BC606" s="31">
        <f>TRUNC(Table11[[#This Row],[Column9]]*Table11[[#This Row],[Column314]]/100)</f>
        <v>0</v>
      </c>
      <c r="BD606" s="32">
        <f>TRUNC(Table11[[#This Row],[Column10]]*Table11[[#This Row],[Column30]]/100)</f>
        <v>0</v>
      </c>
      <c r="BE606">
        <f>Table11[[#This Row],[Column2]]</f>
        <v>49777</v>
      </c>
      <c r="BF606">
        <f>Table11[[#This Row],[Column28]]</f>
        <v>49777</v>
      </c>
      <c r="BG606">
        <f>Table11[[#This Row],[Column29]]</f>
        <v>49777</v>
      </c>
      <c r="BH606">
        <f>Table11[[#This Row],[Column30]]</f>
        <v>49777</v>
      </c>
      <c r="BI606">
        <f>Table11[[#This Row],[Column31]]</f>
        <v>49777</v>
      </c>
      <c r="BJ606">
        <f>Table11[[#This Row],[Column312]]</f>
        <v>49777</v>
      </c>
      <c r="BK606">
        <f>Table11[[#This Row],[Column313]]</f>
        <v>49777</v>
      </c>
      <c r="BL606">
        <f>Table11[[#This Row],[Column314]]</f>
        <v>49777</v>
      </c>
      <c r="BM606">
        <f>Table11[[#This Row],[Column315]]</f>
        <v>49777</v>
      </c>
      <c r="BN606">
        <f>Table11[[#This Row],[Column31]]</f>
        <v>49777</v>
      </c>
      <c r="BO606">
        <f>Table11[[#This Row],[Column312]]</f>
        <v>49777</v>
      </c>
    </row>
    <row r="607" spans="1:67" ht="28.8">
      <c r="A607" s="4" t="s">
        <v>657</v>
      </c>
      <c r="B607" s="5" t="s">
        <v>503</v>
      </c>
      <c r="C607" s="5" t="s">
        <v>293</v>
      </c>
      <c r="D607" s="56" t="s">
        <v>1533</v>
      </c>
      <c r="E607" s="16">
        <v>0</v>
      </c>
      <c r="F607">
        <v>12.077</v>
      </c>
      <c r="G607">
        <v>14.464</v>
      </c>
      <c r="H607">
        <v>26.678999999999998</v>
      </c>
      <c r="I607">
        <v>15.72</v>
      </c>
      <c r="J607">
        <v>9.7260000000000009</v>
      </c>
      <c r="K607">
        <v>1.2889999999999999</v>
      </c>
      <c r="L607">
        <v>20.045999999999999</v>
      </c>
      <c r="M607" s="7">
        <f>Table11[[#This Row],[Progressives]]*0.67+Table11[[#This Row],[Muslim]]*0.64+Table11[[#This Row],[Left]]*0.35+Table11[[#This Row],[Average]]*0.52+Table11[[#This Row],[Reforms]]*0.2</f>
        <v>42.850209999999997</v>
      </c>
      <c r="N607" s="58">
        <f>Table11[[#This Row],[Average]]*0.34+Table11[[#This Row],[Liberal]]*0.45+Table11[[#This Row],[Blues]]+Table11[[#This Row],[Reforms]]*0.6</f>
        <v>23.0381</v>
      </c>
      <c r="O607" s="9">
        <f>Table11[[#This Row],[Liberal]]*0.55+Table11[[#This Row],[Progressives]]*0.07+Table11[[#This Row],[Average]]*0.14</f>
        <v>9.4176300000000026</v>
      </c>
      <c r="P607" s="11">
        <f>Table11[[#This Row],[Muslim]]*0.06+Table11[[#This Row],[Left]]*0.44+Table11[[#This Row],[Progressives]]*0.26</f>
        <v>14.025320000000001</v>
      </c>
      <c r="Q607" s="59"/>
      <c r="R607" s="57">
        <f>Table11[[#This Row],[Muslim]]*0.3+Table11[[#This Row],[Left]]*0.21+Table11[[#This Row],[Reforms]]*0.2</f>
        <v>10.669740000000001</v>
      </c>
      <c r="T607" s="7">
        <v>53.2</v>
      </c>
      <c r="U607" s="8">
        <v>8.3000000000000007</v>
      </c>
      <c r="V607" s="10">
        <v>12.4</v>
      </c>
      <c r="W607" s="9">
        <v>4.2</v>
      </c>
      <c r="X607" s="11">
        <v>18.100000000000001</v>
      </c>
      <c r="Y607" s="13">
        <v>3.8</v>
      </c>
      <c r="Z607" s="12">
        <v>0</v>
      </c>
      <c r="AA607" s="14">
        <v>0</v>
      </c>
      <c r="AB607">
        <f t="shared" ca="1" si="9"/>
        <v>0.90396367159338309</v>
      </c>
      <c r="AC607">
        <v>32178</v>
      </c>
      <c r="AD607" s="17">
        <v>30.12913</v>
      </c>
      <c r="AE607" s="18">
        <v>5.8748800000000001</v>
      </c>
      <c r="AF607" s="19">
        <v>26.52112</v>
      </c>
      <c r="AG607" s="20">
        <v>4.3958699999999897</v>
      </c>
      <c r="AH607" s="21">
        <v>32.369199999999999</v>
      </c>
      <c r="AI607" s="22">
        <v>0.70979999999999999</v>
      </c>
      <c r="AJ607" s="23">
        <v>0</v>
      </c>
      <c r="AK607" s="24">
        <v>0</v>
      </c>
      <c r="AL607" s="16" t="s">
        <v>657</v>
      </c>
      <c r="AM607" s="17">
        <f>Table11[[#This Row],[Column3]]-Table11[[#This Row],[Labour]]</f>
        <v>-23.070870000000003</v>
      </c>
      <c r="AN607" s="18">
        <f>Table11[[#This Row],[Column4]]-Table11[[#This Row],[Conservative]]</f>
        <v>-2.4251200000000006</v>
      </c>
      <c r="AO607" s="19">
        <f>Table11[[#This Row],[Column5]]-Table11[[#This Row],[Reform]]</f>
        <v>14.121119999999999</v>
      </c>
      <c r="AP607" s="20">
        <f>Table11[[#This Row],[Column6]]-Table11[[#This Row],[LibDem]]</f>
        <v>0.19586999999998955</v>
      </c>
      <c r="AQ607" s="21">
        <f>Table11[[#This Row],[Column7]]-Table11[[#This Row],[Green]]</f>
        <v>14.269199999999998</v>
      </c>
      <c r="AR607" s="22">
        <f>Table11[[#This Row],[Column8]]-Table11[[#This Row],[Oth]]</f>
        <v>-3.0901999999999998</v>
      </c>
      <c r="AS607" s="23">
        <f>Table11[[#This Row],[Column9]]-Table11[[#This Row],[SNP]]</f>
        <v>0</v>
      </c>
      <c r="AT607" s="24">
        <f>Table11[[#This Row],[Column10]]-Table11[[#This Row],[PD]]</f>
        <v>0</v>
      </c>
      <c r="AU607" s="24">
        <f>MAX(Table11[[#This Row],[Column3]:[Column10]])-LARGE(Table11[[#This Row],[Column3]:[Column10]],2)</f>
        <v>2.2400699999999993</v>
      </c>
      <c r="AV607">
        <f>Table11[[#This Row],[Column3]]*Table11[[#This Row],[Column2]]</f>
        <v>969495.14514000004</v>
      </c>
      <c r="AW607" s="25">
        <f>TRUNC(Table11[[#This Row],[Column3]]*Table11[[#This Row],[Column28]]/100)</f>
        <v>9694</v>
      </c>
      <c r="AX607" s="26">
        <f>TRUNC(Table11[[#This Row],[Column4]]*Table11[[#This Row],[Column29]]/100)</f>
        <v>1890</v>
      </c>
      <c r="AY607" s="27">
        <f>TRUNC(Table11[[#This Row],[Column5]]*Table11[[#This Row],[Column30]]/100)</f>
        <v>8533</v>
      </c>
      <c r="AZ607" s="28">
        <f>TRUNC(Table11[[#This Row],[Column6]]*Table11[[#This Row],[Column31]]/100)</f>
        <v>1414</v>
      </c>
      <c r="BA607" s="29">
        <f>TRUNC(Table11[[#This Row],[Column7]]*Table11[[#This Row],[Column312]]/100)</f>
        <v>10415</v>
      </c>
      <c r="BB607" s="30">
        <f>TRUNC(Table11[[#This Row],[Column8]]*Table11[[#This Row],[Column313]]/100)</f>
        <v>228</v>
      </c>
      <c r="BC607" s="31">
        <f>TRUNC(Table11[[#This Row],[Column9]]*Table11[[#This Row],[Column314]]/100)</f>
        <v>0</v>
      </c>
      <c r="BD607" s="32">
        <f>TRUNC(Table11[[#This Row],[Column10]]*Table11[[#This Row],[Column30]]/100)</f>
        <v>0</v>
      </c>
      <c r="BE607">
        <f>Table11[[#This Row],[Column2]]</f>
        <v>32178</v>
      </c>
      <c r="BF607">
        <f>Table11[[#This Row],[Column28]]</f>
        <v>32178</v>
      </c>
      <c r="BG607">
        <f>Table11[[#This Row],[Column29]]</f>
        <v>32178</v>
      </c>
      <c r="BH607">
        <f>Table11[[#This Row],[Column30]]</f>
        <v>32178</v>
      </c>
      <c r="BI607">
        <f>Table11[[#This Row],[Column31]]</f>
        <v>32178</v>
      </c>
      <c r="BJ607">
        <f>Table11[[#This Row],[Column312]]</f>
        <v>32178</v>
      </c>
      <c r="BK607">
        <f>Table11[[#This Row],[Column313]]</f>
        <v>32178</v>
      </c>
      <c r="BL607">
        <f>Table11[[#This Row],[Column314]]</f>
        <v>32178</v>
      </c>
      <c r="BM607">
        <f>Table11[[#This Row],[Column315]]</f>
        <v>32178</v>
      </c>
      <c r="BN607">
        <f>Table11[[#This Row],[Column31]]</f>
        <v>32178</v>
      </c>
      <c r="BO607">
        <f>Table11[[#This Row],[Column312]]</f>
        <v>32178</v>
      </c>
    </row>
    <row r="608" spans="1:67">
      <c r="A608" s="2" t="s">
        <v>658</v>
      </c>
      <c r="B608" s="3" t="s">
        <v>503</v>
      </c>
      <c r="C608" s="3" t="s">
        <v>293</v>
      </c>
      <c r="D608" s="50" t="s">
        <v>1534</v>
      </c>
      <c r="E608">
        <v>0</v>
      </c>
      <c r="F608">
        <v>1.7070000000000001</v>
      </c>
      <c r="G608">
        <v>9.1649999999999991</v>
      </c>
      <c r="H608">
        <v>9.6370000000000005</v>
      </c>
      <c r="I608">
        <v>28.52</v>
      </c>
      <c r="J608">
        <v>24.495000000000001</v>
      </c>
      <c r="K608">
        <v>1.7030000000000001</v>
      </c>
      <c r="L608">
        <v>24.774000000000001</v>
      </c>
      <c r="M608" s="7">
        <f>Table11[[#This Row],[Progressives]]*0.67+Table11[[#This Row],[Muslim]]*0.64+Table11[[#This Row],[Left]]*0.35+Table11[[#This Row],[Average]]*0.52+Table11[[#This Row],[Reforms]]*0.2</f>
        <v>30.54222</v>
      </c>
      <c r="N608" s="58">
        <f>Table11[[#This Row],[Average]]*0.34+Table11[[#This Row],[Liberal]]*0.45+Table11[[#This Row],[Blues]]+Table11[[#This Row],[Reforms]]*0.6</f>
        <v>37.286950000000004</v>
      </c>
      <c r="O608" s="9">
        <f>Table11[[#This Row],[Liberal]]*0.55+Table11[[#This Row],[Progressives]]*0.07+Table11[[#This Row],[Average]]*0.14</f>
        <v>18.139640000000004</v>
      </c>
      <c r="P608" s="11">
        <f>Table11[[#This Row],[Muslim]]*0.06+Table11[[#This Row],[Left]]*0.44+Table11[[#This Row],[Progressives]]*0.26</f>
        <v>6.6406400000000003</v>
      </c>
      <c r="Q608" s="59"/>
      <c r="R608" s="57">
        <f>Table11[[#This Row],[Muslim]]*0.3+Table11[[#This Row],[Left]]*0.21+Table11[[#This Row],[Reforms]]*0.2</f>
        <v>7.3915500000000005</v>
      </c>
      <c r="T608" s="7">
        <v>44</v>
      </c>
      <c r="U608" s="8">
        <v>23</v>
      </c>
      <c r="V608" s="10">
        <v>20.399999999999999</v>
      </c>
      <c r="W608" s="9">
        <v>4.5</v>
      </c>
      <c r="X608" s="11">
        <v>6.3</v>
      </c>
      <c r="Y608" s="13">
        <v>1.9</v>
      </c>
      <c r="Z608" s="12">
        <v>0</v>
      </c>
      <c r="AA608" s="14">
        <v>0</v>
      </c>
      <c r="AB608">
        <f t="shared" ca="1" si="9"/>
        <v>0.32385748794874514</v>
      </c>
      <c r="AC608">
        <v>40209</v>
      </c>
      <c r="AD608" s="17">
        <v>28.109030000000001</v>
      </c>
      <c r="AE608" s="18">
        <v>16.01952</v>
      </c>
      <c r="AF608" s="19">
        <v>35.514479999999999</v>
      </c>
      <c r="AG608" s="20">
        <v>5.0519699999999998</v>
      </c>
      <c r="AH608" s="21">
        <v>15.071</v>
      </c>
      <c r="AI608" s="22">
        <v>0.23399999999999899</v>
      </c>
      <c r="AJ608" s="23">
        <v>0</v>
      </c>
      <c r="AK608" s="24">
        <v>0</v>
      </c>
      <c r="AL608" t="s">
        <v>658</v>
      </c>
      <c r="AM608" s="17">
        <f>Table11[[#This Row],[Column3]]-Table11[[#This Row],[Labour]]</f>
        <v>-15.890969999999999</v>
      </c>
      <c r="AN608" s="18">
        <f>Table11[[#This Row],[Column4]]-Table11[[#This Row],[Conservative]]</f>
        <v>-6.98048</v>
      </c>
      <c r="AO608" s="19">
        <f>Table11[[#This Row],[Column5]]-Table11[[#This Row],[Reform]]</f>
        <v>15.11448</v>
      </c>
      <c r="AP608" s="20">
        <f>Table11[[#This Row],[Column6]]-Table11[[#This Row],[LibDem]]</f>
        <v>0.55196999999999985</v>
      </c>
      <c r="AQ608" s="21">
        <f>Table11[[#This Row],[Column7]]-Table11[[#This Row],[Green]]</f>
        <v>8.7710000000000008</v>
      </c>
      <c r="AR608" s="22">
        <f>Table11[[#This Row],[Column8]]-Table11[[#This Row],[Oth]]</f>
        <v>-1.6660000000000008</v>
      </c>
      <c r="AS608" s="23">
        <f>Table11[[#This Row],[Column9]]-Table11[[#This Row],[SNP]]</f>
        <v>0</v>
      </c>
      <c r="AT608" s="24">
        <f>Table11[[#This Row],[Column10]]-Table11[[#This Row],[PD]]</f>
        <v>0</v>
      </c>
      <c r="AU608" s="24">
        <f>MAX(Table11[[#This Row],[Column3]:[Column10]])-LARGE(Table11[[#This Row],[Column3]:[Column10]],2)</f>
        <v>7.4054499999999983</v>
      </c>
      <c r="AV608">
        <f>Table11[[#This Row],[Column3]]*Table11[[#This Row],[Column2]]</f>
        <v>1130235.9872699999</v>
      </c>
      <c r="AW608" s="25">
        <f>TRUNC(Table11[[#This Row],[Column3]]*Table11[[#This Row],[Column28]]/100)</f>
        <v>11302</v>
      </c>
      <c r="AX608" s="26">
        <f>TRUNC(Table11[[#This Row],[Column4]]*Table11[[#This Row],[Column29]]/100)</f>
        <v>6441</v>
      </c>
      <c r="AY608" s="27">
        <f>TRUNC(Table11[[#This Row],[Column5]]*Table11[[#This Row],[Column30]]/100)</f>
        <v>14280</v>
      </c>
      <c r="AZ608" s="28">
        <f>TRUNC(Table11[[#This Row],[Column6]]*Table11[[#This Row],[Column31]]/100)</f>
        <v>2031</v>
      </c>
      <c r="BA608" s="29">
        <f>TRUNC(Table11[[#This Row],[Column7]]*Table11[[#This Row],[Column312]]/100)</f>
        <v>6059</v>
      </c>
      <c r="BB608" s="30">
        <f>TRUNC(Table11[[#This Row],[Column8]]*Table11[[#This Row],[Column313]]/100)</f>
        <v>94</v>
      </c>
      <c r="BC608" s="31">
        <f>TRUNC(Table11[[#This Row],[Column9]]*Table11[[#This Row],[Column314]]/100)</f>
        <v>0</v>
      </c>
      <c r="BD608" s="32">
        <f>TRUNC(Table11[[#This Row],[Column10]]*Table11[[#This Row],[Column30]]/100)</f>
        <v>0</v>
      </c>
      <c r="BE608">
        <f>Table11[[#This Row],[Column2]]</f>
        <v>40209</v>
      </c>
      <c r="BF608">
        <f>Table11[[#This Row],[Column28]]</f>
        <v>40209</v>
      </c>
      <c r="BG608">
        <f>Table11[[#This Row],[Column29]]</f>
        <v>40209</v>
      </c>
      <c r="BH608">
        <f>Table11[[#This Row],[Column30]]</f>
        <v>40209</v>
      </c>
      <c r="BI608">
        <f>Table11[[#This Row],[Column31]]</f>
        <v>40209</v>
      </c>
      <c r="BJ608">
        <f>Table11[[#This Row],[Column312]]</f>
        <v>40209</v>
      </c>
      <c r="BK608">
        <f>Table11[[#This Row],[Column313]]</f>
        <v>40209</v>
      </c>
      <c r="BL608">
        <f>Table11[[#This Row],[Column314]]</f>
        <v>40209</v>
      </c>
      <c r="BM608">
        <f>Table11[[#This Row],[Column315]]</f>
        <v>40209</v>
      </c>
      <c r="BN608">
        <f>Table11[[#This Row],[Column31]]</f>
        <v>40209</v>
      </c>
      <c r="BO608">
        <f>Table11[[#This Row],[Column312]]</f>
        <v>40209</v>
      </c>
    </row>
    <row r="609" spans="1:67">
      <c r="A609" s="2" t="s">
        <v>659</v>
      </c>
      <c r="B609" s="3" t="s">
        <v>503</v>
      </c>
      <c r="C609" s="3" t="s">
        <v>293</v>
      </c>
      <c r="D609" s="50" t="s">
        <v>1535</v>
      </c>
      <c r="E609" s="16">
        <v>0</v>
      </c>
      <c r="F609">
        <v>5.7779999999999996</v>
      </c>
      <c r="G609">
        <v>9.9619999999999997</v>
      </c>
      <c r="H609">
        <v>14.074999999999999</v>
      </c>
      <c r="I609">
        <v>26.193000000000001</v>
      </c>
      <c r="J609">
        <v>19.515000000000001</v>
      </c>
      <c r="K609">
        <v>1.111</v>
      </c>
      <c r="L609">
        <v>23.367000000000001</v>
      </c>
      <c r="M609" s="7">
        <f>Table11[[#This Row],[Progressives]]*0.67+Table11[[#This Row],[Muslim]]*0.64+Table11[[#This Row],[Left]]*0.35+Table11[[#This Row],[Average]]*0.52+Table11[[#This Row],[Reforms]]*0.2</f>
        <v>34.908630000000002</v>
      </c>
      <c r="N609" s="58">
        <f>Table11[[#This Row],[Average]]*0.34+Table11[[#This Row],[Liberal]]*0.45+Table11[[#This Row],[Blues]]+Table11[[#This Row],[Reforms]]*0.6</f>
        <v>32.818570000000001</v>
      </c>
      <c r="O609" s="9">
        <f>Table11[[#This Row],[Liberal]]*0.55+Table11[[#This Row],[Progressives]]*0.07+Table11[[#This Row],[Average]]*0.14</f>
        <v>15.385520000000003</v>
      </c>
      <c r="P609" s="11">
        <f>Table11[[#This Row],[Muslim]]*0.06+Table11[[#This Row],[Left]]*0.44+Table11[[#This Row],[Progressives]]*0.26</f>
        <v>8.3894599999999997</v>
      </c>
      <c r="Q609" s="59"/>
      <c r="R609" s="57">
        <f>Table11[[#This Row],[Muslim]]*0.3+Table11[[#This Row],[Left]]*0.21+Table11[[#This Row],[Reforms]]*0.2</f>
        <v>8.4988199999999985</v>
      </c>
      <c r="T609" s="7">
        <v>49.3</v>
      </c>
      <c r="U609" s="8">
        <v>17.100000000000001</v>
      </c>
      <c r="V609" s="10">
        <v>16.3</v>
      </c>
      <c r="W609" s="9">
        <v>4.5</v>
      </c>
      <c r="X609" s="11">
        <v>9.9</v>
      </c>
      <c r="Y609" s="13">
        <v>2.9</v>
      </c>
      <c r="Z609" s="12">
        <v>0</v>
      </c>
      <c r="AA609" s="14">
        <v>0</v>
      </c>
      <c r="AB609">
        <f t="shared" ca="1" si="9"/>
        <v>0.25397691996529881</v>
      </c>
      <c r="AC609">
        <v>38494</v>
      </c>
      <c r="AD609" s="17">
        <v>32.80209</v>
      </c>
      <c r="AE609" s="18">
        <v>10.0496</v>
      </c>
      <c r="AF609" s="19">
        <v>31.323399999999999</v>
      </c>
      <c r="AG609" s="20">
        <v>5.5169100000000002</v>
      </c>
      <c r="AH609" s="21">
        <v>19.879000000000001</v>
      </c>
      <c r="AI609" s="22">
        <v>0.42899999999999899</v>
      </c>
      <c r="AJ609" s="23">
        <v>0</v>
      </c>
      <c r="AK609" s="24">
        <v>0</v>
      </c>
      <c r="AL609" t="s">
        <v>659</v>
      </c>
      <c r="AM609" s="17">
        <f>Table11[[#This Row],[Column3]]-Table11[[#This Row],[Labour]]</f>
        <v>-16.497909999999997</v>
      </c>
      <c r="AN609" s="18">
        <f>Table11[[#This Row],[Column4]]-Table11[[#This Row],[Conservative]]</f>
        <v>-7.0504000000000016</v>
      </c>
      <c r="AO609" s="19">
        <f>Table11[[#This Row],[Column5]]-Table11[[#This Row],[Reform]]</f>
        <v>15.023399999999999</v>
      </c>
      <c r="AP609" s="20">
        <f>Table11[[#This Row],[Column6]]-Table11[[#This Row],[LibDem]]</f>
        <v>1.0169100000000002</v>
      </c>
      <c r="AQ609" s="21">
        <f>Table11[[#This Row],[Column7]]-Table11[[#This Row],[Green]]</f>
        <v>9.979000000000001</v>
      </c>
      <c r="AR609" s="22">
        <f>Table11[[#This Row],[Column8]]-Table11[[#This Row],[Oth]]</f>
        <v>-2.471000000000001</v>
      </c>
      <c r="AS609" s="23">
        <f>Table11[[#This Row],[Column9]]-Table11[[#This Row],[SNP]]</f>
        <v>0</v>
      </c>
      <c r="AT609" s="24">
        <f>Table11[[#This Row],[Column10]]-Table11[[#This Row],[PD]]</f>
        <v>0</v>
      </c>
      <c r="AU609" s="24">
        <f>MAX(Table11[[#This Row],[Column3]:[Column10]])-LARGE(Table11[[#This Row],[Column3]:[Column10]],2)</f>
        <v>1.4786900000000003</v>
      </c>
      <c r="AV609">
        <f>Table11[[#This Row],[Column3]]*Table11[[#This Row],[Column2]]</f>
        <v>1262683.65246</v>
      </c>
      <c r="AW609" s="25">
        <f>TRUNC(Table11[[#This Row],[Column3]]*Table11[[#This Row],[Column28]]/100)</f>
        <v>12626</v>
      </c>
      <c r="AX609" s="26">
        <f>TRUNC(Table11[[#This Row],[Column4]]*Table11[[#This Row],[Column29]]/100)</f>
        <v>3868</v>
      </c>
      <c r="AY609" s="27">
        <f>TRUNC(Table11[[#This Row],[Column5]]*Table11[[#This Row],[Column30]]/100)</f>
        <v>12057</v>
      </c>
      <c r="AZ609" s="28">
        <f>TRUNC(Table11[[#This Row],[Column6]]*Table11[[#This Row],[Column31]]/100)</f>
        <v>2123</v>
      </c>
      <c r="BA609" s="29">
        <f>TRUNC(Table11[[#This Row],[Column7]]*Table11[[#This Row],[Column312]]/100)</f>
        <v>7652</v>
      </c>
      <c r="BB609" s="30">
        <f>TRUNC(Table11[[#This Row],[Column8]]*Table11[[#This Row],[Column313]]/100)</f>
        <v>165</v>
      </c>
      <c r="BC609" s="31">
        <f>TRUNC(Table11[[#This Row],[Column9]]*Table11[[#This Row],[Column314]]/100)</f>
        <v>0</v>
      </c>
      <c r="BD609" s="32">
        <f>TRUNC(Table11[[#This Row],[Column10]]*Table11[[#This Row],[Column30]]/100)</f>
        <v>0</v>
      </c>
      <c r="BE609">
        <f>Table11[[#This Row],[Column2]]</f>
        <v>38494</v>
      </c>
      <c r="BF609">
        <f>Table11[[#This Row],[Column28]]</f>
        <v>38494</v>
      </c>
      <c r="BG609">
        <f>Table11[[#This Row],[Column29]]</f>
        <v>38494</v>
      </c>
      <c r="BH609">
        <f>Table11[[#This Row],[Column30]]</f>
        <v>38494</v>
      </c>
      <c r="BI609">
        <f>Table11[[#This Row],[Column31]]</f>
        <v>38494</v>
      </c>
      <c r="BJ609">
        <f>Table11[[#This Row],[Column312]]</f>
        <v>38494</v>
      </c>
      <c r="BK609">
        <f>Table11[[#This Row],[Column313]]</f>
        <v>38494</v>
      </c>
      <c r="BL609">
        <f>Table11[[#This Row],[Column314]]</f>
        <v>38494</v>
      </c>
      <c r="BM609">
        <f>Table11[[#This Row],[Column315]]</f>
        <v>38494</v>
      </c>
      <c r="BN609">
        <f>Table11[[#This Row],[Column31]]</f>
        <v>38494</v>
      </c>
      <c r="BO609">
        <f>Table11[[#This Row],[Column312]]</f>
        <v>38494</v>
      </c>
    </row>
    <row r="610" spans="1:67" ht="28.8">
      <c r="A610" s="2" t="s">
        <v>718</v>
      </c>
      <c r="B610" s="3" t="s">
        <v>503</v>
      </c>
      <c r="C610" s="3" t="s">
        <v>293</v>
      </c>
      <c r="D610" s="50" t="s">
        <v>1536</v>
      </c>
      <c r="E610" s="16">
        <v>0</v>
      </c>
      <c r="F610">
        <v>0.622</v>
      </c>
      <c r="G610">
        <v>8.3070000000000004</v>
      </c>
      <c r="H610">
        <v>5.593</v>
      </c>
      <c r="I610">
        <v>21.928000000000001</v>
      </c>
      <c r="J610">
        <v>17.568000000000001</v>
      </c>
      <c r="K610">
        <v>10.654999999999999</v>
      </c>
      <c r="L610">
        <v>35.326999999999998</v>
      </c>
      <c r="M610" s="7">
        <f>Table11[[#This Row],[Progressives]]*0.67+Table11[[#This Row],[Muslim]]*0.64+Table11[[#This Row],[Left]]*0.35+Table11[[#This Row],[Average]]*0.52+Table11[[#This Row],[Reforms]]*0.2</f>
        <v>25.520800000000001</v>
      </c>
      <c r="N610" s="58">
        <f>Table11[[#This Row],[Average]]*0.34+Table11[[#This Row],[Liberal]]*0.45+Table11[[#This Row],[Blues]]+Table11[[#This Row],[Reforms]]*0.6</f>
        <v>47.212319999999998</v>
      </c>
      <c r="O610" s="9">
        <f>Table11[[#This Row],[Liberal]]*0.55+Table11[[#This Row],[Progressives]]*0.07+Table11[[#This Row],[Average]]*0.14</f>
        <v>13.123830000000002</v>
      </c>
      <c r="P610" s="11">
        <f>Table11[[#This Row],[Muslim]]*0.06+Table11[[#This Row],[Left]]*0.44+Table11[[#This Row],[Progressives]]*0.26</f>
        <v>5.1465800000000002</v>
      </c>
      <c r="Q610" s="59"/>
      <c r="R610" s="57">
        <f>Table11[[#This Row],[Muslim]]*0.3+Table11[[#This Row],[Left]]*0.21+Table11[[#This Row],[Reforms]]*0.2</f>
        <v>8.9964700000000004</v>
      </c>
      <c r="T610" s="7">
        <v>47.5</v>
      </c>
      <c r="U610" s="8">
        <v>13.7</v>
      </c>
      <c r="V610" s="10">
        <v>29.2</v>
      </c>
      <c r="W610" s="9">
        <v>3.6</v>
      </c>
      <c r="X610" s="11">
        <v>5.9</v>
      </c>
      <c r="Y610" s="13">
        <v>0</v>
      </c>
      <c r="Z610" s="12">
        <v>0</v>
      </c>
      <c r="AA610" s="14">
        <v>0</v>
      </c>
      <c r="AB610">
        <f t="shared" ca="1" si="9"/>
        <v>0.95493386852917239</v>
      </c>
      <c r="AC610">
        <v>36349</v>
      </c>
      <c r="AD610" s="17">
        <v>28.104600000000001</v>
      </c>
      <c r="AE610" s="18">
        <v>10.03552</v>
      </c>
      <c r="AF610" s="19">
        <v>42.373480000000001</v>
      </c>
      <c r="AG610" s="20">
        <v>4.2606000000000002</v>
      </c>
      <c r="AH610" s="21">
        <v>15.118</v>
      </c>
      <c r="AI610" s="22">
        <v>7.7999999999999996E-3</v>
      </c>
      <c r="AJ610" s="23">
        <v>0</v>
      </c>
      <c r="AK610" s="24">
        <v>0</v>
      </c>
      <c r="AL610" t="s">
        <v>718</v>
      </c>
      <c r="AM610" s="17">
        <f>Table11[[#This Row],[Column3]]-Table11[[#This Row],[Labour]]</f>
        <v>-19.395399999999999</v>
      </c>
      <c r="AN610" s="18">
        <f>Table11[[#This Row],[Column4]]-Table11[[#This Row],[Conservative]]</f>
        <v>-3.6644799999999993</v>
      </c>
      <c r="AO610" s="19">
        <f>Table11[[#This Row],[Column5]]-Table11[[#This Row],[Reform]]</f>
        <v>13.173480000000001</v>
      </c>
      <c r="AP610" s="20">
        <f>Table11[[#This Row],[Column6]]-Table11[[#This Row],[LibDem]]</f>
        <v>0.66060000000000008</v>
      </c>
      <c r="AQ610" s="21">
        <f>Table11[[#This Row],[Column7]]-Table11[[#This Row],[Green]]</f>
        <v>9.218</v>
      </c>
      <c r="AR610" s="22">
        <f>Table11[[#This Row],[Column8]]-Table11[[#This Row],[Oth]]</f>
        <v>7.7999999999999996E-3</v>
      </c>
      <c r="AS610" s="23">
        <f>Table11[[#This Row],[Column9]]-Table11[[#This Row],[SNP]]</f>
        <v>0</v>
      </c>
      <c r="AT610" s="24">
        <f>Table11[[#This Row],[Column10]]-Table11[[#This Row],[PD]]</f>
        <v>0</v>
      </c>
      <c r="AU610" s="24">
        <f>MAX(Table11[[#This Row],[Column3]:[Column10]])-LARGE(Table11[[#This Row],[Column3]:[Column10]],2)</f>
        <v>14.268879999999999</v>
      </c>
      <c r="AV610">
        <f>Table11[[#This Row],[Column3]]*Table11[[#This Row],[Column2]]</f>
        <v>1021574.1054</v>
      </c>
      <c r="AW610" s="25">
        <f>TRUNC(Table11[[#This Row],[Column3]]*Table11[[#This Row],[Column28]]/100)</f>
        <v>10215</v>
      </c>
      <c r="AX610" s="26">
        <f>TRUNC(Table11[[#This Row],[Column4]]*Table11[[#This Row],[Column29]]/100)</f>
        <v>3647</v>
      </c>
      <c r="AY610" s="27">
        <f>TRUNC(Table11[[#This Row],[Column5]]*Table11[[#This Row],[Column30]]/100)</f>
        <v>15402</v>
      </c>
      <c r="AZ610" s="28">
        <f>TRUNC(Table11[[#This Row],[Column6]]*Table11[[#This Row],[Column31]]/100)</f>
        <v>1548</v>
      </c>
      <c r="BA610" s="29">
        <f>TRUNC(Table11[[#This Row],[Column7]]*Table11[[#This Row],[Column312]]/100)</f>
        <v>5495</v>
      </c>
      <c r="BB610" s="30">
        <f>TRUNC(Table11[[#This Row],[Column8]]*Table11[[#This Row],[Column313]]/100)</f>
        <v>2</v>
      </c>
      <c r="BC610" s="31">
        <f>TRUNC(Table11[[#This Row],[Column9]]*Table11[[#This Row],[Column314]]/100)</f>
        <v>0</v>
      </c>
      <c r="BD610" s="32">
        <f>TRUNC(Table11[[#This Row],[Column10]]*Table11[[#This Row],[Column30]]/100)</f>
        <v>0</v>
      </c>
      <c r="BE610">
        <f>Table11[[#This Row],[Column2]]</f>
        <v>36349</v>
      </c>
      <c r="BF610">
        <f>Table11[[#This Row],[Column28]]</f>
        <v>36349</v>
      </c>
      <c r="BG610">
        <f>Table11[[#This Row],[Column29]]</f>
        <v>36349</v>
      </c>
      <c r="BH610">
        <f>Table11[[#This Row],[Column30]]</f>
        <v>36349</v>
      </c>
      <c r="BI610">
        <f>Table11[[#This Row],[Column31]]</f>
        <v>36349</v>
      </c>
      <c r="BJ610">
        <f>Table11[[#This Row],[Column312]]</f>
        <v>36349</v>
      </c>
      <c r="BK610">
        <f>Table11[[#This Row],[Column313]]</f>
        <v>36349</v>
      </c>
      <c r="BL610">
        <f>Table11[[#This Row],[Column314]]</f>
        <v>36349</v>
      </c>
      <c r="BM610">
        <f>Table11[[#This Row],[Column315]]</f>
        <v>36349</v>
      </c>
      <c r="BN610">
        <f>Table11[[#This Row],[Column31]]</f>
        <v>36349</v>
      </c>
      <c r="BO610">
        <f>Table11[[#This Row],[Column312]]</f>
        <v>36349</v>
      </c>
    </row>
    <row r="611" spans="1:67" ht="28.8" customHeight="1">
      <c r="A611" s="2" t="s">
        <v>744</v>
      </c>
      <c r="B611" s="3" t="s">
        <v>503</v>
      </c>
      <c r="C611" s="3" t="s">
        <v>293</v>
      </c>
      <c r="D611" s="50" t="s">
        <v>1537</v>
      </c>
      <c r="E611" s="16">
        <v>0</v>
      </c>
      <c r="F611">
        <v>2.4260000000000002</v>
      </c>
      <c r="G611">
        <v>8.0879999999999992</v>
      </c>
      <c r="H611">
        <v>7.1369999999999996</v>
      </c>
      <c r="I611">
        <v>25.335999999999999</v>
      </c>
      <c r="J611">
        <v>26.396000000000001</v>
      </c>
      <c r="K611">
        <v>6.7619999999999996</v>
      </c>
      <c r="L611">
        <v>23.855</v>
      </c>
      <c r="M611" s="7">
        <f>Table11[[#This Row],[Progressives]]*0.67+Table11[[#This Row],[Muslim]]*0.64+Table11[[#This Row],[Left]]*0.35+Table11[[#This Row],[Average]]*0.52+Table11[[#This Row],[Reforms]]*0.2</f>
        <v>27.110949999999999</v>
      </c>
      <c r="N611" s="58">
        <f>Table11[[#This Row],[Average]]*0.34+Table11[[#This Row],[Liberal]]*0.45+Table11[[#This Row],[Blues]]+Table11[[#This Row],[Reforms]]*0.6</f>
        <v>41.567440000000005</v>
      </c>
      <c r="O611" s="9">
        <f>Table11[[#This Row],[Liberal]]*0.55+Table11[[#This Row],[Progressives]]*0.07+Table11[[#This Row],[Average]]*0.14</f>
        <v>18.564430000000002</v>
      </c>
      <c r="P611" s="11">
        <f>Table11[[#This Row],[Muslim]]*0.06+Table11[[#This Row],[Left]]*0.44+Table11[[#This Row],[Progressives]]*0.26</f>
        <v>5.5598999999999998</v>
      </c>
      <c r="Q611" s="59"/>
      <c r="R611" s="57">
        <f>Table11[[#This Row],[Muslim]]*0.3+Table11[[#This Row],[Left]]*0.21+Table11[[#This Row],[Reforms]]*0.2</f>
        <v>7.1972799999999992</v>
      </c>
      <c r="T611" s="7">
        <v>39.299999999999997</v>
      </c>
      <c r="U611" s="8">
        <v>28.9</v>
      </c>
      <c r="V611" s="10">
        <v>21</v>
      </c>
      <c r="W611" s="9">
        <v>4.0999999999999996</v>
      </c>
      <c r="X611" s="11">
        <v>4.9000000000000004</v>
      </c>
      <c r="Y611" s="13">
        <v>1.8</v>
      </c>
      <c r="Z611" s="12">
        <v>0</v>
      </c>
      <c r="AA611" s="14">
        <v>0</v>
      </c>
      <c r="AB611">
        <f t="shared" ca="1" si="9"/>
        <v>0.83234532190081589</v>
      </c>
      <c r="AC611">
        <v>43873</v>
      </c>
      <c r="AD611" s="17">
        <v>24.122999999999902</v>
      </c>
      <c r="AE611" s="18">
        <v>26.267050000000001</v>
      </c>
      <c r="AF611" s="19">
        <v>32.149000000000001</v>
      </c>
      <c r="AG611" s="20">
        <v>4.5319500000000001</v>
      </c>
      <c r="AH611" s="21">
        <v>12.695</v>
      </c>
      <c r="AI611" s="22">
        <v>0.23399999999999899</v>
      </c>
      <c r="AJ611" s="23">
        <v>0</v>
      </c>
      <c r="AK611" s="24">
        <v>0</v>
      </c>
      <c r="AL611" t="s">
        <v>744</v>
      </c>
      <c r="AM611" s="17">
        <f>Table11[[#This Row],[Column3]]-Table11[[#This Row],[Labour]]</f>
        <v>-15.177000000000096</v>
      </c>
      <c r="AN611" s="18">
        <f>Table11[[#This Row],[Column4]]-Table11[[#This Row],[Conservative]]</f>
        <v>-2.6329499999999975</v>
      </c>
      <c r="AO611" s="19">
        <f>Table11[[#This Row],[Column5]]-Table11[[#This Row],[Reform]]</f>
        <v>11.149000000000001</v>
      </c>
      <c r="AP611" s="20">
        <f>Table11[[#This Row],[Column6]]-Table11[[#This Row],[LibDem]]</f>
        <v>0.4319500000000005</v>
      </c>
      <c r="AQ611" s="21">
        <f>Table11[[#This Row],[Column7]]-Table11[[#This Row],[Green]]</f>
        <v>7.7949999999999999</v>
      </c>
      <c r="AR611" s="22">
        <f>Table11[[#This Row],[Column8]]-Table11[[#This Row],[Oth]]</f>
        <v>-1.5660000000000012</v>
      </c>
      <c r="AS611" s="23">
        <f>Table11[[#This Row],[Column9]]-Table11[[#This Row],[SNP]]</f>
        <v>0</v>
      </c>
      <c r="AT611" s="24">
        <f>Table11[[#This Row],[Column10]]-Table11[[#This Row],[PD]]</f>
        <v>0</v>
      </c>
      <c r="AU611" s="24">
        <f>MAX(Table11[[#This Row],[Column3]:[Column10]])-LARGE(Table11[[#This Row],[Column3]:[Column10]],2)</f>
        <v>5.8819499999999998</v>
      </c>
      <c r="AV611">
        <f>Table11[[#This Row],[Column3]]*Table11[[#This Row],[Column2]]</f>
        <v>1058348.3789999958</v>
      </c>
      <c r="AW611" s="25">
        <f>TRUNC(Table11[[#This Row],[Column3]]*Table11[[#This Row],[Column28]]/100)</f>
        <v>10583</v>
      </c>
      <c r="AX611" s="26">
        <f>TRUNC(Table11[[#This Row],[Column4]]*Table11[[#This Row],[Column29]]/100)</f>
        <v>11524</v>
      </c>
      <c r="AY611" s="27">
        <f>TRUNC(Table11[[#This Row],[Column5]]*Table11[[#This Row],[Column30]]/100)</f>
        <v>14104</v>
      </c>
      <c r="AZ611" s="28">
        <f>TRUNC(Table11[[#This Row],[Column6]]*Table11[[#This Row],[Column31]]/100)</f>
        <v>1988</v>
      </c>
      <c r="BA611" s="29">
        <f>TRUNC(Table11[[#This Row],[Column7]]*Table11[[#This Row],[Column312]]/100)</f>
        <v>5569</v>
      </c>
      <c r="BB611" s="30">
        <f>TRUNC(Table11[[#This Row],[Column8]]*Table11[[#This Row],[Column313]]/100)</f>
        <v>102</v>
      </c>
      <c r="BC611" s="31">
        <f>TRUNC(Table11[[#This Row],[Column9]]*Table11[[#This Row],[Column314]]/100)</f>
        <v>0</v>
      </c>
      <c r="BD611" s="32">
        <f>TRUNC(Table11[[#This Row],[Column10]]*Table11[[#This Row],[Column30]]/100)</f>
        <v>0</v>
      </c>
      <c r="BE611">
        <f>Table11[[#This Row],[Column2]]</f>
        <v>43873</v>
      </c>
      <c r="BF611">
        <f>Table11[[#This Row],[Column28]]</f>
        <v>43873</v>
      </c>
      <c r="BG611">
        <f>Table11[[#This Row],[Column29]]</f>
        <v>43873</v>
      </c>
      <c r="BH611">
        <f>Table11[[#This Row],[Column30]]</f>
        <v>43873</v>
      </c>
      <c r="BI611">
        <f>Table11[[#This Row],[Column31]]</f>
        <v>43873</v>
      </c>
      <c r="BJ611">
        <f>Table11[[#This Row],[Column312]]</f>
        <v>43873</v>
      </c>
      <c r="BK611">
        <f>Table11[[#This Row],[Column313]]</f>
        <v>43873</v>
      </c>
      <c r="BL611">
        <f>Table11[[#This Row],[Column314]]</f>
        <v>43873</v>
      </c>
      <c r="BM611">
        <f>Table11[[#This Row],[Column315]]</f>
        <v>43873</v>
      </c>
      <c r="BN611">
        <f>Table11[[#This Row],[Column31]]</f>
        <v>43873</v>
      </c>
      <c r="BO611">
        <f>Table11[[#This Row],[Column312]]</f>
        <v>43873</v>
      </c>
    </row>
    <row r="612" spans="1:67" ht="28.8">
      <c r="A612" s="2" t="s">
        <v>750</v>
      </c>
      <c r="B612" s="3" t="s">
        <v>292</v>
      </c>
      <c r="C612" s="3" t="s">
        <v>293</v>
      </c>
      <c r="D612" s="50" t="s">
        <v>1538</v>
      </c>
      <c r="E612">
        <v>0</v>
      </c>
      <c r="F612">
        <v>0.58299999999999996</v>
      </c>
      <c r="G612">
        <v>7.7629999999999999</v>
      </c>
      <c r="H612">
        <v>5.2679999999999998</v>
      </c>
      <c r="I612">
        <v>28.506</v>
      </c>
      <c r="J612">
        <v>26.89</v>
      </c>
      <c r="K612">
        <v>4.6219999999999999</v>
      </c>
      <c r="L612">
        <v>26.367999999999999</v>
      </c>
      <c r="M612" s="7">
        <f>Table11[[#This Row],[Progressives]]*0.67+Table11[[#This Row],[Muslim]]*0.64+Table11[[#This Row],[Left]]*0.35+Table11[[#This Row],[Average]]*0.52+Table11[[#This Row],[Reforms]]*0.2</f>
        <v>26.716450000000002</v>
      </c>
      <c r="N612" s="58">
        <f>Table11[[#This Row],[Average]]*0.34+Table11[[#This Row],[Liberal]]*0.45+Table11[[#This Row],[Blues]]+Table11[[#This Row],[Reforms]]*0.6</f>
        <v>42.235340000000001</v>
      </c>
      <c r="O612" s="9">
        <f>Table11[[#This Row],[Liberal]]*0.55+Table11[[#This Row],[Progressives]]*0.07+Table11[[#This Row],[Average]]*0.14</f>
        <v>19.149100000000004</v>
      </c>
      <c r="P612" s="11">
        <f>Table11[[#This Row],[Muslim]]*0.06+Table11[[#This Row],[Left]]*0.44+Table11[[#This Row],[Progressives]]*0.26</f>
        <v>4.8203800000000001</v>
      </c>
      <c r="Q612" s="59"/>
      <c r="R612" s="57">
        <f>Table11[[#This Row],[Muslim]]*0.3+Table11[[#This Row],[Left]]*0.21+Table11[[#This Row],[Reforms]]*0.2</f>
        <v>7.0787300000000002</v>
      </c>
      <c r="T612" s="7">
        <v>43.6</v>
      </c>
      <c r="U612" s="8">
        <v>23.7</v>
      </c>
      <c r="V612" s="10">
        <v>21.5</v>
      </c>
      <c r="W612" s="9">
        <v>6.5</v>
      </c>
      <c r="X612" s="11">
        <v>4.5999999999999996</v>
      </c>
      <c r="Y612" s="13">
        <v>0</v>
      </c>
      <c r="Z612" s="12">
        <v>0</v>
      </c>
      <c r="AA612" s="14">
        <v>0</v>
      </c>
      <c r="AB612">
        <f t="shared" ca="1" si="9"/>
        <v>0.94136014753162256</v>
      </c>
      <c r="AC612">
        <v>43965</v>
      </c>
      <c r="AD612" s="17">
        <v>26.075889999999902</v>
      </c>
      <c r="AE612" s="18">
        <v>18.311039999999998</v>
      </c>
      <c r="AF612" s="19">
        <v>36.592959999999998</v>
      </c>
      <c r="AG612" s="20">
        <v>5.6951099999999997</v>
      </c>
      <c r="AH612" s="21">
        <v>13.225</v>
      </c>
      <c r="AI612" s="22">
        <v>0</v>
      </c>
      <c r="AJ612" s="23">
        <v>0</v>
      </c>
      <c r="AK612" s="24">
        <v>0</v>
      </c>
      <c r="AL612" t="s">
        <v>750</v>
      </c>
      <c r="AM612" s="17">
        <f>Table11[[#This Row],[Column3]]-Table11[[#This Row],[Labour]]</f>
        <v>-17.5241100000001</v>
      </c>
      <c r="AN612" s="18">
        <f>Table11[[#This Row],[Column4]]-Table11[[#This Row],[Conservative]]</f>
        <v>-5.3889600000000009</v>
      </c>
      <c r="AO612" s="19">
        <f>Table11[[#This Row],[Column5]]-Table11[[#This Row],[Reform]]</f>
        <v>15.092959999999998</v>
      </c>
      <c r="AP612" s="20">
        <f>Table11[[#This Row],[Column6]]-Table11[[#This Row],[LibDem]]</f>
        <v>-0.80489000000000033</v>
      </c>
      <c r="AQ612" s="21">
        <f>Table11[[#This Row],[Column7]]-Table11[[#This Row],[Green]]</f>
        <v>8.625</v>
      </c>
      <c r="AR612" s="22">
        <f>Table11[[#This Row],[Column8]]-Table11[[#This Row],[Oth]]</f>
        <v>0</v>
      </c>
      <c r="AS612" s="23">
        <f>Table11[[#This Row],[Column9]]-Table11[[#This Row],[SNP]]</f>
        <v>0</v>
      </c>
      <c r="AT612" s="24">
        <f>Table11[[#This Row],[Column10]]-Table11[[#This Row],[PD]]</f>
        <v>0</v>
      </c>
      <c r="AU612" s="24">
        <f>MAX(Table11[[#This Row],[Column3]:[Column10]])-LARGE(Table11[[#This Row],[Column3]:[Column10]],2)</f>
        <v>10.517070000000096</v>
      </c>
      <c r="AV612">
        <f>Table11[[#This Row],[Column3]]*Table11[[#This Row],[Column2]]</f>
        <v>1146426.5038499958</v>
      </c>
      <c r="AW612" s="25">
        <f>TRUNC(Table11[[#This Row],[Column3]]*Table11[[#This Row],[Column28]]/100)</f>
        <v>11464</v>
      </c>
      <c r="AX612" s="26">
        <f>TRUNC(Table11[[#This Row],[Column4]]*Table11[[#This Row],[Column29]]/100)</f>
        <v>8050</v>
      </c>
      <c r="AY612" s="27">
        <f>TRUNC(Table11[[#This Row],[Column5]]*Table11[[#This Row],[Column30]]/100)</f>
        <v>16088</v>
      </c>
      <c r="AZ612" s="28">
        <f>TRUNC(Table11[[#This Row],[Column6]]*Table11[[#This Row],[Column31]]/100)</f>
        <v>2503</v>
      </c>
      <c r="BA612" s="29">
        <f>TRUNC(Table11[[#This Row],[Column7]]*Table11[[#This Row],[Column312]]/100)</f>
        <v>5814</v>
      </c>
      <c r="BB612" s="30">
        <f>TRUNC(Table11[[#This Row],[Column8]]*Table11[[#This Row],[Column313]]/100)</f>
        <v>0</v>
      </c>
      <c r="BC612" s="31">
        <f>TRUNC(Table11[[#This Row],[Column9]]*Table11[[#This Row],[Column314]]/100)</f>
        <v>0</v>
      </c>
      <c r="BD612" s="32">
        <f>TRUNC(Table11[[#This Row],[Column10]]*Table11[[#This Row],[Column30]]/100)</f>
        <v>0</v>
      </c>
      <c r="BE612">
        <f>Table11[[#This Row],[Column2]]</f>
        <v>43965</v>
      </c>
      <c r="BF612">
        <f>Table11[[#This Row],[Column28]]</f>
        <v>43965</v>
      </c>
      <c r="BG612">
        <f>Table11[[#This Row],[Column29]]</f>
        <v>43965</v>
      </c>
      <c r="BH612">
        <f>Table11[[#This Row],[Column30]]</f>
        <v>43965</v>
      </c>
      <c r="BI612">
        <f>Table11[[#This Row],[Column31]]</f>
        <v>43965</v>
      </c>
      <c r="BJ612">
        <f>Table11[[#This Row],[Column312]]</f>
        <v>43965</v>
      </c>
      <c r="BK612">
        <f>Table11[[#This Row],[Column313]]</f>
        <v>43965</v>
      </c>
      <c r="BL612">
        <f>Table11[[#This Row],[Column314]]</f>
        <v>43965</v>
      </c>
      <c r="BM612">
        <f>Table11[[#This Row],[Column315]]</f>
        <v>43965</v>
      </c>
      <c r="BN612">
        <f>Table11[[#This Row],[Column31]]</f>
        <v>43965</v>
      </c>
      <c r="BO612">
        <f>Table11[[#This Row],[Column312]]</f>
        <v>43965</v>
      </c>
    </row>
    <row r="613" spans="1:67" ht="28.8" customHeight="1">
      <c r="A613" s="4" t="s">
        <v>756</v>
      </c>
      <c r="B613" s="5" t="s">
        <v>503</v>
      </c>
      <c r="C613" s="5" t="s">
        <v>293</v>
      </c>
      <c r="D613" s="56" t="s">
        <v>1539</v>
      </c>
      <c r="E613" s="16">
        <v>0</v>
      </c>
      <c r="F613">
        <v>0.54500000000000004</v>
      </c>
      <c r="G613">
        <v>8.2729999999999997</v>
      </c>
      <c r="H613">
        <v>5.5730000000000004</v>
      </c>
      <c r="I613">
        <v>31.597999999999999</v>
      </c>
      <c r="J613">
        <v>18.050999999999998</v>
      </c>
      <c r="K613">
        <v>0.58299999999999996</v>
      </c>
      <c r="L613">
        <v>35.377000000000002</v>
      </c>
      <c r="M613" s="7">
        <f>Table11[[#This Row],[Progressives]]*0.67+Table11[[#This Row],[Muslim]]*0.64+Table11[[#This Row],[Left]]*0.35+Table11[[#This Row],[Average]]*0.52+Table11[[#This Row],[Reforms]]*0.2</f>
        <v>30.48462</v>
      </c>
      <c r="N613" s="58">
        <f>Table11[[#This Row],[Average]]*0.34+Table11[[#This Row],[Liberal]]*0.45+Table11[[#This Row],[Blues]]+Table11[[#This Row],[Reforms]]*0.6</f>
        <v>40.675470000000004</v>
      </c>
      <c r="O613" s="9">
        <f>Table11[[#This Row],[Liberal]]*0.55+Table11[[#This Row],[Progressives]]*0.07+Table11[[#This Row],[Average]]*0.14</f>
        <v>14.741880000000002</v>
      </c>
      <c r="P613" s="11">
        <f>Table11[[#This Row],[Muslim]]*0.06+Table11[[#This Row],[Left]]*0.44+Table11[[#This Row],[Progressives]]*0.26</f>
        <v>5.1218000000000004</v>
      </c>
      <c r="Q613" s="59"/>
      <c r="R613" s="57">
        <f>Table11[[#This Row],[Muslim]]*0.3+Table11[[#This Row],[Left]]*0.21+Table11[[#This Row],[Reforms]]*0.2</f>
        <v>8.976230000000001</v>
      </c>
      <c r="T613" s="7">
        <v>47.5</v>
      </c>
      <c r="U613" s="8">
        <v>15</v>
      </c>
      <c r="V613" s="10">
        <v>29.1</v>
      </c>
      <c r="W613" s="9">
        <v>3.4</v>
      </c>
      <c r="X613" s="11">
        <v>4.5999999999999996</v>
      </c>
      <c r="Y613" s="13">
        <v>0.4</v>
      </c>
      <c r="Z613" s="12">
        <v>0</v>
      </c>
      <c r="AA613" s="14">
        <v>0</v>
      </c>
      <c r="AB613">
        <f t="shared" ca="1" si="9"/>
        <v>0.26783810105906714</v>
      </c>
      <c r="AC613">
        <v>35957</v>
      </c>
      <c r="AD613" s="17">
        <v>28.365749999999998</v>
      </c>
      <c r="AE613" s="18">
        <v>11.4224</v>
      </c>
      <c r="AF613" s="19">
        <v>42.179600000000001</v>
      </c>
      <c r="AG613" s="20">
        <v>4.1512500000000001</v>
      </c>
      <c r="AH613" s="21">
        <v>13.829000000000001</v>
      </c>
      <c r="AI613" s="22">
        <v>5.19999999999999E-2</v>
      </c>
      <c r="AJ613" s="23">
        <v>0</v>
      </c>
      <c r="AK613" s="24">
        <v>0</v>
      </c>
      <c r="AL613" s="16" t="s">
        <v>756</v>
      </c>
      <c r="AM613" s="17">
        <f>Table11[[#This Row],[Column3]]-Table11[[#This Row],[Labour]]</f>
        <v>-19.134250000000002</v>
      </c>
      <c r="AN613" s="18">
        <f>Table11[[#This Row],[Column4]]-Table11[[#This Row],[Conservative]]</f>
        <v>-3.5776000000000003</v>
      </c>
      <c r="AO613" s="19">
        <f>Table11[[#This Row],[Column5]]-Table11[[#This Row],[Reform]]</f>
        <v>13.079599999999999</v>
      </c>
      <c r="AP613" s="20">
        <f>Table11[[#This Row],[Column6]]-Table11[[#This Row],[LibDem]]</f>
        <v>0.7512500000000002</v>
      </c>
      <c r="AQ613" s="21">
        <f>Table11[[#This Row],[Column7]]-Table11[[#This Row],[Green]]</f>
        <v>9.229000000000001</v>
      </c>
      <c r="AR613" s="22">
        <f>Table11[[#This Row],[Column8]]-Table11[[#This Row],[Oth]]</f>
        <v>-0.34800000000000014</v>
      </c>
      <c r="AS613" s="23">
        <f>Table11[[#This Row],[Column9]]-Table11[[#This Row],[SNP]]</f>
        <v>0</v>
      </c>
      <c r="AT613" s="24">
        <f>Table11[[#This Row],[Column10]]-Table11[[#This Row],[PD]]</f>
        <v>0</v>
      </c>
      <c r="AU613" s="24">
        <f>MAX(Table11[[#This Row],[Column3]:[Column10]])-LARGE(Table11[[#This Row],[Column3]:[Column10]],2)</f>
        <v>13.813850000000002</v>
      </c>
      <c r="AV613">
        <f>Table11[[#This Row],[Column3]]*Table11[[#This Row],[Column2]]</f>
        <v>1019947.2727499999</v>
      </c>
      <c r="AW613" s="25">
        <f>TRUNC(Table11[[#This Row],[Column3]]*Table11[[#This Row],[Column28]]/100)</f>
        <v>10199</v>
      </c>
      <c r="AX613" s="26">
        <f>TRUNC(Table11[[#This Row],[Column4]]*Table11[[#This Row],[Column29]]/100)</f>
        <v>4107</v>
      </c>
      <c r="AY613" s="27">
        <f>TRUNC(Table11[[#This Row],[Column5]]*Table11[[#This Row],[Column30]]/100)</f>
        <v>15166</v>
      </c>
      <c r="AZ613" s="28">
        <f>TRUNC(Table11[[#This Row],[Column6]]*Table11[[#This Row],[Column31]]/100)</f>
        <v>1492</v>
      </c>
      <c r="BA613" s="29">
        <f>TRUNC(Table11[[#This Row],[Column7]]*Table11[[#This Row],[Column312]]/100)</f>
        <v>4972</v>
      </c>
      <c r="BB613" s="30">
        <f>TRUNC(Table11[[#This Row],[Column8]]*Table11[[#This Row],[Column313]]/100)</f>
        <v>18</v>
      </c>
      <c r="BC613" s="31">
        <f>TRUNC(Table11[[#This Row],[Column9]]*Table11[[#This Row],[Column314]]/100)</f>
        <v>0</v>
      </c>
      <c r="BD613" s="32">
        <f>TRUNC(Table11[[#This Row],[Column10]]*Table11[[#This Row],[Column30]]/100)</f>
        <v>0</v>
      </c>
      <c r="BE613">
        <f>Table11[[#This Row],[Column2]]</f>
        <v>35957</v>
      </c>
      <c r="BF613">
        <f>Table11[[#This Row],[Column28]]</f>
        <v>35957</v>
      </c>
      <c r="BG613">
        <f>Table11[[#This Row],[Column29]]</f>
        <v>35957</v>
      </c>
      <c r="BH613">
        <f>Table11[[#This Row],[Column30]]</f>
        <v>35957</v>
      </c>
      <c r="BI613">
        <f>Table11[[#This Row],[Column31]]</f>
        <v>35957</v>
      </c>
      <c r="BJ613">
        <f>Table11[[#This Row],[Column312]]</f>
        <v>35957</v>
      </c>
      <c r="BK613">
        <f>Table11[[#This Row],[Column313]]</f>
        <v>35957</v>
      </c>
      <c r="BL613">
        <f>Table11[[#This Row],[Column314]]</f>
        <v>35957</v>
      </c>
      <c r="BM613">
        <f>Table11[[#This Row],[Column315]]</f>
        <v>35957</v>
      </c>
      <c r="BN613">
        <f>Table11[[#This Row],[Column31]]</f>
        <v>35957</v>
      </c>
      <c r="BO613">
        <f>Table11[[#This Row],[Column312]]</f>
        <v>35957</v>
      </c>
    </row>
    <row r="614" spans="1:67" ht="28.8">
      <c r="A614" s="2" t="s">
        <v>760</v>
      </c>
      <c r="B614" s="3" t="s">
        <v>292</v>
      </c>
      <c r="C614" s="3" t="s">
        <v>293</v>
      </c>
      <c r="D614" s="50" t="s">
        <v>1540</v>
      </c>
      <c r="E614" s="16">
        <v>0</v>
      </c>
      <c r="F614">
        <v>0.755</v>
      </c>
      <c r="G614">
        <v>8.7189999999999994</v>
      </c>
      <c r="H614">
        <v>5.5209999999999999</v>
      </c>
      <c r="I614">
        <v>33.94</v>
      </c>
      <c r="J614">
        <v>16.46</v>
      </c>
      <c r="K614">
        <v>0.65900000000000003</v>
      </c>
      <c r="L614">
        <v>33.945</v>
      </c>
      <c r="M614" s="7">
        <f>Table11[[#This Row],[Progressives]]*0.67+Table11[[#This Row],[Muslim]]*0.64+Table11[[#This Row],[Left]]*0.35+Table11[[#This Row],[Average]]*0.52+Table11[[#This Row],[Reforms]]*0.2</f>
        <v>31.671720000000001</v>
      </c>
      <c r="N614" s="58">
        <f>Table11[[#This Row],[Average]]*0.34+Table11[[#This Row],[Liberal]]*0.45+Table11[[#This Row],[Blues]]+Table11[[#This Row],[Reforms]]*0.6</f>
        <v>39.9726</v>
      </c>
      <c r="O614" s="9">
        <f>Table11[[#This Row],[Liberal]]*0.55+Table11[[#This Row],[Progressives]]*0.07+Table11[[#This Row],[Average]]*0.14</f>
        <v>14.19107</v>
      </c>
      <c r="P614" s="11">
        <f>Table11[[#This Row],[Muslim]]*0.06+Table11[[#This Row],[Left]]*0.44+Table11[[#This Row],[Progressives]]*0.26</f>
        <v>5.3171199999999992</v>
      </c>
      <c r="Q614" s="59"/>
      <c r="R614" s="57">
        <f>Table11[[#This Row],[Muslim]]*0.3+Table11[[#This Row],[Left]]*0.21+Table11[[#This Row],[Reforms]]*0.2</f>
        <v>8.8464900000000011</v>
      </c>
      <c r="T614" s="7">
        <v>49</v>
      </c>
      <c r="U614" s="8">
        <v>13.3</v>
      </c>
      <c r="V614" s="10">
        <v>28.6</v>
      </c>
      <c r="W614" s="9">
        <v>3.4</v>
      </c>
      <c r="X614" s="11">
        <v>5</v>
      </c>
      <c r="Y614" s="13">
        <v>0.8</v>
      </c>
      <c r="Z614" s="12">
        <v>0</v>
      </c>
      <c r="AA614" s="14">
        <v>0</v>
      </c>
      <c r="AB614">
        <f t="shared" ca="1" si="9"/>
        <v>0.16720832415718778</v>
      </c>
      <c r="AC614">
        <v>33904</v>
      </c>
      <c r="AD614" s="17">
        <v>29.586950000000002</v>
      </c>
      <c r="AE614" s="18">
        <v>10.37168</v>
      </c>
      <c r="AF614" s="19">
        <v>41.194319999999998</v>
      </c>
      <c r="AG614" s="20">
        <v>4.2160500000000001</v>
      </c>
      <c r="AH614" s="21">
        <v>14.526999999999999</v>
      </c>
      <c r="AI614" s="22">
        <v>0.103999999999999</v>
      </c>
      <c r="AJ614" s="23">
        <v>0</v>
      </c>
      <c r="AK614" s="24">
        <v>0</v>
      </c>
      <c r="AL614" t="s">
        <v>760</v>
      </c>
      <c r="AM614" s="17">
        <f>Table11[[#This Row],[Column3]]-Table11[[#This Row],[Labour]]</f>
        <v>-19.413049999999998</v>
      </c>
      <c r="AN614" s="18">
        <f>Table11[[#This Row],[Column4]]-Table11[[#This Row],[Conservative]]</f>
        <v>-2.9283200000000011</v>
      </c>
      <c r="AO614" s="19">
        <f>Table11[[#This Row],[Column5]]-Table11[[#This Row],[Reform]]</f>
        <v>12.594319999999996</v>
      </c>
      <c r="AP614" s="20">
        <f>Table11[[#This Row],[Column6]]-Table11[[#This Row],[LibDem]]</f>
        <v>0.81605000000000016</v>
      </c>
      <c r="AQ614" s="21">
        <f>Table11[[#This Row],[Column7]]-Table11[[#This Row],[Green]]</f>
        <v>9.5269999999999992</v>
      </c>
      <c r="AR614" s="22">
        <f>Table11[[#This Row],[Column8]]-Table11[[#This Row],[Oth]]</f>
        <v>-0.69600000000000106</v>
      </c>
      <c r="AS614" s="23">
        <f>Table11[[#This Row],[Column9]]-Table11[[#This Row],[SNP]]</f>
        <v>0</v>
      </c>
      <c r="AT614" s="24">
        <f>Table11[[#This Row],[Column10]]-Table11[[#This Row],[PD]]</f>
        <v>0</v>
      </c>
      <c r="AU614" s="24">
        <f>MAX(Table11[[#This Row],[Column3]:[Column10]])-LARGE(Table11[[#This Row],[Column3]:[Column10]],2)</f>
        <v>11.607369999999996</v>
      </c>
      <c r="AV614">
        <f>Table11[[#This Row],[Column3]]*Table11[[#This Row],[Column2]]</f>
        <v>1003115.9528000001</v>
      </c>
      <c r="AW614" s="25">
        <f>TRUNC(Table11[[#This Row],[Column3]]*Table11[[#This Row],[Column28]]/100)</f>
        <v>10031</v>
      </c>
      <c r="AX614" s="26">
        <f>TRUNC(Table11[[#This Row],[Column4]]*Table11[[#This Row],[Column29]]/100)</f>
        <v>3516</v>
      </c>
      <c r="AY614" s="27">
        <f>TRUNC(Table11[[#This Row],[Column5]]*Table11[[#This Row],[Column30]]/100)</f>
        <v>13966</v>
      </c>
      <c r="AZ614" s="28">
        <f>TRUNC(Table11[[#This Row],[Column6]]*Table11[[#This Row],[Column31]]/100)</f>
        <v>1429</v>
      </c>
      <c r="BA614" s="29">
        <f>TRUNC(Table11[[#This Row],[Column7]]*Table11[[#This Row],[Column312]]/100)</f>
        <v>4925</v>
      </c>
      <c r="BB614" s="30">
        <f>TRUNC(Table11[[#This Row],[Column8]]*Table11[[#This Row],[Column313]]/100)</f>
        <v>35</v>
      </c>
      <c r="BC614" s="31">
        <f>TRUNC(Table11[[#This Row],[Column9]]*Table11[[#This Row],[Column314]]/100)</f>
        <v>0</v>
      </c>
      <c r="BD614" s="32">
        <f>TRUNC(Table11[[#This Row],[Column10]]*Table11[[#This Row],[Column30]]/100)</f>
        <v>0</v>
      </c>
      <c r="BE614">
        <f>Table11[[#This Row],[Column2]]</f>
        <v>33904</v>
      </c>
      <c r="BF614">
        <f>Table11[[#This Row],[Column28]]</f>
        <v>33904</v>
      </c>
      <c r="BG614">
        <f>Table11[[#This Row],[Column29]]</f>
        <v>33904</v>
      </c>
      <c r="BH614">
        <f>Table11[[#This Row],[Column30]]</f>
        <v>33904</v>
      </c>
      <c r="BI614">
        <f>Table11[[#This Row],[Column31]]</f>
        <v>33904</v>
      </c>
      <c r="BJ614">
        <f>Table11[[#This Row],[Column312]]</f>
        <v>33904</v>
      </c>
      <c r="BK614">
        <f>Table11[[#This Row],[Column313]]</f>
        <v>33904</v>
      </c>
      <c r="BL614">
        <f>Table11[[#This Row],[Column314]]</f>
        <v>33904</v>
      </c>
      <c r="BM614">
        <f>Table11[[#This Row],[Column315]]</f>
        <v>33904</v>
      </c>
      <c r="BN614">
        <f>Table11[[#This Row],[Column31]]</f>
        <v>33904</v>
      </c>
      <c r="BO614">
        <f>Table11[[#This Row],[Column312]]</f>
        <v>33904</v>
      </c>
    </row>
    <row r="615" spans="1:67" ht="28.8" customHeight="1">
      <c r="A615" s="2" t="s">
        <v>767</v>
      </c>
      <c r="B615" s="3" t="s">
        <v>359</v>
      </c>
      <c r="C615" s="3" t="s">
        <v>293</v>
      </c>
      <c r="D615" s="50" t="s">
        <v>1541</v>
      </c>
      <c r="E615">
        <v>0</v>
      </c>
      <c r="F615">
        <v>0.29099999999999998</v>
      </c>
      <c r="G615">
        <v>8.5</v>
      </c>
      <c r="H615">
        <v>10.958</v>
      </c>
      <c r="I615">
        <v>21.97</v>
      </c>
      <c r="J615">
        <v>21.824000000000002</v>
      </c>
      <c r="K615">
        <v>13.583</v>
      </c>
      <c r="L615">
        <v>22.873999999999999</v>
      </c>
      <c r="M615" s="7">
        <f>Table11[[#This Row],[Progressives]]*0.67+Table11[[#This Row],[Muslim]]*0.64+Table11[[#This Row],[Left]]*0.35+Table11[[#This Row],[Average]]*0.52+Table11[[#This Row],[Reforms]]*0.2</f>
        <v>26.502300000000002</v>
      </c>
      <c r="N615" s="58">
        <f>Table11[[#This Row],[Average]]*0.34+Table11[[#This Row],[Liberal]]*0.45+Table11[[#This Row],[Blues]]+Table11[[#This Row],[Reforms]]*0.6</f>
        <v>44.597999999999999</v>
      </c>
      <c r="O615" s="9">
        <f>Table11[[#This Row],[Liberal]]*0.55+Table11[[#This Row],[Progressives]]*0.07+Table11[[#This Row],[Average]]*0.14</f>
        <v>15.846060000000001</v>
      </c>
      <c r="P615" s="11">
        <f>Table11[[#This Row],[Muslim]]*0.06+Table11[[#This Row],[Left]]*0.44+Table11[[#This Row],[Progressives]]*0.26</f>
        <v>6.6065400000000007</v>
      </c>
      <c r="Q615" s="59"/>
      <c r="R615" s="57">
        <f>Table11[[#This Row],[Muslim]]*0.3+Table11[[#This Row],[Left]]*0.21+Table11[[#This Row],[Reforms]]*0.2</f>
        <v>6.4470999999999998</v>
      </c>
      <c r="T615" s="7">
        <v>22.4</v>
      </c>
      <c r="U615" s="8">
        <v>47.5</v>
      </c>
      <c r="V615" s="10">
        <v>14.7</v>
      </c>
      <c r="W615" s="9">
        <v>8.9</v>
      </c>
      <c r="X615" s="11">
        <v>4.2</v>
      </c>
      <c r="Y615" s="13">
        <v>2.2000000000000002</v>
      </c>
      <c r="Z615" s="12">
        <v>0</v>
      </c>
      <c r="AA615" s="14">
        <v>0</v>
      </c>
      <c r="AB615">
        <f t="shared" ca="1" si="9"/>
        <v>4.4640267619894591E-2</v>
      </c>
      <c r="AC615">
        <v>48526</v>
      </c>
      <c r="AD615" s="17">
        <v>3.9865599999999999</v>
      </c>
      <c r="AE615" s="18">
        <v>26.511810000000001</v>
      </c>
      <c r="AF615" s="19">
        <v>9.8811900000000001</v>
      </c>
      <c r="AG615" s="20">
        <v>48.12988</v>
      </c>
      <c r="AH615" s="21">
        <v>11.34756</v>
      </c>
      <c r="AI615" s="22">
        <v>0.14299999999999999</v>
      </c>
      <c r="AJ615" s="23">
        <v>0</v>
      </c>
      <c r="AK615" s="24">
        <v>0</v>
      </c>
      <c r="AL615" t="s">
        <v>767</v>
      </c>
      <c r="AM615" s="17">
        <f>Table11[[#This Row],[Column3]]-Table11[[#This Row],[Labour]]</f>
        <v>-18.413439999999998</v>
      </c>
      <c r="AN615" s="18">
        <f>Table11[[#This Row],[Column4]]-Table11[[#This Row],[Conservative]]</f>
        <v>-20.988189999999999</v>
      </c>
      <c r="AO615" s="19">
        <f>Table11[[#This Row],[Column5]]-Table11[[#This Row],[Reform]]</f>
        <v>-4.8188099999999991</v>
      </c>
      <c r="AP615" s="20">
        <f>Table11[[#This Row],[Column6]]-Table11[[#This Row],[LibDem]]</f>
        <v>39.229880000000001</v>
      </c>
      <c r="AQ615" s="21">
        <f>Table11[[#This Row],[Column7]]-Table11[[#This Row],[Green]]</f>
        <v>7.1475599999999995</v>
      </c>
      <c r="AR615" s="22">
        <f>Table11[[#This Row],[Column8]]-Table11[[#This Row],[Oth]]</f>
        <v>-2.0570000000000004</v>
      </c>
      <c r="AS615" s="23">
        <f>Table11[[#This Row],[Column9]]-Table11[[#This Row],[SNP]]</f>
        <v>0</v>
      </c>
      <c r="AT615" s="24">
        <f>Table11[[#This Row],[Column10]]-Table11[[#This Row],[PD]]</f>
        <v>0</v>
      </c>
      <c r="AU615" s="24">
        <f>MAX(Table11[[#This Row],[Column3]:[Column10]])-LARGE(Table11[[#This Row],[Column3]:[Column10]],2)</f>
        <v>21.618069999999999</v>
      </c>
      <c r="AV615">
        <f>Table11[[#This Row],[Column3]]*Table11[[#This Row],[Column2]]</f>
        <v>193451.81055999998</v>
      </c>
      <c r="AW615" s="25">
        <f>TRUNC(Table11[[#This Row],[Column3]]*Table11[[#This Row],[Column28]]/100)</f>
        <v>1934</v>
      </c>
      <c r="AX615" s="26">
        <f>TRUNC(Table11[[#This Row],[Column4]]*Table11[[#This Row],[Column29]]/100)</f>
        <v>12865</v>
      </c>
      <c r="AY615" s="27">
        <f>TRUNC(Table11[[#This Row],[Column5]]*Table11[[#This Row],[Column30]]/100)</f>
        <v>4794</v>
      </c>
      <c r="AZ615" s="28">
        <f>TRUNC(Table11[[#This Row],[Column6]]*Table11[[#This Row],[Column31]]/100)</f>
        <v>23355</v>
      </c>
      <c r="BA615" s="29">
        <f>TRUNC(Table11[[#This Row],[Column7]]*Table11[[#This Row],[Column312]]/100)</f>
        <v>5506</v>
      </c>
      <c r="BB615" s="30">
        <f>TRUNC(Table11[[#This Row],[Column8]]*Table11[[#This Row],[Column313]]/100)</f>
        <v>69</v>
      </c>
      <c r="BC615" s="31">
        <f>TRUNC(Table11[[#This Row],[Column9]]*Table11[[#This Row],[Column314]]/100)</f>
        <v>0</v>
      </c>
      <c r="BD615" s="32">
        <f>TRUNC(Table11[[#This Row],[Column10]]*Table11[[#This Row],[Column30]]/100)</f>
        <v>0</v>
      </c>
      <c r="BE615">
        <f>Table11[[#This Row],[Column2]]</f>
        <v>48526</v>
      </c>
      <c r="BF615">
        <f>Table11[[#This Row],[Column28]]</f>
        <v>48526</v>
      </c>
      <c r="BG615">
        <f>Table11[[#This Row],[Column29]]</f>
        <v>48526</v>
      </c>
      <c r="BH615">
        <f>Table11[[#This Row],[Column30]]</f>
        <v>48526</v>
      </c>
      <c r="BI615">
        <f>Table11[[#This Row],[Column31]]</f>
        <v>48526</v>
      </c>
      <c r="BJ615">
        <f>Table11[[#This Row],[Column312]]</f>
        <v>48526</v>
      </c>
      <c r="BK615">
        <f>Table11[[#This Row],[Column313]]</f>
        <v>48526</v>
      </c>
      <c r="BL615">
        <f>Table11[[#This Row],[Column314]]</f>
        <v>48526</v>
      </c>
      <c r="BM615">
        <f>Table11[[#This Row],[Column315]]</f>
        <v>48526</v>
      </c>
      <c r="BN615">
        <f>Table11[[#This Row],[Column31]]</f>
        <v>48526</v>
      </c>
      <c r="BO615">
        <f>Table11[[#This Row],[Column312]]</f>
        <v>48526</v>
      </c>
    </row>
    <row r="616" spans="1:67" ht="28.8">
      <c r="A616" s="4" t="s">
        <v>771</v>
      </c>
      <c r="B616" s="5" t="s">
        <v>292</v>
      </c>
      <c r="C616" s="5" t="s">
        <v>293</v>
      </c>
      <c r="D616" s="56" t="s">
        <v>1542</v>
      </c>
      <c r="E616" s="16">
        <v>0</v>
      </c>
      <c r="F616">
        <v>1.9450000000000001</v>
      </c>
      <c r="G616">
        <v>8.2720000000000002</v>
      </c>
      <c r="H616">
        <v>5.7270000000000003</v>
      </c>
      <c r="I616">
        <v>29.305</v>
      </c>
      <c r="J616">
        <v>21.134</v>
      </c>
      <c r="K616">
        <v>5.0250000000000004</v>
      </c>
      <c r="L616">
        <v>28.591999999999999</v>
      </c>
      <c r="M616" s="7">
        <f>Table11[[#This Row],[Progressives]]*0.67+Table11[[#This Row],[Muslim]]*0.64+Table11[[#This Row],[Left]]*0.35+Table11[[#This Row],[Average]]*0.52+Table11[[#This Row],[Reforms]]*0.2</f>
        <v>28.934090000000001</v>
      </c>
      <c r="N616" s="58">
        <f>Table11[[#This Row],[Average]]*0.34+Table11[[#This Row],[Liberal]]*0.45+Table11[[#This Row],[Blues]]+Table11[[#This Row],[Reforms]]*0.6</f>
        <v>41.654200000000003</v>
      </c>
      <c r="O616" s="9">
        <f>Table11[[#This Row],[Liberal]]*0.55+Table11[[#This Row],[Progressives]]*0.07+Table11[[#This Row],[Average]]*0.14</f>
        <v>16.127290000000002</v>
      </c>
      <c r="P616" s="11">
        <f>Table11[[#This Row],[Muslim]]*0.06+Table11[[#This Row],[Left]]*0.44+Table11[[#This Row],[Progressives]]*0.26</f>
        <v>5.2454000000000001</v>
      </c>
      <c r="Q616" s="59"/>
      <c r="R616" s="57">
        <f>Table11[[#This Row],[Muslim]]*0.3+Table11[[#This Row],[Left]]*0.21+Table11[[#This Row],[Reforms]]*0.2</f>
        <v>8.0390200000000007</v>
      </c>
      <c r="T616" s="7">
        <v>38.5</v>
      </c>
      <c r="U616" s="8">
        <v>36.1</v>
      </c>
      <c r="V616" s="10">
        <v>18.5</v>
      </c>
      <c r="W616" s="9">
        <v>2.8</v>
      </c>
      <c r="X616" s="11">
        <v>4.0999999999999996</v>
      </c>
      <c r="Y616" s="13">
        <v>0</v>
      </c>
      <c r="Z616" s="12">
        <v>0</v>
      </c>
      <c r="AA616" s="14">
        <v>0</v>
      </c>
      <c r="AB616">
        <f t="shared" ca="1" si="9"/>
        <v>0.27994406591231957</v>
      </c>
      <c r="AC616">
        <v>41608</v>
      </c>
      <c r="AD616" s="17">
        <v>22.228999999999999</v>
      </c>
      <c r="AE616" s="18">
        <v>25.643450000000001</v>
      </c>
      <c r="AF616" s="19">
        <v>36.475000000000001</v>
      </c>
      <c r="AG616" s="20">
        <v>4.0135500000000004</v>
      </c>
      <c r="AH616" s="21">
        <v>11.638999999999999</v>
      </c>
      <c r="AI616" s="22">
        <v>0</v>
      </c>
      <c r="AJ616" s="23">
        <v>0</v>
      </c>
      <c r="AK616" s="24">
        <v>0</v>
      </c>
      <c r="AL616" s="16" t="s">
        <v>771</v>
      </c>
      <c r="AM616" s="17">
        <f>Table11[[#This Row],[Column3]]-Table11[[#This Row],[Labour]]</f>
        <v>-16.271000000000001</v>
      </c>
      <c r="AN616" s="18">
        <f>Table11[[#This Row],[Column4]]-Table11[[#This Row],[Conservative]]</f>
        <v>-10.45655</v>
      </c>
      <c r="AO616" s="19">
        <f>Table11[[#This Row],[Column5]]-Table11[[#This Row],[Reform]]</f>
        <v>17.975000000000001</v>
      </c>
      <c r="AP616" s="20">
        <f>Table11[[#This Row],[Column6]]-Table11[[#This Row],[LibDem]]</f>
        <v>1.2135500000000006</v>
      </c>
      <c r="AQ616" s="21">
        <f>Table11[[#This Row],[Column7]]-Table11[[#This Row],[Green]]</f>
        <v>7.5389999999999997</v>
      </c>
      <c r="AR616" s="22">
        <f>Table11[[#This Row],[Column8]]-Table11[[#This Row],[Oth]]</f>
        <v>0</v>
      </c>
      <c r="AS616" s="23">
        <f>Table11[[#This Row],[Column9]]-Table11[[#This Row],[SNP]]</f>
        <v>0</v>
      </c>
      <c r="AT616" s="24">
        <f>Table11[[#This Row],[Column10]]-Table11[[#This Row],[PD]]</f>
        <v>0</v>
      </c>
      <c r="AU616" s="24">
        <f>MAX(Table11[[#This Row],[Column3]:[Column10]])-LARGE(Table11[[#This Row],[Column3]:[Column10]],2)</f>
        <v>10.83155</v>
      </c>
      <c r="AV616">
        <f>Table11[[#This Row],[Column3]]*Table11[[#This Row],[Column2]]</f>
        <v>924904.23199999996</v>
      </c>
      <c r="AW616" s="25">
        <f>TRUNC(Table11[[#This Row],[Column3]]*Table11[[#This Row],[Column28]]/100)</f>
        <v>9249</v>
      </c>
      <c r="AX616" s="26">
        <f>TRUNC(Table11[[#This Row],[Column4]]*Table11[[#This Row],[Column29]]/100)</f>
        <v>10669</v>
      </c>
      <c r="AY616" s="27">
        <f>TRUNC(Table11[[#This Row],[Column5]]*Table11[[#This Row],[Column30]]/100)</f>
        <v>15176</v>
      </c>
      <c r="AZ616" s="28">
        <f>TRUNC(Table11[[#This Row],[Column6]]*Table11[[#This Row],[Column31]]/100)</f>
        <v>1669</v>
      </c>
      <c r="BA616" s="29">
        <f>TRUNC(Table11[[#This Row],[Column7]]*Table11[[#This Row],[Column312]]/100)</f>
        <v>4842</v>
      </c>
      <c r="BB616" s="30">
        <f>TRUNC(Table11[[#This Row],[Column8]]*Table11[[#This Row],[Column313]]/100)</f>
        <v>0</v>
      </c>
      <c r="BC616" s="31">
        <f>TRUNC(Table11[[#This Row],[Column9]]*Table11[[#This Row],[Column314]]/100)</f>
        <v>0</v>
      </c>
      <c r="BD616" s="32">
        <f>TRUNC(Table11[[#This Row],[Column10]]*Table11[[#This Row],[Column30]]/100)</f>
        <v>0</v>
      </c>
      <c r="BE616">
        <f>Table11[[#This Row],[Column2]]</f>
        <v>41608</v>
      </c>
      <c r="BF616">
        <f>Table11[[#This Row],[Column28]]</f>
        <v>41608</v>
      </c>
      <c r="BG616">
        <f>Table11[[#This Row],[Column29]]</f>
        <v>41608</v>
      </c>
      <c r="BH616">
        <f>Table11[[#This Row],[Column30]]</f>
        <v>41608</v>
      </c>
      <c r="BI616">
        <f>Table11[[#This Row],[Column31]]</f>
        <v>41608</v>
      </c>
      <c r="BJ616">
        <f>Table11[[#This Row],[Column312]]</f>
        <v>41608</v>
      </c>
      <c r="BK616">
        <f>Table11[[#This Row],[Column313]]</f>
        <v>41608</v>
      </c>
      <c r="BL616">
        <f>Table11[[#This Row],[Column314]]</f>
        <v>41608</v>
      </c>
      <c r="BM616">
        <f>Table11[[#This Row],[Column315]]</f>
        <v>41608</v>
      </c>
      <c r="BN616">
        <f>Table11[[#This Row],[Column31]]</f>
        <v>41608</v>
      </c>
      <c r="BO616">
        <f>Table11[[#This Row],[Column312]]</f>
        <v>41608</v>
      </c>
    </row>
    <row r="617" spans="1:67" ht="28.8" customHeight="1">
      <c r="A617" s="4" t="s">
        <v>772</v>
      </c>
      <c r="B617" s="5" t="s">
        <v>292</v>
      </c>
      <c r="C617" s="5" t="s">
        <v>293</v>
      </c>
      <c r="D617" s="56" t="s">
        <v>1543</v>
      </c>
      <c r="E617" s="16">
        <v>0</v>
      </c>
      <c r="F617">
        <v>10.266</v>
      </c>
      <c r="G617">
        <v>9.9429999999999996</v>
      </c>
      <c r="H617">
        <v>8.2439999999999998</v>
      </c>
      <c r="I617">
        <v>29.986999999999998</v>
      </c>
      <c r="J617">
        <v>12.297000000000001</v>
      </c>
      <c r="K617">
        <v>1.26</v>
      </c>
      <c r="L617">
        <v>28.004000000000001</v>
      </c>
      <c r="M617" s="7">
        <f>Table11[[#This Row],[Progressives]]*0.67+Table11[[#This Row],[Muslim]]*0.64+Table11[[#This Row],[Left]]*0.35+Table11[[#This Row],[Average]]*0.52+Table11[[#This Row],[Reforms]]*0.2</f>
        <v>36.767810000000004</v>
      </c>
      <c r="N617" s="58">
        <f>Table11[[#This Row],[Average]]*0.34+Table11[[#This Row],[Liberal]]*0.45+Table11[[#This Row],[Blues]]+Table11[[#This Row],[Reforms]]*0.6</f>
        <v>33.791629999999998</v>
      </c>
      <c r="O617" s="9">
        <f>Table11[[#This Row],[Liberal]]*0.55+Table11[[#This Row],[Progressives]]*0.07+Table11[[#This Row],[Average]]*0.14</f>
        <v>11.538610000000002</v>
      </c>
      <c r="P617" s="11">
        <f>Table11[[#This Row],[Muslim]]*0.06+Table11[[#This Row],[Left]]*0.44+Table11[[#This Row],[Progressives]]*0.26</f>
        <v>7.1343199999999998</v>
      </c>
      <c r="Q617" s="59"/>
      <c r="R617" s="57">
        <f>Table11[[#This Row],[Muslim]]*0.3+Table11[[#This Row],[Left]]*0.21+Table11[[#This Row],[Reforms]]*0.2</f>
        <v>10.768630000000002</v>
      </c>
      <c r="T617" s="7">
        <v>45.1</v>
      </c>
      <c r="U617" s="8">
        <v>9.5</v>
      </c>
      <c r="V617" s="10">
        <v>23.5</v>
      </c>
      <c r="W617" s="9">
        <v>4.9000000000000004</v>
      </c>
      <c r="X617" s="11">
        <v>7.1</v>
      </c>
      <c r="Y617" s="13">
        <v>9.8000000000000007</v>
      </c>
      <c r="Z617" s="12">
        <v>0</v>
      </c>
      <c r="AA617" s="14">
        <v>0</v>
      </c>
      <c r="AB617">
        <f t="shared" ca="1" si="9"/>
        <v>0.84724072963470654</v>
      </c>
      <c r="AC617">
        <v>36932</v>
      </c>
      <c r="AD617" s="17">
        <v>35.588259999999998</v>
      </c>
      <c r="AE617" s="18">
        <v>6.5137600000000004</v>
      </c>
      <c r="AF617" s="19">
        <v>35.448239999999998</v>
      </c>
      <c r="AG617" s="20">
        <v>4.4177400000000002</v>
      </c>
      <c r="AH617" s="21">
        <v>16.658000000000001</v>
      </c>
      <c r="AI617" s="22">
        <v>1.274</v>
      </c>
      <c r="AJ617" s="23">
        <v>0</v>
      </c>
      <c r="AK617" s="24">
        <v>0</v>
      </c>
      <c r="AL617" s="16" t="s">
        <v>772</v>
      </c>
      <c r="AM617" s="17">
        <f>Table11[[#This Row],[Column3]]-Table11[[#This Row],[Labour]]</f>
        <v>-9.5117400000000032</v>
      </c>
      <c r="AN617" s="18">
        <f>Table11[[#This Row],[Column4]]-Table11[[#This Row],[Conservative]]</f>
        <v>-2.9862399999999996</v>
      </c>
      <c r="AO617" s="19">
        <f>Table11[[#This Row],[Column5]]-Table11[[#This Row],[Reform]]</f>
        <v>11.948239999999998</v>
      </c>
      <c r="AP617" s="20">
        <f>Table11[[#This Row],[Column6]]-Table11[[#This Row],[LibDem]]</f>
        <v>-0.48226000000000013</v>
      </c>
      <c r="AQ617" s="21">
        <f>Table11[[#This Row],[Column7]]-Table11[[#This Row],[Green]]</f>
        <v>9.5580000000000016</v>
      </c>
      <c r="AR617" s="22">
        <f>Table11[[#This Row],[Column8]]-Table11[[#This Row],[Oth]]</f>
        <v>-8.5259999999999998</v>
      </c>
      <c r="AS617" s="23">
        <f>Table11[[#This Row],[Column9]]-Table11[[#This Row],[SNP]]</f>
        <v>0</v>
      </c>
      <c r="AT617" s="24">
        <f>Table11[[#This Row],[Column10]]-Table11[[#This Row],[PD]]</f>
        <v>0</v>
      </c>
      <c r="AU617" s="24">
        <f>MAX(Table11[[#This Row],[Column3]:[Column10]])-LARGE(Table11[[#This Row],[Column3]:[Column10]],2)</f>
        <v>0.14001999999999981</v>
      </c>
      <c r="AV617">
        <f>Table11[[#This Row],[Column3]]*Table11[[#This Row],[Column2]]</f>
        <v>1314345.6183199999</v>
      </c>
      <c r="AW617" s="25">
        <f>TRUNC(Table11[[#This Row],[Column3]]*Table11[[#This Row],[Column28]]/100)</f>
        <v>13143</v>
      </c>
      <c r="AX617" s="26">
        <f>TRUNC(Table11[[#This Row],[Column4]]*Table11[[#This Row],[Column29]]/100)</f>
        <v>2405</v>
      </c>
      <c r="AY617" s="27">
        <f>TRUNC(Table11[[#This Row],[Column5]]*Table11[[#This Row],[Column30]]/100)</f>
        <v>13091</v>
      </c>
      <c r="AZ617" s="28">
        <f>TRUNC(Table11[[#This Row],[Column6]]*Table11[[#This Row],[Column31]]/100)</f>
        <v>1631</v>
      </c>
      <c r="BA617" s="29">
        <f>TRUNC(Table11[[#This Row],[Column7]]*Table11[[#This Row],[Column312]]/100)</f>
        <v>6152</v>
      </c>
      <c r="BB617" s="30">
        <f>TRUNC(Table11[[#This Row],[Column8]]*Table11[[#This Row],[Column313]]/100)</f>
        <v>470</v>
      </c>
      <c r="BC617" s="31">
        <f>TRUNC(Table11[[#This Row],[Column9]]*Table11[[#This Row],[Column314]]/100)</f>
        <v>0</v>
      </c>
      <c r="BD617" s="32">
        <f>TRUNC(Table11[[#This Row],[Column10]]*Table11[[#This Row],[Column30]]/100)</f>
        <v>0</v>
      </c>
      <c r="BE617">
        <f>Table11[[#This Row],[Column2]]</f>
        <v>36932</v>
      </c>
      <c r="BF617">
        <f>Table11[[#This Row],[Column28]]</f>
        <v>36932</v>
      </c>
      <c r="BG617">
        <f>Table11[[#This Row],[Column29]]</f>
        <v>36932</v>
      </c>
      <c r="BH617">
        <f>Table11[[#This Row],[Column30]]</f>
        <v>36932</v>
      </c>
      <c r="BI617">
        <f>Table11[[#This Row],[Column31]]</f>
        <v>36932</v>
      </c>
      <c r="BJ617">
        <f>Table11[[#This Row],[Column312]]</f>
        <v>36932</v>
      </c>
      <c r="BK617">
        <f>Table11[[#This Row],[Column313]]</f>
        <v>36932</v>
      </c>
      <c r="BL617">
        <f>Table11[[#This Row],[Column314]]</f>
        <v>36932</v>
      </c>
      <c r="BM617">
        <f>Table11[[#This Row],[Column315]]</f>
        <v>36932</v>
      </c>
      <c r="BN617">
        <f>Table11[[#This Row],[Column31]]</f>
        <v>36932</v>
      </c>
      <c r="BO617">
        <f>Table11[[#This Row],[Column312]]</f>
        <v>36932</v>
      </c>
    </row>
    <row r="618" spans="1:67" ht="28.8" customHeight="1">
      <c r="A618" s="4" t="s">
        <v>777</v>
      </c>
      <c r="B618" s="5" t="s">
        <v>359</v>
      </c>
      <c r="C618" s="5" t="s">
        <v>293</v>
      </c>
      <c r="D618" s="56" t="s">
        <v>1544</v>
      </c>
      <c r="E618" s="16">
        <v>0</v>
      </c>
      <c r="F618">
        <v>0.71699999999999997</v>
      </c>
      <c r="G618">
        <v>7.3659999999999997</v>
      </c>
      <c r="H618">
        <v>7.6970000000000001</v>
      </c>
      <c r="I618">
        <v>33.167000000000002</v>
      </c>
      <c r="J618">
        <v>16.023</v>
      </c>
      <c r="K618">
        <v>4.6840000000000002</v>
      </c>
      <c r="L618">
        <v>30.346</v>
      </c>
      <c r="M618" s="7">
        <f>Table11[[#This Row],[Progressives]]*0.67+Table11[[#This Row],[Muslim]]*0.64+Table11[[#This Row],[Left]]*0.35+Table11[[#This Row],[Average]]*0.52+Table11[[#This Row],[Reforms]]*0.2</f>
        <v>31.510010000000001</v>
      </c>
      <c r="N618" s="58">
        <f>Table11[[#This Row],[Average]]*0.34+Table11[[#This Row],[Liberal]]*0.45+Table11[[#This Row],[Blues]]+Table11[[#This Row],[Reforms]]*0.6</f>
        <v>41.378730000000004</v>
      </c>
      <c r="O618" s="9">
        <f>Table11[[#This Row],[Liberal]]*0.55+Table11[[#This Row],[Progressives]]*0.07+Table11[[#This Row],[Average]]*0.14</f>
        <v>13.994820000000002</v>
      </c>
      <c r="P618" s="11">
        <f>Table11[[#This Row],[Muslim]]*0.06+Table11[[#This Row],[Left]]*0.44+Table11[[#This Row],[Progressives]]*0.26</f>
        <v>5.2852800000000002</v>
      </c>
      <c r="Q618" s="59"/>
      <c r="R618" s="57">
        <f>Table11[[#This Row],[Muslim]]*0.3+Table11[[#This Row],[Left]]*0.21+Table11[[#This Row],[Reforms]]*0.2</f>
        <v>7.8311600000000006</v>
      </c>
      <c r="T618" s="7">
        <v>40.200000000000003</v>
      </c>
      <c r="U618" s="8">
        <v>27.9</v>
      </c>
      <c r="V618" s="10">
        <v>21.8</v>
      </c>
      <c r="W618" s="9">
        <v>4.3</v>
      </c>
      <c r="X618" s="11">
        <v>3.9</v>
      </c>
      <c r="Y618" s="13">
        <v>1.9</v>
      </c>
      <c r="Z618" s="12">
        <v>0</v>
      </c>
      <c r="AA618" s="14">
        <v>0</v>
      </c>
      <c r="AB618">
        <f t="shared" ca="1" si="9"/>
        <v>0.28330284954127627</v>
      </c>
      <c r="AC618">
        <v>44221</v>
      </c>
      <c r="AD618" s="17">
        <v>26.213719999999999</v>
      </c>
      <c r="AE618" s="18">
        <v>16.857279999999999</v>
      </c>
      <c r="AF618" s="19">
        <v>39.113720000000001</v>
      </c>
      <c r="AG618" s="20">
        <v>5.3038799999999897</v>
      </c>
      <c r="AH618" s="21">
        <v>12.28</v>
      </c>
      <c r="AI618" s="22">
        <v>0.23139999999999999</v>
      </c>
      <c r="AJ618" s="23">
        <v>0</v>
      </c>
      <c r="AK618" s="24">
        <v>0</v>
      </c>
      <c r="AL618" s="16" t="s">
        <v>777</v>
      </c>
      <c r="AM618" s="17">
        <f>Table11[[#This Row],[Column3]]-Table11[[#This Row],[Labour]]</f>
        <v>-13.986280000000004</v>
      </c>
      <c r="AN618" s="18">
        <f>Table11[[#This Row],[Column4]]-Table11[[#This Row],[Conservative]]</f>
        <v>-11.042719999999999</v>
      </c>
      <c r="AO618" s="19">
        <f>Table11[[#This Row],[Column5]]-Table11[[#This Row],[Reform]]</f>
        <v>17.31372</v>
      </c>
      <c r="AP618" s="20">
        <f>Table11[[#This Row],[Column6]]-Table11[[#This Row],[LibDem]]</f>
        <v>1.0038799999999899</v>
      </c>
      <c r="AQ618" s="21">
        <f>Table11[[#This Row],[Column7]]-Table11[[#This Row],[Green]]</f>
        <v>8.379999999999999</v>
      </c>
      <c r="AR618" s="22">
        <f>Table11[[#This Row],[Column8]]-Table11[[#This Row],[Oth]]</f>
        <v>-1.6685999999999999</v>
      </c>
      <c r="AS618" s="23">
        <f>Table11[[#This Row],[Column9]]-Table11[[#This Row],[SNP]]</f>
        <v>0</v>
      </c>
      <c r="AT618" s="24">
        <f>Table11[[#This Row],[Column10]]-Table11[[#This Row],[PD]]</f>
        <v>0</v>
      </c>
      <c r="AU618" s="24">
        <f>MAX(Table11[[#This Row],[Column3]:[Column10]])-LARGE(Table11[[#This Row],[Column3]:[Column10]],2)</f>
        <v>12.900000000000002</v>
      </c>
      <c r="AV618">
        <f>Table11[[#This Row],[Column3]]*Table11[[#This Row],[Column2]]</f>
        <v>1159196.91212</v>
      </c>
      <c r="AW618" s="25">
        <f>TRUNC(Table11[[#This Row],[Column3]]*Table11[[#This Row],[Column28]]/100)</f>
        <v>11591</v>
      </c>
      <c r="AX618" s="26">
        <f>TRUNC(Table11[[#This Row],[Column4]]*Table11[[#This Row],[Column29]]/100)</f>
        <v>7454</v>
      </c>
      <c r="AY618" s="27">
        <f>TRUNC(Table11[[#This Row],[Column5]]*Table11[[#This Row],[Column30]]/100)</f>
        <v>17296</v>
      </c>
      <c r="AZ618" s="28">
        <f>TRUNC(Table11[[#This Row],[Column6]]*Table11[[#This Row],[Column31]]/100)</f>
        <v>2345</v>
      </c>
      <c r="BA618" s="29">
        <f>TRUNC(Table11[[#This Row],[Column7]]*Table11[[#This Row],[Column312]]/100)</f>
        <v>5430</v>
      </c>
      <c r="BB618" s="30">
        <f>TRUNC(Table11[[#This Row],[Column8]]*Table11[[#This Row],[Column313]]/100)</f>
        <v>102</v>
      </c>
      <c r="BC618" s="31">
        <f>TRUNC(Table11[[#This Row],[Column9]]*Table11[[#This Row],[Column314]]/100)</f>
        <v>0</v>
      </c>
      <c r="BD618" s="32">
        <f>TRUNC(Table11[[#This Row],[Column10]]*Table11[[#This Row],[Column30]]/100)</f>
        <v>0</v>
      </c>
      <c r="BE618">
        <f>Table11[[#This Row],[Column2]]</f>
        <v>44221</v>
      </c>
      <c r="BF618">
        <f>Table11[[#This Row],[Column28]]</f>
        <v>44221</v>
      </c>
      <c r="BG618">
        <f>Table11[[#This Row],[Column29]]</f>
        <v>44221</v>
      </c>
      <c r="BH618">
        <f>Table11[[#This Row],[Column30]]</f>
        <v>44221</v>
      </c>
      <c r="BI618">
        <f>Table11[[#This Row],[Column31]]</f>
        <v>44221</v>
      </c>
      <c r="BJ618">
        <f>Table11[[#This Row],[Column312]]</f>
        <v>44221</v>
      </c>
      <c r="BK618">
        <f>Table11[[#This Row],[Column313]]</f>
        <v>44221</v>
      </c>
      <c r="BL618">
        <f>Table11[[#This Row],[Column314]]</f>
        <v>44221</v>
      </c>
      <c r="BM618">
        <f>Table11[[#This Row],[Column315]]</f>
        <v>44221</v>
      </c>
      <c r="BN618">
        <f>Table11[[#This Row],[Column31]]</f>
        <v>44221</v>
      </c>
      <c r="BO618">
        <f>Table11[[#This Row],[Column312]]</f>
        <v>44221</v>
      </c>
    </row>
    <row r="619" spans="1:67" ht="28.8">
      <c r="A619" s="2" t="s">
        <v>778</v>
      </c>
      <c r="B619" s="3" t="s">
        <v>501</v>
      </c>
      <c r="C619" s="3" t="s">
        <v>293</v>
      </c>
      <c r="D619" s="50" t="s">
        <v>1545</v>
      </c>
      <c r="E619">
        <v>0</v>
      </c>
      <c r="F619">
        <v>3.7469999999999999</v>
      </c>
      <c r="G619">
        <v>8.657</v>
      </c>
      <c r="H619">
        <v>6.835</v>
      </c>
      <c r="I619">
        <v>29.251000000000001</v>
      </c>
      <c r="J619">
        <v>14.083</v>
      </c>
      <c r="K619">
        <v>4.8490000000000002</v>
      </c>
      <c r="L619">
        <v>32.578000000000003</v>
      </c>
      <c r="M619" s="7">
        <f>Table11[[#This Row],[Progressives]]*0.67+Table11[[#This Row],[Muslim]]*0.64+Table11[[#This Row],[Left]]*0.35+Table11[[#This Row],[Average]]*0.52+Table11[[#This Row],[Reforms]]*0.2</f>
        <v>31.733600000000003</v>
      </c>
      <c r="N619" s="58">
        <f>Table11[[#This Row],[Average]]*0.34+Table11[[#This Row],[Liberal]]*0.45+Table11[[#This Row],[Blues]]+Table11[[#This Row],[Reforms]]*0.6</f>
        <v>40.678490000000004</v>
      </c>
      <c r="O619" s="9">
        <f>Table11[[#This Row],[Liberal]]*0.55+Table11[[#This Row],[Progressives]]*0.07+Table11[[#This Row],[Average]]*0.14</f>
        <v>12.319240000000001</v>
      </c>
      <c r="P619" s="11">
        <f>Table11[[#This Row],[Muslim]]*0.06+Table11[[#This Row],[Left]]*0.44+Table11[[#This Row],[Progressives]]*0.26</f>
        <v>5.8109999999999999</v>
      </c>
      <c r="Q619" s="59"/>
      <c r="R619" s="57">
        <f>Table11[[#This Row],[Muslim]]*0.3+Table11[[#This Row],[Left]]*0.21+Table11[[#This Row],[Reforms]]*0.2</f>
        <v>9.4576700000000002</v>
      </c>
      <c r="T619" s="7">
        <v>39.700000000000003</v>
      </c>
      <c r="U619" s="8">
        <v>30.6</v>
      </c>
      <c r="V619" s="10">
        <v>20.9</v>
      </c>
      <c r="W619" s="9">
        <v>2.4</v>
      </c>
      <c r="X619" s="11">
        <v>3.1</v>
      </c>
      <c r="Y619" s="13">
        <v>3.3</v>
      </c>
      <c r="Z619" s="12">
        <v>0</v>
      </c>
      <c r="AA619" s="14">
        <v>0</v>
      </c>
      <c r="AB619">
        <f t="shared" ca="1" si="9"/>
        <v>0.74728806006427184</v>
      </c>
      <c r="AC619">
        <v>39051</v>
      </c>
      <c r="AD619" s="17">
        <v>26.888299999999902</v>
      </c>
      <c r="AE619" s="18">
        <v>17.341280000000001</v>
      </c>
      <c r="AF619" s="19">
        <v>40.118719999999897</v>
      </c>
      <c r="AG619" s="20">
        <v>4.1067</v>
      </c>
      <c r="AH619" s="21">
        <v>11.116</v>
      </c>
      <c r="AI619" s="22">
        <v>0.42899999999999899</v>
      </c>
      <c r="AJ619" s="23">
        <v>0</v>
      </c>
      <c r="AK619" s="24">
        <v>0</v>
      </c>
      <c r="AL619" t="s">
        <v>778</v>
      </c>
      <c r="AM619" s="17">
        <f>Table11[[#This Row],[Column3]]-Table11[[#This Row],[Labour]]</f>
        <v>-12.811700000000101</v>
      </c>
      <c r="AN619" s="18">
        <f>Table11[[#This Row],[Column4]]-Table11[[#This Row],[Conservative]]</f>
        <v>-13.25872</v>
      </c>
      <c r="AO619" s="19">
        <f>Table11[[#This Row],[Column5]]-Table11[[#This Row],[Reform]]</f>
        <v>19.218719999999898</v>
      </c>
      <c r="AP619" s="20">
        <f>Table11[[#This Row],[Column6]]-Table11[[#This Row],[LibDem]]</f>
        <v>1.7067000000000001</v>
      </c>
      <c r="AQ619" s="21">
        <f>Table11[[#This Row],[Column7]]-Table11[[#This Row],[Green]]</f>
        <v>8.016</v>
      </c>
      <c r="AR619" s="22">
        <f>Table11[[#This Row],[Column8]]-Table11[[#This Row],[Oth]]</f>
        <v>-2.8710000000000009</v>
      </c>
      <c r="AS619" s="23">
        <f>Table11[[#This Row],[Column9]]-Table11[[#This Row],[SNP]]</f>
        <v>0</v>
      </c>
      <c r="AT619" s="24">
        <f>Table11[[#This Row],[Column10]]-Table11[[#This Row],[PD]]</f>
        <v>0</v>
      </c>
      <c r="AU619" s="24">
        <f>MAX(Table11[[#This Row],[Column3]:[Column10]])-LARGE(Table11[[#This Row],[Column3]:[Column10]],2)</f>
        <v>13.230419999999995</v>
      </c>
      <c r="AV619">
        <f>Table11[[#This Row],[Column3]]*Table11[[#This Row],[Column2]]</f>
        <v>1050015.0032999963</v>
      </c>
      <c r="AW619" s="25">
        <f>TRUNC(Table11[[#This Row],[Column3]]*Table11[[#This Row],[Column28]]/100)</f>
        <v>10500</v>
      </c>
      <c r="AX619" s="26">
        <f>TRUNC(Table11[[#This Row],[Column4]]*Table11[[#This Row],[Column29]]/100)</f>
        <v>6771</v>
      </c>
      <c r="AY619" s="27">
        <f>TRUNC(Table11[[#This Row],[Column5]]*Table11[[#This Row],[Column30]]/100)</f>
        <v>15666</v>
      </c>
      <c r="AZ619" s="28">
        <f>TRUNC(Table11[[#This Row],[Column6]]*Table11[[#This Row],[Column31]]/100)</f>
        <v>1603</v>
      </c>
      <c r="BA619" s="29">
        <f>TRUNC(Table11[[#This Row],[Column7]]*Table11[[#This Row],[Column312]]/100)</f>
        <v>4340</v>
      </c>
      <c r="BB619" s="30">
        <f>TRUNC(Table11[[#This Row],[Column8]]*Table11[[#This Row],[Column313]]/100)</f>
        <v>167</v>
      </c>
      <c r="BC619" s="31">
        <f>TRUNC(Table11[[#This Row],[Column9]]*Table11[[#This Row],[Column314]]/100)</f>
        <v>0</v>
      </c>
      <c r="BD619" s="32">
        <f>TRUNC(Table11[[#This Row],[Column10]]*Table11[[#This Row],[Column30]]/100)</f>
        <v>0</v>
      </c>
      <c r="BE619">
        <f>Table11[[#This Row],[Column2]]</f>
        <v>39051</v>
      </c>
      <c r="BF619">
        <f>Table11[[#This Row],[Column28]]</f>
        <v>39051</v>
      </c>
      <c r="BG619">
        <f>Table11[[#This Row],[Column29]]</f>
        <v>39051</v>
      </c>
      <c r="BH619">
        <f>Table11[[#This Row],[Column30]]</f>
        <v>39051</v>
      </c>
      <c r="BI619">
        <f>Table11[[#This Row],[Column31]]</f>
        <v>39051</v>
      </c>
      <c r="BJ619">
        <f>Table11[[#This Row],[Column312]]</f>
        <v>39051</v>
      </c>
      <c r="BK619">
        <f>Table11[[#This Row],[Column313]]</f>
        <v>39051</v>
      </c>
      <c r="BL619">
        <f>Table11[[#This Row],[Column314]]</f>
        <v>39051</v>
      </c>
      <c r="BM619">
        <f>Table11[[#This Row],[Column315]]</f>
        <v>39051</v>
      </c>
      <c r="BN619">
        <f>Table11[[#This Row],[Column31]]</f>
        <v>39051</v>
      </c>
      <c r="BO619">
        <f>Table11[[#This Row],[Column312]]</f>
        <v>39051</v>
      </c>
    </row>
    <row r="620" spans="1:67">
      <c r="A620" s="4" t="s">
        <v>780</v>
      </c>
      <c r="B620" s="5" t="s">
        <v>432</v>
      </c>
      <c r="C620" s="5" t="s">
        <v>293</v>
      </c>
      <c r="D620" s="56" t="s">
        <v>1546</v>
      </c>
      <c r="E620" s="16">
        <v>0</v>
      </c>
      <c r="F620">
        <v>0.29099999999999998</v>
      </c>
      <c r="G620">
        <v>7.8849999999999998</v>
      </c>
      <c r="H620">
        <v>5.7759999999999998</v>
      </c>
      <c r="I620">
        <v>20.148</v>
      </c>
      <c r="J620">
        <v>26.436</v>
      </c>
      <c r="K620">
        <v>12.657999999999999</v>
      </c>
      <c r="L620">
        <v>26.805</v>
      </c>
      <c r="M620" s="7">
        <f>Table11[[#This Row],[Progressives]]*0.67+Table11[[#This Row],[Muslim]]*0.64+Table11[[#This Row],[Left]]*0.35+Table11[[#This Row],[Average]]*0.52+Table11[[#This Row],[Reforms]]*0.2</f>
        <v>22.653870000000001</v>
      </c>
      <c r="N620" s="58">
        <f>Table11[[#This Row],[Average]]*0.34+Table11[[#This Row],[Liberal]]*0.45+Table11[[#This Row],[Blues]]+Table11[[#This Row],[Reforms]]*0.6</f>
        <v>47.487519999999996</v>
      </c>
      <c r="O620" s="9">
        <f>Table11[[#This Row],[Liberal]]*0.55+Table11[[#This Row],[Progressives]]*0.07+Table11[[#This Row],[Average]]*0.14</f>
        <v>17.764840000000003</v>
      </c>
      <c r="P620" s="11">
        <f>Table11[[#This Row],[Muslim]]*0.06+Table11[[#This Row],[Left]]*0.44+Table11[[#This Row],[Progressives]]*0.26</f>
        <v>4.9886199999999992</v>
      </c>
      <c r="Q620" s="59"/>
      <c r="R620" s="57">
        <f>Table11[[#This Row],[Muslim]]*0.3+Table11[[#This Row],[Left]]*0.21+Table11[[#This Row],[Reforms]]*0.2</f>
        <v>7.1041500000000006</v>
      </c>
      <c r="T620" s="7">
        <v>46.3</v>
      </c>
      <c r="U620" s="8">
        <v>25.6</v>
      </c>
      <c r="V620" s="10">
        <v>19.399999999999999</v>
      </c>
      <c r="W620" s="9">
        <v>3.6</v>
      </c>
      <c r="X620" s="11">
        <v>5</v>
      </c>
      <c r="Y620" s="13">
        <v>0</v>
      </c>
      <c r="Z620" s="12">
        <v>0</v>
      </c>
      <c r="AA620" s="14">
        <v>0</v>
      </c>
      <c r="AB620">
        <f t="shared" ca="1" si="9"/>
        <v>0.2892570360981821</v>
      </c>
      <c r="AC620">
        <v>49222</v>
      </c>
      <c r="AD620" s="17">
        <v>26.297000000000001</v>
      </c>
      <c r="AE620" s="18">
        <v>23.251660000000001</v>
      </c>
      <c r="AF620" s="19">
        <v>32.273000000000003</v>
      </c>
      <c r="AG620" s="20">
        <v>4.1423399999999999</v>
      </c>
      <c r="AH620" s="21">
        <v>13.936</v>
      </c>
      <c r="AI620" s="22">
        <v>0</v>
      </c>
      <c r="AJ620" s="23">
        <v>0</v>
      </c>
      <c r="AK620" s="24">
        <v>0</v>
      </c>
      <c r="AL620" s="16" t="s">
        <v>780</v>
      </c>
      <c r="AM620" s="17">
        <f>Table11[[#This Row],[Column3]]-Table11[[#This Row],[Labour]]</f>
        <v>-20.002999999999997</v>
      </c>
      <c r="AN620" s="18">
        <f>Table11[[#This Row],[Column4]]-Table11[[#This Row],[Conservative]]</f>
        <v>-2.3483400000000003</v>
      </c>
      <c r="AO620" s="19">
        <f>Table11[[#This Row],[Column5]]-Table11[[#This Row],[Reform]]</f>
        <v>12.873000000000005</v>
      </c>
      <c r="AP620" s="20">
        <f>Table11[[#This Row],[Column6]]-Table11[[#This Row],[LibDem]]</f>
        <v>0.54233999999999982</v>
      </c>
      <c r="AQ620" s="21">
        <f>Table11[[#This Row],[Column7]]-Table11[[#This Row],[Green]]</f>
        <v>8.9359999999999999</v>
      </c>
      <c r="AR620" s="22">
        <f>Table11[[#This Row],[Column8]]-Table11[[#This Row],[Oth]]</f>
        <v>0</v>
      </c>
      <c r="AS620" s="23">
        <f>Table11[[#This Row],[Column9]]-Table11[[#This Row],[SNP]]</f>
        <v>0</v>
      </c>
      <c r="AT620" s="24">
        <f>Table11[[#This Row],[Column10]]-Table11[[#This Row],[PD]]</f>
        <v>0</v>
      </c>
      <c r="AU620" s="24">
        <f>MAX(Table11[[#This Row],[Column3]:[Column10]])-LARGE(Table11[[#This Row],[Column3]:[Column10]],2)</f>
        <v>5.9760000000000026</v>
      </c>
      <c r="AV620">
        <f>Table11[[#This Row],[Column3]]*Table11[[#This Row],[Column2]]</f>
        <v>1294390.9340000001</v>
      </c>
      <c r="AW620" s="25">
        <f>TRUNC(Table11[[#This Row],[Column3]]*Table11[[#This Row],[Column28]]/100)</f>
        <v>12943</v>
      </c>
      <c r="AX620" s="26">
        <f>TRUNC(Table11[[#This Row],[Column4]]*Table11[[#This Row],[Column29]]/100)</f>
        <v>11444</v>
      </c>
      <c r="AY620" s="27">
        <f>TRUNC(Table11[[#This Row],[Column5]]*Table11[[#This Row],[Column30]]/100)</f>
        <v>15885</v>
      </c>
      <c r="AZ620" s="28">
        <f>TRUNC(Table11[[#This Row],[Column6]]*Table11[[#This Row],[Column31]]/100)</f>
        <v>2038</v>
      </c>
      <c r="BA620" s="29">
        <f>TRUNC(Table11[[#This Row],[Column7]]*Table11[[#This Row],[Column312]]/100)</f>
        <v>6859</v>
      </c>
      <c r="BB620" s="30">
        <f>TRUNC(Table11[[#This Row],[Column8]]*Table11[[#This Row],[Column313]]/100)</f>
        <v>0</v>
      </c>
      <c r="BC620" s="31">
        <f>TRUNC(Table11[[#This Row],[Column9]]*Table11[[#This Row],[Column314]]/100)</f>
        <v>0</v>
      </c>
      <c r="BD620" s="32">
        <f>TRUNC(Table11[[#This Row],[Column10]]*Table11[[#This Row],[Column30]]/100)</f>
        <v>0</v>
      </c>
      <c r="BE620">
        <f>Table11[[#This Row],[Column2]]</f>
        <v>49222</v>
      </c>
      <c r="BF620">
        <f>Table11[[#This Row],[Column28]]</f>
        <v>49222</v>
      </c>
      <c r="BG620">
        <f>Table11[[#This Row],[Column29]]</f>
        <v>49222</v>
      </c>
      <c r="BH620">
        <f>Table11[[#This Row],[Column30]]</f>
        <v>49222</v>
      </c>
      <c r="BI620">
        <f>Table11[[#This Row],[Column31]]</f>
        <v>49222</v>
      </c>
      <c r="BJ620">
        <f>Table11[[#This Row],[Column312]]</f>
        <v>49222</v>
      </c>
      <c r="BK620">
        <f>Table11[[#This Row],[Column313]]</f>
        <v>49222</v>
      </c>
      <c r="BL620">
        <f>Table11[[#This Row],[Column314]]</f>
        <v>49222</v>
      </c>
      <c r="BM620">
        <f>Table11[[#This Row],[Column315]]</f>
        <v>49222</v>
      </c>
      <c r="BN620">
        <f>Table11[[#This Row],[Column31]]</f>
        <v>49222</v>
      </c>
      <c r="BO620">
        <f>Table11[[#This Row],[Column312]]</f>
        <v>49222</v>
      </c>
    </row>
    <row r="621" spans="1:67" ht="28.8" customHeight="1">
      <c r="A621" s="4" t="s">
        <v>781</v>
      </c>
      <c r="B621" s="5" t="s">
        <v>292</v>
      </c>
      <c r="C621" s="5" t="s">
        <v>293</v>
      </c>
      <c r="D621" s="56" t="s">
        <v>1547</v>
      </c>
      <c r="E621" s="16">
        <v>0</v>
      </c>
      <c r="F621">
        <v>18.544</v>
      </c>
      <c r="G621">
        <v>12.308999999999999</v>
      </c>
      <c r="H621">
        <v>16.294</v>
      </c>
      <c r="I621">
        <v>20.882000000000001</v>
      </c>
      <c r="J621">
        <v>8.8919999999999995</v>
      </c>
      <c r="K621">
        <v>0.47</v>
      </c>
      <c r="L621">
        <v>22.61</v>
      </c>
      <c r="M621" s="7">
        <f>Table11[[#This Row],[Progressives]]*0.67+Table11[[#This Row],[Muslim]]*0.64+Table11[[#This Row],[Left]]*0.35+Table11[[#This Row],[Average]]*0.52+Table11[[#This Row],[Reforms]]*0.2</f>
        <v>42.473930000000003</v>
      </c>
      <c r="N621" s="58">
        <f>Table11[[#This Row],[Average]]*0.34+Table11[[#This Row],[Liberal]]*0.45+Table11[[#This Row],[Blues]]+Table11[[#This Row],[Reforms]]*0.6</f>
        <v>25.137280000000001</v>
      </c>
      <c r="O621" s="9">
        <f>Table11[[#This Row],[Liberal]]*0.55+Table11[[#This Row],[Progressives]]*0.07+Table11[[#This Row],[Average]]*0.14</f>
        <v>8.9546600000000005</v>
      </c>
      <c r="P621" s="11">
        <f>Table11[[#This Row],[Muslim]]*0.06+Table11[[#This Row],[Left]]*0.44+Table11[[#This Row],[Progressives]]*0.26</f>
        <v>10.765039999999999</v>
      </c>
      <c r="Q621" s="59"/>
      <c r="R621" s="57">
        <f>Table11[[#This Row],[Muslim]]*0.3+Table11[[#This Row],[Left]]*0.21+Table11[[#This Row],[Reforms]]*0.2</f>
        <v>12.67009</v>
      </c>
      <c r="T621" s="7">
        <v>51.6</v>
      </c>
      <c r="U621" s="8">
        <v>12.9</v>
      </c>
      <c r="V621" s="10">
        <v>0</v>
      </c>
      <c r="W621" s="9">
        <v>5.4</v>
      </c>
      <c r="X621" s="11">
        <v>14.9</v>
      </c>
      <c r="Y621" s="13">
        <v>15.3</v>
      </c>
      <c r="Z621" s="12">
        <v>0</v>
      </c>
      <c r="AA621" s="14">
        <v>0</v>
      </c>
      <c r="AB621">
        <f t="shared" ca="1" si="9"/>
        <v>0.67151565944108715</v>
      </c>
      <c r="AC621">
        <v>31612</v>
      </c>
      <c r="AD621" s="17">
        <v>25.392989999999902</v>
      </c>
      <c r="AE621" s="18">
        <v>5.4032</v>
      </c>
      <c r="AF621" s="19">
        <v>28.416799999999999</v>
      </c>
      <c r="AG621" s="20">
        <v>3.66201</v>
      </c>
      <c r="AH621" s="21">
        <v>35.052799999999998</v>
      </c>
      <c r="AI621" s="22">
        <v>2.0722</v>
      </c>
      <c r="AJ621" s="23">
        <v>0</v>
      </c>
      <c r="AK621" s="24">
        <v>0</v>
      </c>
      <c r="AL621" s="16" t="s">
        <v>781</v>
      </c>
      <c r="AM621" s="17">
        <f>Table11[[#This Row],[Column3]]-Table11[[#This Row],[Labour]]</f>
        <v>-26.2070100000001</v>
      </c>
      <c r="AN621" s="18">
        <f>Table11[[#This Row],[Column4]]-Table11[[#This Row],[Conservative]]</f>
        <v>-7.4968000000000004</v>
      </c>
      <c r="AO621" s="19">
        <f>Table11[[#This Row],[Column5]]-Table11[[#This Row],[Reform]]</f>
        <v>28.416799999999999</v>
      </c>
      <c r="AP621" s="20">
        <f>Table11[[#This Row],[Column6]]-Table11[[#This Row],[LibDem]]</f>
        <v>-1.7379900000000004</v>
      </c>
      <c r="AQ621" s="21">
        <f>Table11[[#This Row],[Column7]]-Table11[[#This Row],[Green]]</f>
        <v>20.152799999999999</v>
      </c>
      <c r="AR621" s="22">
        <f>Table11[[#This Row],[Column8]]-Table11[[#This Row],[Oth]]</f>
        <v>-13.2278</v>
      </c>
      <c r="AS621" s="23">
        <f>Table11[[#This Row],[Column9]]-Table11[[#This Row],[SNP]]</f>
        <v>0</v>
      </c>
      <c r="AT621" s="24">
        <f>Table11[[#This Row],[Column10]]-Table11[[#This Row],[PD]]</f>
        <v>0</v>
      </c>
      <c r="AU621" s="24">
        <f>MAX(Table11[[#This Row],[Column3]:[Column10]])-LARGE(Table11[[#This Row],[Column3]:[Column10]],2)</f>
        <v>6.6359999999999992</v>
      </c>
      <c r="AV621">
        <f>Table11[[#This Row],[Column3]]*Table11[[#This Row],[Column2]]</f>
        <v>802723.19987999694</v>
      </c>
      <c r="AW621" s="25">
        <f>TRUNC(Table11[[#This Row],[Column3]]*Table11[[#This Row],[Column28]]/100)</f>
        <v>8027</v>
      </c>
      <c r="AX621" s="26">
        <f>TRUNC(Table11[[#This Row],[Column4]]*Table11[[#This Row],[Column29]]/100)</f>
        <v>1708</v>
      </c>
      <c r="AY621" s="27">
        <f>TRUNC(Table11[[#This Row],[Column5]]*Table11[[#This Row],[Column30]]/100)</f>
        <v>8983</v>
      </c>
      <c r="AZ621" s="28">
        <f>TRUNC(Table11[[#This Row],[Column6]]*Table11[[#This Row],[Column31]]/100)</f>
        <v>1157</v>
      </c>
      <c r="BA621" s="29">
        <f>TRUNC(Table11[[#This Row],[Column7]]*Table11[[#This Row],[Column312]]/100)</f>
        <v>11080</v>
      </c>
      <c r="BB621" s="30">
        <f>TRUNC(Table11[[#This Row],[Column8]]*Table11[[#This Row],[Column313]]/100)</f>
        <v>655</v>
      </c>
      <c r="BC621" s="31">
        <f>TRUNC(Table11[[#This Row],[Column9]]*Table11[[#This Row],[Column314]]/100)</f>
        <v>0</v>
      </c>
      <c r="BD621" s="32">
        <f>TRUNC(Table11[[#This Row],[Column10]]*Table11[[#This Row],[Column30]]/100)</f>
        <v>0</v>
      </c>
      <c r="BE621">
        <f>Table11[[#This Row],[Column2]]</f>
        <v>31612</v>
      </c>
      <c r="BF621">
        <f>Table11[[#This Row],[Column28]]</f>
        <v>31612</v>
      </c>
      <c r="BG621">
        <f>Table11[[#This Row],[Column29]]</f>
        <v>31612</v>
      </c>
      <c r="BH621">
        <f>Table11[[#This Row],[Column30]]</f>
        <v>31612</v>
      </c>
      <c r="BI621">
        <f>Table11[[#This Row],[Column31]]</f>
        <v>31612</v>
      </c>
      <c r="BJ621">
        <f>Table11[[#This Row],[Column312]]</f>
        <v>31612</v>
      </c>
      <c r="BK621">
        <f>Table11[[#This Row],[Column313]]</f>
        <v>31612</v>
      </c>
      <c r="BL621">
        <f>Table11[[#This Row],[Column314]]</f>
        <v>31612</v>
      </c>
      <c r="BM621">
        <f>Table11[[#This Row],[Column315]]</f>
        <v>31612</v>
      </c>
      <c r="BN621">
        <f>Table11[[#This Row],[Column31]]</f>
        <v>31612</v>
      </c>
      <c r="BO621">
        <f>Table11[[#This Row],[Column312]]</f>
        <v>31612</v>
      </c>
    </row>
    <row r="622" spans="1:67" ht="28.8" customHeight="1">
      <c r="A622" s="4" t="s">
        <v>400</v>
      </c>
      <c r="B622" s="5" t="s">
        <v>292</v>
      </c>
      <c r="C622" s="5" t="s">
        <v>293</v>
      </c>
      <c r="D622" s="56" t="s">
        <v>1548</v>
      </c>
      <c r="E622" s="16">
        <v>0</v>
      </c>
      <c r="F622">
        <v>14.64</v>
      </c>
      <c r="G622">
        <v>35.585000000000001</v>
      </c>
      <c r="H622">
        <v>24.24</v>
      </c>
      <c r="I622">
        <v>5.8079999999999998</v>
      </c>
      <c r="J622">
        <v>9.2129999999999992</v>
      </c>
      <c r="K622">
        <v>2.3889999999999998</v>
      </c>
      <c r="L622">
        <v>8.1259999999999994</v>
      </c>
      <c r="M622" s="7">
        <f>Table11[[#This Row],[Progressives]]*0.67+Table11[[#This Row],[Muslim]]*0.64+Table11[[#This Row],[Left]]*0.35+Table11[[#This Row],[Average]]*0.52+Table11[[#This Row],[Reforms]]*0.2</f>
        <v>42.710509999999992</v>
      </c>
      <c r="N622" s="58">
        <f>Table11[[#This Row],[Average]]*0.34+Table11[[#This Row],[Liberal]]*0.45+Table11[[#This Row],[Blues]]+Table11[[#This Row],[Reforms]]*0.6</f>
        <v>13.385169999999999</v>
      </c>
      <c r="O622" s="9">
        <f>Table11[[#This Row],[Liberal]]*0.55+Table11[[#This Row],[Progressives]]*0.07+Table11[[#This Row],[Average]]*0.14</f>
        <v>7.5770699999999991</v>
      </c>
      <c r="P622" s="11">
        <f>Table11[[#This Row],[Muslim]]*0.06+Table11[[#This Row],[Left]]*0.44+Table11[[#This Row],[Progressives]]*0.26</f>
        <v>22.838200000000001</v>
      </c>
      <c r="Q622" s="59"/>
      <c r="R622" s="57">
        <f>Table11[[#This Row],[Muslim]]*0.3+Table11[[#This Row],[Left]]*0.21+Table11[[#This Row],[Reforms]]*0.2</f>
        <v>13.49005</v>
      </c>
      <c r="T622" s="7">
        <v>50.5</v>
      </c>
      <c r="U622" s="8">
        <v>7.1</v>
      </c>
      <c r="V622" s="10">
        <v>7.6</v>
      </c>
      <c r="W622" s="9">
        <v>6.6</v>
      </c>
      <c r="X622" s="11">
        <v>25.3</v>
      </c>
      <c r="Y622" s="13">
        <v>2.9</v>
      </c>
      <c r="Z622" s="12">
        <v>0</v>
      </c>
      <c r="AA622" s="14">
        <v>0</v>
      </c>
      <c r="AB622">
        <f t="shared" ca="1" si="9"/>
        <v>0.99787317857299096</v>
      </c>
      <c r="AC622">
        <v>32803</v>
      </c>
      <c r="AD622" s="17">
        <v>32.097299999999997</v>
      </c>
      <c r="AE622" s="18">
        <v>5.2852800000000002</v>
      </c>
      <c r="AF622" s="19">
        <v>12.14</v>
      </c>
      <c r="AG622" s="20">
        <v>6.30342</v>
      </c>
      <c r="AH622" s="21">
        <v>43.661799999999999</v>
      </c>
      <c r="AI622" s="22">
        <v>0.51219999999999999</v>
      </c>
      <c r="AJ622" s="23">
        <v>0</v>
      </c>
      <c r="AK622" s="24">
        <v>0</v>
      </c>
      <c r="AL622" s="16" t="s">
        <v>400</v>
      </c>
      <c r="AM622" s="17">
        <f>Table11[[#This Row],[Column3]]-Table11[[#This Row],[Labour]]</f>
        <v>-18.402700000000003</v>
      </c>
      <c r="AN622" s="18">
        <f>Table11[[#This Row],[Column4]]-Table11[[#This Row],[Conservative]]</f>
        <v>-1.8147199999999994</v>
      </c>
      <c r="AO622" s="19">
        <f>Table11[[#This Row],[Column5]]-Table11[[#This Row],[Reform]]</f>
        <v>4.5400000000000009</v>
      </c>
      <c r="AP622" s="20">
        <f>Table11[[#This Row],[Column6]]-Table11[[#This Row],[LibDem]]</f>
        <v>-0.29657999999999962</v>
      </c>
      <c r="AQ622" s="21">
        <f>Table11[[#This Row],[Column7]]-Table11[[#This Row],[Green]]</f>
        <v>18.361799999999999</v>
      </c>
      <c r="AR622" s="22">
        <f>Table11[[#This Row],[Column8]]-Table11[[#This Row],[Oth]]</f>
        <v>-2.3877999999999999</v>
      </c>
      <c r="AS622" s="23">
        <f>Table11[[#This Row],[Column9]]-Table11[[#This Row],[SNP]]</f>
        <v>0</v>
      </c>
      <c r="AT622" s="24">
        <f>Table11[[#This Row],[Column10]]-Table11[[#This Row],[PD]]</f>
        <v>0</v>
      </c>
      <c r="AU622" s="24">
        <f>MAX(Table11[[#This Row],[Column3]:[Column10]])-LARGE(Table11[[#This Row],[Column3]:[Column10]],2)</f>
        <v>11.564500000000002</v>
      </c>
      <c r="AV622">
        <f>Table11[[#This Row],[Column3]]*Table11[[#This Row],[Column2]]</f>
        <v>1052887.7319</v>
      </c>
      <c r="AW622" s="25">
        <f>TRUNC(Table11[[#This Row],[Column3]]*Table11[[#This Row],[Column28]]/100)</f>
        <v>10528</v>
      </c>
      <c r="AX622" s="26">
        <f>TRUNC(Table11[[#This Row],[Column4]]*Table11[[#This Row],[Column29]]/100)</f>
        <v>1733</v>
      </c>
      <c r="AY622" s="27">
        <f>TRUNC(Table11[[#This Row],[Column5]]*Table11[[#This Row],[Column30]]/100)</f>
        <v>3982</v>
      </c>
      <c r="AZ622" s="28">
        <f>TRUNC(Table11[[#This Row],[Column6]]*Table11[[#This Row],[Column31]]/100)</f>
        <v>2067</v>
      </c>
      <c r="BA622" s="29">
        <f>TRUNC(Table11[[#This Row],[Column7]]*Table11[[#This Row],[Column312]]/100)</f>
        <v>14322</v>
      </c>
      <c r="BB622" s="30">
        <f>TRUNC(Table11[[#This Row],[Column8]]*Table11[[#This Row],[Column313]]/100)</f>
        <v>168</v>
      </c>
      <c r="BC622" s="31">
        <f>TRUNC(Table11[[#This Row],[Column9]]*Table11[[#This Row],[Column314]]/100)</f>
        <v>0</v>
      </c>
      <c r="BD622" s="32">
        <f>TRUNC(Table11[[#This Row],[Column10]]*Table11[[#This Row],[Column30]]/100)</f>
        <v>0</v>
      </c>
      <c r="BE622">
        <f>Table11[[#This Row],[Column2]]</f>
        <v>32803</v>
      </c>
      <c r="BF622">
        <f>Table11[[#This Row],[Column28]]</f>
        <v>32803</v>
      </c>
      <c r="BG622">
        <f>Table11[[#This Row],[Column29]]</f>
        <v>32803</v>
      </c>
      <c r="BH622">
        <f>Table11[[#This Row],[Column30]]</f>
        <v>32803</v>
      </c>
      <c r="BI622">
        <f>Table11[[#This Row],[Column31]]</f>
        <v>32803</v>
      </c>
      <c r="BJ622">
        <f>Table11[[#This Row],[Column312]]</f>
        <v>32803</v>
      </c>
      <c r="BK622">
        <f>Table11[[#This Row],[Column313]]</f>
        <v>32803</v>
      </c>
      <c r="BL622">
        <f>Table11[[#This Row],[Column314]]</f>
        <v>32803</v>
      </c>
      <c r="BM622">
        <f>Table11[[#This Row],[Column315]]</f>
        <v>32803</v>
      </c>
      <c r="BN622">
        <f>Table11[[#This Row],[Column31]]</f>
        <v>32803</v>
      </c>
      <c r="BO622">
        <f>Table11[[#This Row],[Column312]]</f>
        <v>32803</v>
      </c>
    </row>
    <row r="623" spans="1:67" ht="28.8" customHeight="1">
      <c r="A623" s="2" t="s">
        <v>291</v>
      </c>
      <c r="B623" s="3" t="s">
        <v>292</v>
      </c>
      <c r="C623" s="3" t="s">
        <v>293</v>
      </c>
      <c r="D623" s="50" t="s">
        <v>1549</v>
      </c>
      <c r="E623">
        <v>0</v>
      </c>
      <c r="F623">
        <v>3.6469999999999998</v>
      </c>
      <c r="G623">
        <v>14.977</v>
      </c>
      <c r="H623">
        <v>9.2759999999999998</v>
      </c>
      <c r="I623">
        <v>24.012</v>
      </c>
      <c r="J623">
        <v>33.53</v>
      </c>
      <c r="K623">
        <v>3.1360000000000001</v>
      </c>
      <c r="L623">
        <v>11.422000000000001</v>
      </c>
      <c r="M623" s="7">
        <f>Table11[[#This Row],[Progressives]]*0.67+Table11[[#This Row],[Muslim]]*0.64+Table11[[#This Row],[Left]]*0.35+Table11[[#This Row],[Average]]*0.52+Table11[[#This Row],[Reforms]]*0.2</f>
        <v>28.561589999999999</v>
      </c>
      <c r="N623" s="58">
        <f>Table11[[#This Row],[Average]]*0.34+Table11[[#This Row],[Liberal]]*0.45+Table11[[#This Row],[Blues]]+Table11[[#This Row],[Reforms]]*0.6</f>
        <v>33.241779999999999</v>
      </c>
      <c r="O623" s="9">
        <f>Table11[[#This Row],[Liberal]]*0.55+Table11[[#This Row],[Progressives]]*0.07+Table11[[#This Row],[Average]]*0.14</f>
        <v>22.452500000000001</v>
      </c>
      <c r="P623" s="11">
        <f>Table11[[#This Row],[Muslim]]*0.06+Table11[[#This Row],[Left]]*0.44+Table11[[#This Row],[Progressives]]*0.26</f>
        <v>9.2204599999999992</v>
      </c>
      <c r="Q623" s="59"/>
      <c r="R623" s="57">
        <f>Table11[[#This Row],[Muslim]]*0.3+Table11[[#This Row],[Left]]*0.21+Table11[[#This Row],[Reforms]]*0.2</f>
        <v>6.5236699999999992</v>
      </c>
      <c r="T623" s="7">
        <v>46.3</v>
      </c>
      <c r="U623" s="8">
        <v>12</v>
      </c>
      <c r="V623" s="10">
        <v>0</v>
      </c>
      <c r="W623" s="9">
        <v>30.4</v>
      </c>
      <c r="X623" s="11">
        <v>8.6999999999999993</v>
      </c>
      <c r="Y623" s="13">
        <v>2.6</v>
      </c>
      <c r="Z623" s="12">
        <v>0</v>
      </c>
      <c r="AA623" s="14">
        <v>0</v>
      </c>
      <c r="AB623">
        <f t="shared" ca="1" si="9"/>
        <v>0.72497954908803663</v>
      </c>
      <c r="AC623">
        <v>51601</v>
      </c>
      <c r="AD623" s="17">
        <v>23.564</v>
      </c>
      <c r="AE623" s="18">
        <v>11.990879999999899</v>
      </c>
      <c r="AF623" s="19">
        <v>16.968599999999999</v>
      </c>
      <c r="AG623" s="20">
        <v>24.491519999999898</v>
      </c>
      <c r="AH623" s="21">
        <v>22.620999999999999</v>
      </c>
      <c r="AI623" s="22">
        <v>0.36399999999999899</v>
      </c>
      <c r="AJ623" s="23">
        <v>0</v>
      </c>
      <c r="AK623" s="24">
        <v>0</v>
      </c>
      <c r="AL623" t="s">
        <v>291</v>
      </c>
      <c r="AM623" s="17">
        <f>Table11[[#This Row],[Column3]]-Table11[[#This Row],[Labour]]</f>
        <v>-22.735999999999997</v>
      </c>
      <c r="AN623" s="18">
        <f>Table11[[#This Row],[Column4]]-Table11[[#This Row],[Conservative]]</f>
        <v>-9.1200000001006032E-3</v>
      </c>
      <c r="AO623" s="19">
        <f>Table11[[#This Row],[Column5]]-Table11[[#This Row],[Reform]]</f>
        <v>16.968599999999999</v>
      </c>
      <c r="AP623" s="20">
        <f>Table11[[#This Row],[Column6]]-Table11[[#This Row],[LibDem]]</f>
        <v>-5.9084800000001003</v>
      </c>
      <c r="AQ623" s="21">
        <f>Table11[[#This Row],[Column7]]-Table11[[#This Row],[Green]]</f>
        <v>13.920999999999999</v>
      </c>
      <c r="AR623" s="22">
        <f>Table11[[#This Row],[Column8]]-Table11[[#This Row],[Oth]]</f>
        <v>-2.2360000000000011</v>
      </c>
      <c r="AS623" s="23">
        <f>Table11[[#This Row],[Column9]]-Table11[[#This Row],[SNP]]</f>
        <v>0</v>
      </c>
      <c r="AT623" s="24">
        <f>Table11[[#This Row],[Column10]]-Table11[[#This Row],[PD]]</f>
        <v>0</v>
      </c>
      <c r="AU623" s="24">
        <f>MAX(Table11[[#This Row],[Column3]:[Column10]])-LARGE(Table11[[#This Row],[Column3]:[Column10]],2)</f>
        <v>0.9275199999998982</v>
      </c>
      <c r="AV623">
        <f>Table11[[#This Row],[Column3]]*Table11[[#This Row],[Column2]]</f>
        <v>1215925.9639999999</v>
      </c>
      <c r="AW623" s="25">
        <f>TRUNC(Table11[[#This Row],[Column3]]*Table11[[#This Row],[Column28]]/100)</f>
        <v>12159</v>
      </c>
      <c r="AX623" s="26">
        <f>TRUNC(Table11[[#This Row],[Column4]]*Table11[[#This Row],[Column29]]/100)</f>
        <v>6187</v>
      </c>
      <c r="AY623" s="27">
        <f>TRUNC(Table11[[#This Row],[Column5]]*Table11[[#This Row],[Column30]]/100)</f>
        <v>8755</v>
      </c>
      <c r="AZ623" s="28">
        <f>TRUNC(Table11[[#This Row],[Column6]]*Table11[[#This Row],[Column31]]/100)</f>
        <v>12637</v>
      </c>
      <c r="BA623" s="29">
        <f>TRUNC(Table11[[#This Row],[Column7]]*Table11[[#This Row],[Column312]]/100)</f>
        <v>11672</v>
      </c>
      <c r="BB623" s="30">
        <f>TRUNC(Table11[[#This Row],[Column8]]*Table11[[#This Row],[Column313]]/100)</f>
        <v>187</v>
      </c>
      <c r="BC623" s="31">
        <f>TRUNC(Table11[[#This Row],[Column9]]*Table11[[#This Row],[Column314]]/100)</f>
        <v>0</v>
      </c>
      <c r="BD623" s="32">
        <f>TRUNC(Table11[[#This Row],[Column10]]*Table11[[#This Row],[Column30]]/100)</f>
        <v>0</v>
      </c>
      <c r="BE623">
        <f>Table11[[#This Row],[Column2]]</f>
        <v>51601</v>
      </c>
      <c r="BF623">
        <f>Table11[[#This Row],[Column28]]</f>
        <v>51601</v>
      </c>
      <c r="BG623">
        <f>Table11[[#This Row],[Column29]]</f>
        <v>51601</v>
      </c>
      <c r="BH623">
        <f>Table11[[#This Row],[Column30]]</f>
        <v>51601</v>
      </c>
      <c r="BI623">
        <f>Table11[[#This Row],[Column31]]</f>
        <v>51601</v>
      </c>
      <c r="BJ623">
        <f>Table11[[#This Row],[Column312]]</f>
        <v>51601</v>
      </c>
      <c r="BK623">
        <f>Table11[[#This Row],[Column313]]</f>
        <v>51601</v>
      </c>
      <c r="BL623">
        <f>Table11[[#This Row],[Column314]]</f>
        <v>51601</v>
      </c>
      <c r="BM623">
        <f>Table11[[#This Row],[Column315]]</f>
        <v>51601</v>
      </c>
      <c r="BN623">
        <f>Table11[[#This Row],[Column31]]</f>
        <v>51601</v>
      </c>
      <c r="BO623">
        <f>Table11[[#This Row],[Column312]]</f>
        <v>51601</v>
      </c>
    </row>
    <row r="624" spans="1:67" ht="28.8">
      <c r="A624" s="2" t="s">
        <v>782</v>
      </c>
      <c r="B624" s="3" t="s">
        <v>292</v>
      </c>
      <c r="C624" s="3" t="s">
        <v>293</v>
      </c>
      <c r="D624" s="50" t="s">
        <v>1550</v>
      </c>
      <c r="E624" s="16">
        <v>0</v>
      </c>
      <c r="F624">
        <v>6.4029999999999996</v>
      </c>
      <c r="G624">
        <v>10.586</v>
      </c>
      <c r="H624">
        <v>13.558</v>
      </c>
      <c r="I624">
        <v>28.443999999999999</v>
      </c>
      <c r="J624">
        <v>16.587</v>
      </c>
      <c r="K624">
        <v>0.48499999999999999</v>
      </c>
      <c r="L624">
        <v>23.937999999999999</v>
      </c>
      <c r="M624" s="7">
        <f>Table11[[#This Row],[Progressives]]*0.67+Table11[[#This Row],[Muslim]]*0.64+Table11[[#This Row],[Left]]*0.35+Table11[[#This Row],[Average]]*0.52+Table11[[#This Row],[Reforms]]*0.2</f>
        <v>36.465359999999997</v>
      </c>
      <c r="N624" s="58">
        <f>Table11[[#This Row],[Average]]*0.34+Table11[[#This Row],[Liberal]]*0.45+Table11[[#This Row],[Blues]]+Table11[[#This Row],[Reforms]]*0.6</f>
        <v>31.982909999999997</v>
      </c>
      <c r="O624" s="9">
        <f>Table11[[#This Row],[Liberal]]*0.55+Table11[[#This Row],[Progressives]]*0.07+Table11[[#This Row],[Average]]*0.14</f>
        <v>14.054070000000001</v>
      </c>
      <c r="P624" s="11">
        <f>Table11[[#This Row],[Muslim]]*0.06+Table11[[#This Row],[Left]]*0.44+Table11[[#This Row],[Progressives]]*0.26</f>
        <v>8.5670999999999999</v>
      </c>
      <c r="Q624" s="59"/>
      <c r="R624" s="57">
        <f>Table11[[#This Row],[Muslim]]*0.3+Table11[[#This Row],[Left]]*0.21+Table11[[#This Row],[Reforms]]*0.2</f>
        <v>8.9315600000000011</v>
      </c>
      <c r="T624" s="7">
        <v>52.5</v>
      </c>
      <c r="U624" s="8">
        <v>8</v>
      </c>
      <c r="V624" s="10">
        <v>13.6</v>
      </c>
      <c r="W624" s="9">
        <v>9.6</v>
      </c>
      <c r="X624" s="11">
        <v>14.7</v>
      </c>
      <c r="Y624" s="13">
        <v>1.7</v>
      </c>
      <c r="Z624" s="12">
        <v>0</v>
      </c>
      <c r="AA624" s="14">
        <v>0</v>
      </c>
      <c r="AB624">
        <f t="shared" ca="1" si="9"/>
        <v>0.98243746205475191</v>
      </c>
      <c r="AC624">
        <v>40446</v>
      </c>
      <c r="AD624" s="17">
        <v>31.577780000000001</v>
      </c>
      <c r="AE624" s="18">
        <v>6.5982399999999997</v>
      </c>
      <c r="AF624" s="19">
        <v>29.199760000000001</v>
      </c>
      <c r="AG624" s="20">
        <v>5.8822199999999896</v>
      </c>
      <c r="AH624" s="21">
        <v>26.398800000000001</v>
      </c>
      <c r="AI624" s="22">
        <v>0.34319999999999901</v>
      </c>
      <c r="AJ624" s="23">
        <v>0</v>
      </c>
      <c r="AK624" s="24">
        <v>0</v>
      </c>
      <c r="AL624" t="s">
        <v>782</v>
      </c>
      <c r="AM624" s="17">
        <f>Table11[[#This Row],[Column3]]-Table11[[#This Row],[Labour]]</f>
        <v>-20.922219999999999</v>
      </c>
      <c r="AN624" s="18">
        <f>Table11[[#This Row],[Column4]]-Table11[[#This Row],[Conservative]]</f>
        <v>-1.4017600000000003</v>
      </c>
      <c r="AO624" s="19">
        <f>Table11[[#This Row],[Column5]]-Table11[[#This Row],[Reform]]</f>
        <v>15.599760000000002</v>
      </c>
      <c r="AP624" s="20">
        <f>Table11[[#This Row],[Column6]]-Table11[[#This Row],[LibDem]]</f>
        <v>-3.7177800000000101</v>
      </c>
      <c r="AQ624" s="21">
        <f>Table11[[#This Row],[Column7]]-Table11[[#This Row],[Green]]</f>
        <v>11.698800000000002</v>
      </c>
      <c r="AR624" s="22">
        <f>Table11[[#This Row],[Column8]]-Table11[[#This Row],[Oth]]</f>
        <v>-1.3568000000000009</v>
      </c>
      <c r="AS624" s="23">
        <f>Table11[[#This Row],[Column9]]-Table11[[#This Row],[SNP]]</f>
        <v>0</v>
      </c>
      <c r="AT624" s="24">
        <f>Table11[[#This Row],[Column10]]-Table11[[#This Row],[PD]]</f>
        <v>0</v>
      </c>
      <c r="AU624" s="24">
        <f>MAX(Table11[[#This Row],[Column3]:[Column10]])-LARGE(Table11[[#This Row],[Column3]:[Column10]],2)</f>
        <v>2.3780199999999994</v>
      </c>
      <c r="AV624">
        <f>Table11[[#This Row],[Column3]]*Table11[[#This Row],[Column2]]</f>
        <v>1277194.8898799999</v>
      </c>
      <c r="AW624" s="25">
        <f>TRUNC(Table11[[#This Row],[Column3]]*Table11[[#This Row],[Column28]]/100)</f>
        <v>12771</v>
      </c>
      <c r="AX624" s="26">
        <f>TRUNC(Table11[[#This Row],[Column4]]*Table11[[#This Row],[Column29]]/100)</f>
        <v>2668</v>
      </c>
      <c r="AY624" s="27">
        <f>TRUNC(Table11[[#This Row],[Column5]]*Table11[[#This Row],[Column30]]/100)</f>
        <v>11810</v>
      </c>
      <c r="AZ624" s="28">
        <f>TRUNC(Table11[[#This Row],[Column6]]*Table11[[#This Row],[Column31]]/100)</f>
        <v>2379</v>
      </c>
      <c r="BA624" s="29">
        <f>TRUNC(Table11[[#This Row],[Column7]]*Table11[[#This Row],[Column312]]/100)</f>
        <v>10677</v>
      </c>
      <c r="BB624" s="30">
        <f>TRUNC(Table11[[#This Row],[Column8]]*Table11[[#This Row],[Column313]]/100)</f>
        <v>138</v>
      </c>
      <c r="BC624" s="31">
        <f>TRUNC(Table11[[#This Row],[Column9]]*Table11[[#This Row],[Column314]]/100)</f>
        <v>0</v>
      </c>
      <c r="BD624" s="32">
        <f>TRUNC(Table11[[#This Row],[Column10]]*Table11[[#This Row],[Column30]]/100)</f>
        <v>0</v>
      </c>
      <c r="BE624">
        <f>Table11[[#This Row],[Column2]]</f>
        <v>40446</v>
      </c>
      <c r="BF624">
        <f>Table11[[#This Row],[Column28]]</f>
        <v>40446</v>
      </c>
      <c r="BG624">
        <f>Table11[[#This Row],[Column29]]</f>
        <v>40446</v>
      </c>
      <c r="BH624">
        <f>Table11[[#This Row],[Column30]]</f>
        <v>40446</v>
      </c>
      <c r="BI624">
        <f>Table11[[#This Row],[Column31]]</f>
        <v>40446</v>
      </c>
      <c r="BJ624">
        <f>Table11[[#This Row],[Column312]]</f>
        <v>40446</v>
      </c>
      <c r="BK624">
        <f>Table11[[#This Row],[Column313]]</f>
        <v>40446</v>
      </c>
      <c r="BL624">
        <f>Table11[[#This Row],[Column314]]</f>
        <v>40446</v>
      </c>
      <c r="BM624">
        <f>Table11[[#This Row],[Column315]]</f>
        <v>40446</v>
      </c>
      <c r="BN624">
        <f>Table11[[#This Row],[Column31]]</f>
        <v>40446</v>
      </c>
      <c r="BO624">
        <f>Table11[[#This Row],[Column312]]</f>
        <v>40446</v>
      </c>
    </row>
    <row r="625" spans="1:67" ht="28.8">
      <c r="A625" s="2" t="s">
        <v>783</v>
      </c>
      <c r="B625" s="3" t="s">
        <v>292</v>
      </c>
      <c r="C625" s="3" t="s">
        <v>293</v>
      </c>
      <c r="D625" s="50" t="s">
        <v>1551</v>
      </c>
      <c r="E625" s="16">
        <v>0</v>
      </c>
      <c r="F625">
        <v>12.451000000000001</v>
      </c>
      <c r="G625">
        <v>10.499000000000001</v>
      </c>
      <c r="H625">
        <v>8.0790000000000006</v>
      </c>
      <c r="I625">
        <v>24.46</v>
      </c>
      <c r="J625">
        <v>18.094000000000001</v>
      </c>
      <c r="K625">
        <v>0.34899999999999998</v>
      </c>
      <c r="L625">
        <v>26.068999999999999</v>
      </c>
      <c r="M625" s="7">
        <f>Table11[[#This Row],[Progressives]]*0.67+Table11[[#This Row],[Muslim]]*0.64+Table11[[#This Row],[Left]]*0.35+Table11[[#This Row],[Average]]*0.52+Table11[[#This Row],[Reforms]]*0.2</f>
        <v>34.989220000000003</v>
      </c>
      <c r="N625" s="58">
        <f>Table11[[#This Row],[Average]]*0.34+Table11[[#This Row],[Liberal]]*0.45+Table11[[#This Row],[Blues]]+Table11[[#This Row],[Reforms]]*0.6</f>
        <v>32.449100000000001</v>
      </c>
      <c r="O625" s="9">
        <f>Table11[[#This Row],[Liberal]]*0.55+Table11[[#This Row],[Progressives]]*0.07+Table11[[#This Row],[Average]]*0.14</f>
        <v>13.941630000000002</v>
      </c>
      <c r="P625" s="11">
        <f>Table11[[#This Row],[Muslim]]*0.06+Table11[[#This Row],[Left]]*0.44+Table11[[#This Row],[Progressives]]*0.26</f>
        <v>7.4671599999999998</v>
      </c>
      <c r="Q625" s="59"/>
      <c r="R625" s="57">
        <f>Table11[[#This Row],[Muslim]]*0.3+Table11[[#This Row],[Left]]*0.21+Table11[[#This Row],[Reforms]]*0.2</f>
        <v>11.153890000000001</v>
      </c>
      <c r="T625" s="7">
        <v>50.9</v>
      </c>
      <c r="U625" s="8">
        <v>12.9</v>
      </c>
      <c r="V625" s="10">
        <v>13.6</v>
      </c>
      <c r="W625" s="9">
        <v>9.3000000000000007</v>
      </c>
      <c r="X625" s="11">
        <v>8.6</v>
      </c>
      <c r="Y625" s="13">
        <v>4.7</v>
      </c>
      <c r="Z625" s="12">
        <v>0</v>
      </c>
      <c r="AA625" s="14">
        <v>0</v>
      </c>
      <c r="AB625">
        <f t="shared" ca="1" si="9"/>
        <v>8.8531251068992733E-2</v>
      </c>
      <c r="AC625">
        <v>36771</v>
      </c>
      <c r="AD625" s="17">
        <v>33.795369999999998</v>
      </c>
      <c r="AE625" s="18">
        <v>7.0734399999999997</v>
      </c>
      <c r="AF625" s="19">
        <v>33.784559999999999</v>
      </c>
      <c r="AG625" s="20">
        <v>4.9758300000000002</v>
      </c>
      <c r="AH625" s="21">
        <v>19.556999999999999</v>
      </c>
      <c r="AI625" s="22">
        <v>0.81379999999999897</v>
      </c>
      <c r="AJ625" s="23">
        <v>0</v>
      </c>
      <c r="AK625" s="24">
        <v>0</v>
      </c>
      <c r="AL625" t="s">
        <v>783</v>
      </c>
      <c r="AM625" s="17">
        <f>Table11[[#This Row],[Column3]]-Table11[[#This Row],[Labour]]</f>
        <v>-17.10463</v>
      </c>
      <c r="AN625" s="18">
        <f>Table11[[#This Row],[Column4]]-Table11[[#This Row],[Conservative]]</f>
        <v>-5.8265600000000006</v>
      </c>
      <c r="AO625" s="19">
        <f>Table11[[#This Row],[Column5]]-Table11[[#This Row],[Reform]]</f>
        <v>20.184559999999998</v>
      </c>
      <c r="AP625" s="20">
        <f>Table11[[#This Row],[Column6]]-Table11[[#This Row],[LibDem]]</f>
        <v>-4.3241700000000005</v>
      </c>
      <c r="AQ625" s="21">
        <f>Table11[[#This Row],[Column7]]-Table11[[#This Row],[Green]]</f>
        <v>10.956999999999999</v>
      </c>
      <c r="AR625" s="22">
        <f>Table11[[#This Row],[Column8]]-Table11[[#This Row],[Oth]]</f>
        <v>-3.8862000000000014</v>
      </c>
      <c r="AS625" s="23">
        <f>Table11[[#This Row],[Column9]]-Table11[[#This Row],[SNP]]</f>
        <v>0</v>
      </c>
      <c r="AT625" s="24">
        <f>Table11[[#This Row],[Column10]]-Table11[[#This Row],[PD]]</f>
        <v>0</v>
      </c>
      <c r="AU625" s="24">
        <f>MAX(Table11[[#This Row],[Column3]:[Column10]])-LARGE(Table11[[#This Row],[Column3]:[Column10]],2)</f>
        <v>1.080999999999932E-2</v>
      </c>
      <c r="AV625">
        <f>Table11[[#This Row],[Column3]]*Table11[[#This Row],[Column2]]</f>
        <v>1242689.55027</v>
      </c>
      <c r="AW625" s="25">
        <f>TRUNC(Table11[[#This Row],[Column3]]*Table11[[#This Row],[Column28]]/100)</f>
        <v>12426</v>
      </c>
      <c r="AX625" s="26">
        <f>TRUNC(Table11[[#This Row],[Column4]]*Table11[[#This Row],[Column29]]/100)</f>
        <v>2600</v>
      </c>
      <c r="AY625" s="27">
        <f>TRUNC(Table11[[#This Row],[Column5]]*Table11[[#This Row],[Column30]]/100)</f>
        <v>12422</v>
      </c>
      <c r="AZ625" s="28">
        <f>TRUNC(Table11[[#This Row],[Column6]]*Table11[[#This Row],[Column31]]/100)</f>
        <v>1829</v>
      </c>
      <c r="BA625" s="29">
        <f>TRUNC(Table11[[#This Row],[Column7]]*Table11[[#This Row],[Column312]]/100)</f>
        <v>7191</v>
      </c>
      <c r="BB625" s="30">
        <f>TRUNC(Table11[[#This Row],[Column8]]*Table11[[#This Row],[Column313]]/100)</f>
        <v>299</v>
      </c>
      <c r="BC625" s="31">
        <f>TRUNC(Table11[[#This Row],[Column9]]*Table11[[#This Row],[Column314]]/100)</f>
        <v>0</v>
      </c>
      <c r="BD625" s="32">
        <f>TRUNC(Table11[[#This Row],[Column10]]*Table11[[#This Row],[Column30]]/100)</f>
        <v>0</v>
      </c>
      <c r="BE625">
        <f>Table11[[#This Row],[Column2]]</f>
        <v>36771</v>
      </c>
      <c r="BF625">
        <f>Table11[[#This Row],[Column28]]</f>
        <v>36771</v>
      </c>
      <c r="BG625">
        <f>Table11[[#This Row],[Column29]]</f>
        <v>36771</v>
      </c>
      <c r="BH625">
        <f>Table11[[#This Row],[Column30]]</f>
        <v>36771</v>
      </c>
      <c r="BI625">
        <f>Table11[[#This Row],[Column31]]</f>
        <v>36771</v>
      </c>
      <c r="BJ625">
        <f>Table11[[#This Row],[Column312]]</f>
        <v>36771</v>
      </c>
      <c r="BK625">
        <f>Table11[[#This Row],[Column313]]</f>
        <v>36771</v>
      </c>
      <c r="BL625">
        <f>Table11[[#This Row],[Column314]]</f>
        <v>36771</v>
      </c>
      <c r="BM625">
        <f>Table11[[#This Row],[Column315]]</f>
        <v>36771</v>
      </c>
      <c r="BN625">
        <f>Table11[[#This Row],[Column31]]</f>
        <v>36771</v>
      </c>
      <c r="BO625">
        <f>Table11[[#This Row],[Column312]]</f>
        <v>36771</v>
      </c>
    </row>
    <row r="626" spans="1:67" ht="28.8">
      <c r="A626" s="4" t="s">
        <v>785</v>
      </c>
      <c r="B626" s="5" t="s">
        <v>503</v>
      </c>
      <c r="C626" s="5" t="s">
        <v>293</v>
      </c>
      <c r="D626" s="56" t="s">
        <v>1552</v>
      </c>
      <c r="E626" s="16">
        <v>0</v>
      </c>
      <c r="F626">
        <v>5.4790000000000001</v>
      </c>
      <c r="G626">
        <v>7.3259999999999996</v>
      </c>
      <c r="H626">
        <v>9.5519999999999996</v>
      </c>
      <c r="I626">
        <v>26.085000000000001</v>
      </c>
      <c r="J626">
        <v>26.425999999999998</v>
      </c>
      <c r="K626">
        <v>5.1029999999999998</v>
      </c>
      <c r="L626">
        <v>20.027999999999999</v>
      </c>
      <c r="M626" s="7">
        <f>Table11[[#This Row],[Progressives]]*0.67+Table11[[#This Row],[Muslim]]*0.64+Table11[[#This Row],[Left]]*0.35+Table11[[#This Row],[Average]]*0.52+Table11[[#This Row],[Reforms]]*0.2</f>
        <v>30.040300000000002</v>
      </c>
      <c r="N626" s="58">
        <f>Table11[[#This Row],[Average]]*0.34+Table11[[#This Row],[Liberal]]*0.45+Table11[[#This Row],[Blues]]+Table11[[#This Row],[Reforms]]*0.6</f>
        <v>37.880400000000002</v>
      </c>
      <c r="O626" s="9">
        <f>Table11[[#This Row],[Liberal]]*0.55+Table11[[#This Row],[Progressives]]*0.07+Table11[[#This Row],[Average]]*0.14</f>
        <v>18.854839999999999</v>
      </c>
      <c r="P626" s="11">
        <f>Table11[[#This Row],[Muslim]]*0.06+Table11[[#This Row],[Left]]*0.44+Table11[[#This Row],[Progressives]]*0.26</f>
        <v>6.0356999999999994</v>
      </c>
      <c r="Q626" s="59"/>
      <c r="R626" s="57">
        <f>Table11[[#This Row],[Muslim]]*0.3+Table11[[#This Row],[Left]]*0.21+Table11[[#This Row],[Reforms]]*0.2</f>
        <v>7.1877599999999999</v>
      </c>
      <c r="T626" s="7">
        <v>45</v>
      </c>
      <c r="U626" s="8">
        <v>27.2</v>
      </c>
      <c r="V626" s="10">
        <v>15</v>
      </c>
      <c r="W626" s="9">
        <v>2.8</v>
      </c>
      <c r="X626" s="11">
        <v>7.5</v>
      </c>
      <c r="Y626" s="13">
        <v>2.6</v>
      </c>
      <c r="Z626" s="12">
        <v>0</v>
      </c>
      <c r="AA626" s="14">
        <v>0</v>
      </c>
      <c r="AB626">
        <f t="shared" ca="1" si="9"/>
        <v>0.60452607739081865</v>
      </c>
      <c r="AC626">
        <v>48303</v>
      </c>
      <c r="AD626" s="17">
        <v>28.026599999999998</v>
      </c>
      <c r="AE626" s="18">
        <v>24.595859999999998</v>
      </c>
      <c r="AF626" s="19">
        <v>27.14</v>
      </c>
      <c r="AG626" s="20">
        <v>3.8021400000000001</v>
      </c>
      <c r="AH626" s="21">
        <v>16.021999999999998</v>
      </c>
      <c r="AI626" s="22">
        <v>0.41339999999999999</v>
      </c>
      <c r="AJ626" s="23">
        <v>0</v>
      </c>
      <c r="AK626" s="24">
        <v>0</v>
      </c>
      <c r="AL626" s="16" t="s">
        <v>785</v>
      </c>
      <c r="AM626" s="17">
        <f>Table11[[#This Row],[Column3]]-Table11[[#This Row],[Labour]]</f>
        <v>-16.973400000000002</v>
      </c>
      <c r="AN626" s="18">
        <f>Table11[[#This Row],[Column4]]-Table11[[#This Row],[Conservative]]</f>
        <v>-2.604140000000001</v>
      </c>
      <c r="AO626" s="19">
        <f>Table11[[#This Row],[Column5]]-Table11[[#This Row],[Reform]]</f>
        <v>12.14</v>
      </c>
      <c r="AP626" s="20">
        <f>Table11[[#This Row],[Column6]]-Table11[[#This Row],[LibDem]]</f>
        <v>1.0021400000000003</v>
      </c>
      <c r="AQ626" s="21">
        <f>Table11[[#This Row],[Column7]]-Table11[[#This Row],[Green]]</f>
        <v>8.5219999999999985</v>
      </c>
      <c r="AR626" s="22">
        <f>Table11[[#This Row],[Column8]]-Table11[[#This Row],[Oth]]</f>
        <v>-2.1866000000000003</v>
      </c>
      <c r="AS626" s="23">
        <f>Table11[[#This Row],[Column9]]-Table11[[#This Row],[SNP]]</f>
        <v>0</v>
      </c>
      <c r="AT626" s="24">
        <f>Table11[[#This Row],[Column10]]-Table11[[#This Row],[PD]]</f>
        <v>0</v>
      </c>
      <c r="AU626" s="24">
        <f>MAX(Table11[[#This Row],[Column3]:[Column10]])-LARGE(Table11[[#This Row],[Column3]:[Column10]],2)</f>
        <v>0.88659999999999783</v>
      </c>
      <c r="AV626">
        <f>Table11[[#This Row],[Column3]]*Table11[[#This Row],[Column2]]</f>
        <v>1353768.8598</v>
      </c>
      <c r="AW626" s="25">
        <f>TRUNC(Table11[[#This Row],[Column3]]*Table11[[#This Row],[Column28]]/100)</f>
        <v>13537</v>
      </c>
      <c r="AX626" s="26">
        <f>TRUNC(Table11[[#This Row],[Column4]]*Table11[[#This Row],[Column29]]/100)</f>
        <v>11880</v>
      </c>
      <c r="AY626" s="27">
        <f>TRUNC(Table11[[#This Row],[Column5]]*Table11[[#This Row],[Column30]]/100)</f>
        <v>13109</v>
      </c>
      <c r="AZ626" s="28">
        <f>TRUNC(Table11[[#This Row],[Column6]]*Table11[[#This Row],[Column31]]/100)</f>
        <v>1836</v>
      </c>
      <c r="BA626" s="29">
        <f>TRUNC(Table11[[#This Row],[Column7]]*Table11[[#This Row],[Column312]]/100)</f>
        <v>7739</v>
      </c>
      <c r="BB626" s="30">
        <f>TRUNC(Table11[[#This Row],[Column8]]*Table11[[#This Row],[Column313]]/100)</f>
        <v>199</v>
      </c>
      <c r="BC626" s="31">
        <f>TRUNC(Table11[[#This Row],[Column9]]*Table11[[#This Row],[Column314]]/100)</f>
        <v>0</v>
      </c>
      <c r="BD626" s="32">
        <f>TRUNC(Table11[[#This Row],[Column10]]*Table11[[#This Row],[Column30]]/100)</f>
        <v>0</v>
      </c>
      <c r="BE626">
        <f>Table11[[#This Row],[Column2]]</f>
        <v>48303</v>
      </c>
      <c r="BF626">
        <f>Table11[[#This Row],[Column28]]</f>
        <v>48303</v>
      </c>
      <c r="BG626">
        <f>Table11[[#This Row],[Column29]]</f>
        <v>48303</v>
      </c>
      <c r="BH626">
        <f>Table11[[#This Row],[Column30]]</f>
        <v>48303</v>
      </c>
      <c r="BI626">
        <f>Table11[[#This Row],[Column31]]</f>
        <v>48303</v>
      </c>
      <c r="BJ626">
        <f>Table11[[#This Row],[Column312]]</f>
        <v>48303</v>
      </c>
      <c r="BK626">
        <f>Table11[[#This Row],[Column313]]</f>
        <v>48303</v>
      </c>
      <c r="BL626">
        <f>Table11[[#This Row],[Column314]]</f>
        <v>48303</v>
      </c>
      <c r="BM626">
        <f>Table11[[#This Row],[Column315]]</f>
        <v>48303</v>
      </c>
      <c r="BN626">
        <f>Table11[[#This Row],[Column31]]</f>
        <v>48303</v>
      </c>
      <c r="BO626">
        <f>Table11[[#This Row],[Column312]]</f>
        <v>48303</v>
      </c>
    </row>
    <row r="627" spans="1:67" ht="28.8" customHeight="1">
      <c r="A627" s="4" t="s">
        <v>401</v>
      </c>
      <c r="B627" s="5" t="s">
        <v>359</v>
      </c>
      <c r="C627" s="5" t="s">
        <v>293</v>
      </c>
      <c r="D627" s="56" t="s">
        <v>1553</v>
      </c>
      <c r="E627" s="16">
        <v>0</v>
      </c>
      <c r="F627">
        <v>0.77600000000000002</v>
      </c>
      <c r="G627">
        <v>6.9790000000000001</v>
      </c>
      <c r="H627">
        <v>8.2690000000000001</v>
      </c>
      <c r="I627">
        <v>22.902999999999999</v>
      </c>
      <c r="J627">
        <v>26.927</v>
      </c>
      <c r="K627">
        <v>12.246</v>
      </c>
      <c r="L627">
        <v>21.901</v>
      </c>
      <c r="M627" s="7">
        <f>Table11[[#This Row],[Progressives]]*0.67+Table11[[#This Row],[Muslim]]*0.64+Table11[[#This Row],[Left]]*0.35+Table11[[#This Row],[Average]]*0.52+Table11[[#This Row],[Reforms]]*0.2</f>
        <v>24.769280000000002</v>
      </c>
      <c r="N627" s="58">
        <f>Table11[[#This Row],[Average]]*0.34+Table11[[#This Row],[Liberal]]*0.45+Table11[[#This Row],[Blues]]+Table11[[#This Row],[Reforms]]*0.6</f>
        <v>45.290770000000002</v>
      </c>
      <c r="O627" s="9">
        <f>Table11[[#This Row],[Liberal]]*0.55+Table11[[#This Row],[Progressives]]*0.07+Table11[[#This Row],[Average]]*0.14</f>
        <v>18.595100000000002</v>
      </c>
      <c r="P627" s="11">
        <f>Table11[[#This Row],[Muslim]]*0.06+Table11[[#This Row],[Left]]*0.44+Table11[[#This Row],[Progressives]]*0.26</f>
        <v>5.2672600000000003</v>
      </c>
      <c r="Q627" s="59"/>
      <c r="R627" s="57">
        <f>Table11[[#This Row],[Muslim]]*0.3+Table11[[#This Row],[Left]]*0.21+Table11[[#This Row],[Reforms]]*0.2</f>
        <v>6.0785900000000002</v>
      </c>
      <c r="T627" s="7">
        <v>32.1</v>
      </c>
      <c r="U627" s="8">
        <v>35.200000000000003</v>
      </c>
      <c r="V627" s="10">
        <v>15.9</v>
      </c>
      <c r="W627" s="9">
        <v>7.8</v>
      </c>
      <c r="X627" s="11">
        <v>6.4</v>
      </c>
      <c r="Y627" s="13">
        <v>2.4</v>
      </c>
      <c r="Z627" s="12">
        <v>0</v>
      </c>
      <c r="AA627" s="14">
        <v>0</v>
      </c>
      <c r="AB627">
        <f t="shared" ca="1" si="9"/>
        <v>0.24759386644875148</v>
      </c>
      <c r="AC627">
        <v>53450</v>
      </c>
      <c r="AD627" s="17">
        <v>12.24512</v>
      </c>
      <c r="AE627" s="18">
        <v>37.486710000000002</v>
      </c>
      <c r="AF627" s="19">
        <v>29.411000000000001</v>
      </c>
      <c r="AG627" s="20">
        <v>7.0121700000000002</v>
      </c>
      <c r="AH627" s="21">
        <v>13.436999999999999</v>
      </c>
      <c r="AI627" s="22">
        <v>0.20799999999999899</v>
      </c>
      <c r="AJ627" s="23">
        <v>0</v>
      </c>
      <c r="AK627" s="24">
        <v>0</v>
      </c>
      <c r="AL627" s="16" t="s">
        <v>401</v>
      </c>
      <c r="AM627" s="17">
        <f>Table11[[#This Row],[Column3]]-Table11[[#This Row],[Labour]]</f>
        <v>-19.854880000000001</v>
      </c>
      <c r="AN627" s="18">
        <f>Table11[[#This Row],[Column4]]-Table11[[#This Row],[Conservative]]</f>
        <v>2.2867099999999994</v>
      </c>
      <c r="AO627" s="19">
        <f>Table11[[#This Row],[Column5]]-Table11[[#This Row],[Reform]]</f>
        <v>13.511000000000001</v>
      </c>
      <c r="AP627" s="20">
        <f>Table11[[#This Row],[Column6]]-Table11[[#This Row],[LibDem]]</f>
        <v>-0.78782999999999959</v>
      </c>
      <c r="AQ627" s="21">
        <f>Table11[[#This Row],[Column7]]-Table11[[#This Row],[Green]]</f>
        <v>7.036999999999999</v>
      </c>
      <c r="AR627" s="22">
        <f>Table11[[#This Row],[Column8]]-Table11[[#This Row],[Oth]]</f>
        <v>-2.1920000000000011</v>
      </c>
      <c r="AS627" s="23">
        <f>Table11[[#This Row],[Column9]]-Table11[[#This Row],[SNP]]</f>
        <v>0</v>
      </c>
      <c r="AT627" s="24">
        <f>Table11[[#This Row],[Column10]]-Table11[[#This Row],[PD]]</f>
        <v>0</v>
      </c>
      <c r="AU627" s="24">
        <f>MAX(Table11[[#This Row],[Column3]:[Column10]])-LARGE(Table11[[#This Row],[Column3]:[Column10]],2)</f>
        <v>8.0757100000000008</v>
      </c>
      <c r="AV627">
        <f>Table11[[#This Row],[Column3]]*Table11[[#This Row],[Column2]]</f>
        <v>654501.66399999999</v>
      </c>
      <c r="AW627" s="25">
        <f>TRUNC(Table11[[#This Row],[Column3]]*Table11[[#This Row],[Column28]]/100)</f>
        <v>6545</v>
      </c>
      <c r="AX627" s="26">
        <f>TRUNC(Table11[[#This Row],[Column4]]*Table11[[#This Row],[Column29]]/100)</f>
        <v>20036</v>
      </c>
      <c r="AY627" s="27">
        <f>TRUNC(Table11[[#This Row],[Column5]]*Table11[[#This Row],[Column30]]/100)</f>
        <v>15720</v>
      </c>
      <c r="AZ627" s="28">
        <f>TRUNC(Table11[[#This Row],[Column6]]*Table11[[#This Row],[Column31]]/100)</f>
        <v>3748</v>
      </c>
      <c r="BA627" s="29">
        <f>TRUNC(Table11[[#This Row],[Column7]]*Table11[[#This Row],[Column312]]/100)</f>
        <v>7182</v>
      </c>
      <c r="BB627" s="30">
        <f>TRUNC(Table11[[#This Row],[Column8]]*Table11[[#This Row],[Column313]]/100)</f>
        <v>111</v>
      </c>
      <c r="BC627" s="31">
        <f>TRUNC(Table11[[#This Row],[Column9]]*Table11[[#This Row],[Column314]]/100)</f>
        <v>0</v>
      </c>
      <c r="BD627" s="32">
        <f>TRUNC(Table11[[#This Row],[Column10]]*Table11[[#This Row],[Column30]]/100)</f>
        <v>0</v>
      </c>
      <c r="BE627">
        <f>Table11[[#This Row],[Column2]]</f>
        <v>53450</v>
      </c>
      <c r="BF627">
        <f>Table11[[#This Row],[Column28]]</f>
        <v>53450</v>
      </c>
      <c r="BG627">
        <f>Table11[[#This Row],[Column29]]</f>
        <v>53450</v>
      </c>
      <c r="BH627">
        <f>Table11[[#This Row],[Column30]]</f>
        <v>53450</v>
      </c>
      <c r="BI627">
        <f>Table11[[#This Row],[Column31]]</f>
        <v>53450</v>
      </c>
      <c r="BJ627">
        <f>Table11[[#This Row],[Column312]]</f>
        <v>53450</v>
      </c>
      <c r="BK627">
        <f>Table11[[#This Row],[Column313]]</f>
        <v>53450</v>
      </c>
      <c r="BL627">
        <f>Table11[[#This Row],[Column314]]</f>
        <v>53450</v>
      </c>
      <c r="BM627">
        <f>Table11[[#This Row],[Column315]]</f>
        <v>53450</v>
      </c>
      <c r="BN627">
        <f>Table11[[#This Row],[Column31]]</f>
        <v>53450</v>
      </c>
      <c r="BO627">
        <f>Table11[[#This Row],[Column312]]</f>
        <v>53450</v>
      </c>
    </row>
    <row r="628" spans="1:67" ht="28.8" customHeight="1">
      <c r="A628" s="4" t="s">
        <v>805</v>
      </c>
      <c r="B628" s="5" t="s">
        <v>503</v>
      </c>
      <c r="C628" s="5" t="s">
        <v>293</v>
      </c>
      <c r="D628" s="56" t="s">
        <v>1554</v>
      </c>
      <c r="E628" s="16">
        <v>0</v>
      </c>
      <c r="F628">
        <v>7.367</v>
      </c>
      <c r="G628">
        <v>8.8149999999999995</v>
      </c>
      <c r="H628">
        <v>7.4489999999999998</v>
      </c>
      <c r="I628">
        <v>27.812000000000001</v>
      </c>
      <c r="J628">
        <v>22.893999999999998</v>
      </c>
      <c r="K628">
        <v>0.54</v>
      </c>
      <c r="L628">
        <v>25.123000000000001</v>
      </c>
      <c r="M628" s="7">
        <f>Table11[[#This Row],[Progressives]]*0.67+Table11[[#This Row],[Muslim]]*0.64+Table11[[#This Row],[Left]]*0.35+Table11[[#This Row],[Average]]*0.52+Table11[[#This Row],[Reforms]]*0.2</f>
        <v>32.277799999999999</v>
      </c>
      <c r="N628" s="58">
        <f>Table11[[#This Row],[Average]]*0.34+Table11[[#This Row],[Liberal]]*0.45+Table11[[#This Row],[Blues]]+Table11[[#This Row],[Reforms]]*0.6</f>
        <v>35.37218</v>
      </c>
      <c r="O628" s="9">
        <f>Table11[[#This Row],[Liberal]]*0.55+Table11[[#This Row],[Progressives]]*0.07+Table11[[#This Row],[Average]]*0.14</f>
        <v>17.006810000000002</v>
      </c>
      <c r="P628" s="11">
        <f>Table11[[#This Row],[Muslim]]*0.06+Table11[[#This Row],[Left]]*0.44+Table11[[#This Row],[Progressives]]*0.26</f>
        <v>6.2573600000000003</v>
      </c>
      <c r="Q628" s="59"/>
      <c r="R628" s="57">
        <f>Table11[[#This Row],[Muslim]]*0.3+Table11[[#This Row],[Left]]*0.21+Table11[[#This Row],[Reforms]]*0.2</f>
        <v>9.0858500000000006</v>
      </c>
      <c r="T628" s="7">
        <v>39.200000000000003</v>
      </c>
      <c r="U628" s="8">
        <v>24</v>
      </c>
      <c r="V628" s="10">
        <v>24.1</v>
      </c>
      <c r="W628" s="9">
        <v>3.5</v>
      </c>
      <c r="X628" s="11">
        <v>5.6</v>
      </c>
      <c r="Y628" s="13">
        <v>3.7</v>
      </c>
      <c r="Z628" s="12">
        <v>0</v>
      </c>
      <c r="AA628" s="14">
        <v>0</v>
      </c>
      <c r="AB628">
        <f t="shared" ca="1" si="9"/>
        <v>0.60215365611667693</v>
      </c>
      <c r="AC628">
        <v>41058</v>
      </c>
      <c r="AD628" s="17">
        <v>25.669</v>
      </c>
      <c r="AE628" s="18">
        <v>23.829899999999999</v>
      </c>
      <c r="AF628" s="19">
        <v>32.619999999999997</v>
      </c>
      <c r="AG628" s="20">
        <v>4.0580999999999996</v>
      </c>
      <c r="AH628" s="21">
        <v>13.342000000000001</v>
      </c>
      <c r="AI628" s="22">
        <v>0.48099999999999898</v>
      </c>
      <c r="AJ628" s="23">
        <v>0</v>
      </c>
      <c r="AK628" s="24">
        <v>0</v>
      </c>
      <c r="AL628" s="16" t="s">
        <v>805</v>
      </c>
      <c r="AM628" s="17">
        <f>Table11[[#This Row],[Column3]]-Table11[[#This Row],[Labour]]</f>
        <v>-13.531000000000002</v>
      </c>
      <c r="AN628" s="18">
        <f>Table11[[#This Row],[Column4]]-Table11[[#This Row],[Conservative]]</f>
        <v>-0.17010000000000147</v>
      </c>
      <c r="AO628" s="19">
        <f>Table11[[#This Row],[Column5]]-Table11[[#This Row],[Reform]]</f>
        <v>8.519999999999996</v>
      </c>
      <c r="AP628" s="20">
        <f>Table11[[#This Row],[Column6]]-Table11[[#This Row],[LibDem]]</f>
        <v>0.5580999999999996</v>
      </c>
      <c r="AQ628" s="21">
        <f>Table11[[#This Row],[Column7]]-Table11[[#This Row],[Green]]</f>
        <v>7.7420000000000009</v>
      </c>
      <c r="AR628" s="22">
        <f>Table11[[#This Row],[Column8]]-Table11[[#This Row],[Oth]]</f>
        <v>-3.2190000000000012</v>
      </c>
      <c r="AS628" s="23">
        <f>Table11[[#This Row],[Column9]]-Table11[[#This Row],[SNP]]</f>
        <v>0</v>
      </c>
      <c r="AT628" s="24">
        <f>Table11[[#This Row],[Column10]]-Table11[[#This Row],[PD]]</f>
        <v>0</v>
      </c>
      <c r="AU628" s="24">
        <f>MAX(Table11[[#This Row],[Column3]:[Column10]])-LARGE(Table11[[#This Row],[Column3]:[Column10]],2)</f>
        <v>6.950999999999997</v>
      </c>
      <c r="AV628">
        <f>Table11[[#This Row],[Column3]]*Table11[[#This Row],[Column2]]</f>
        <v>1053917.8019999999</v>
      </c>
      <c r="AW628" s="25">
        <f>TRUNC(Table11[[#This Row],[Column3]]*Table11[[#This Row],[Column28]]/100)</f>
        <v>10539</v>
      </c>
      <c r="AX628" s="26">
        <f>TRUNC(Table11[[#This Row],[Column4]]*Table11[[#This Row],[Column29]]/100)</f>
        <v>9784</v>
      </c>
      <c r="AY628" s="27">
        <f>TRUNC(Table11[[#This Row],[Column5]]*Table11[[#This Row],[Column30]]/100)</f>
        <v>13393</v>
      </c>
      <c r="AZ628" s="28">
        <f>TRUNC(Table11[[#This Row],[Column6]]*Table11[[#This Row],[Column31]]/100)</f>
        <v>1666</v>
      </c>
      <c r="BA628" s="29">
        <f>TRUNC(Table11[[#This Row],[Column7]]*Table11[[#This Row],[Column312]]/100)</f>
        <v>5477</v>
      </c>
      <c r="BB628" s="30">
        <f>TRUNC(Table11[[#This Row],[Column8]]*Table11[[#This Row],[Column313]]/100)</f>
        <v>197</v>
      </c>
      <c r="BC628" s="31">
        <f>TRUNC(Table11[[#This Row],[Column9]]*Table11[[#This Row],[Column314]]/100)</f>
        <v>0</v>
      </c>
      <c r="BD628" s="32">
        <f>TRUNC(Table11[[#This Row],[Column10]]*Table11[[#This Row],[Column30]]/100)</f>
        <v>0</v>
      </c>
      <c r="BE628">
        <f>Table11[[#This Row],[Column2]]</f>
        <v>41058</v>
      </c>
      <c r="BF628">
        <f>Table11[[#This Row],[Column28]]</f>
        <v>41058</v>
      </c>
      <c r="BG628">
        <f>Table11[[#This Row],[Column29]]</f>
        <v>41058</v>
      </c>
      <c r="BH628">
        <f>Table11[[#This Row],[Column30]]</f>
        <v>41058</v>
      </c>
      <c r="BI628">
        <f>Table11[[#This Row],[Column31]]</f>
        <v>41058</v>
      </c>
      <c r="BJ628">
        <f>Table11[[#This Row],[Column312]]</f>
        <v>41058</v>
      </c>
      <c r="BK628">
        <f>Table11[[#This Row],[Column313]]</f>
        <v>41058</v>
      </c>
      <c r="BL628">
        <f>Table11[[#This Row],[Column314]]</f>
        <v>41058</v>
      </c>
      <c r="BM628">
        <f>Table11[[#This Row],[Column315]]</f>
        <v>41058</v>
      </c>
      <c r="BN628">
        <f>Table11[[#This Row],[Column31]]</f>
        <v>41058</v>
      </c>
      <c r="BO628">
        <f>Table11[[#This Row],[Column312]]</f>
        <v>41058</v>
      </c>
    </row>
    <row r="629" spans="1:67" ht="28.8">
      <c r="A629" s="4" t="s">
        <v>828</v>
      </c>
      <c r="B629" s="5" t="s">
        <v>359</v>
      </c>
      <c r="C629" s="5" t="s">
        <v>293</v>
      </c>
      <c r="D629" s="56" t="s">
        <v>1555</v>
      </c>
      <c r="E629" s="16">
        <v>0</v>
      </c>
      <c r="F629">
        <v>0.252</v>
      </c>
      <c r="G629">
        <v>6.8940000000000001</v>
      </c>
      <c r="H629">
        <v>7.8559999999999999</v>
      </c>
      <c r="I629">
        <v>21.385999999999999</v>
      </c>
      <c r="J629">
        <v>22.384</v>
      </c>
      <c r="K629">
        <v>14.765000000000001</v>
      </c>
      <c r="L629">
        <v>26.463000000000001</v>
      </c>
      <c r="M629" s="7">
        <f>Table11[[#This Row],[Progressives]]*0.67+Table11[[#This Row],[Muslim]]*0.64+Table11[[#This Row],[Left]]*0.35+Table11[[#This Row],[Average]]*0.52+Table11[[#This Row],[Reforms]]*0.2</f>
        <v>24.25102</v>
      </c>
      <c r="N629" s="58">
        <f>Table11[[#This Row],[Average]]*0.34+Table11[[#This Row],[Liberal]]*0.45+Table11[[#This Row],[Blues]]+Table11[[#This Row],[Reforms]]*0.6</f>
        <v>47.986840000000001</v>
      </c>
      <c r="O629" s="9">
        <f>Table11[[#This Row],[Liberal]]*0.55+Table11[[#This Row],[Progressives]]*0.07+Table11[[#This Row],[Average]]*0.14</f>
        <v>15.855160000000001</v>
      </c>
      <c r="P629" s="11">
        <f>Table11[[#This Row],[Muslim]]*0.06+Table11[[#This Row],[Left]]*0.44+Table11[[#This Row],[Progressives]]*0.26</f>
        <v>5.0910399999999996</v>
      </c>
      <c r="Q629" s="59"/>
      <c r="R629" s="57">
        <f>Table11[[#This Row],[Muslim]]*0.3+Table11[[#This Row],[Left]]*0.21+Table11[[#This Row],[Reforms]]*0.2</f>
        <v>6.8159400000000003</v>
      </c>
      <c r="T629" s="7">
        <v>24.1</v>
      </c>
      <c r="U629" s="8">
        <v>39.200000000000003</v>
      </c>
      <c r="V629" s="10">
        <v>18</v>
      </c>
      <c r="W629" s="9">
        <v>10.8</v>
      </c>
      <c r="X629" s="11">
        <v>6</v>
      </c>
      <c r="Y629" s="13">
        <v>1.9</v>
      </c>
      <c r="Z629" s="12">
        <v>0</v>
      </c>
      <c r="AA629" s="14">
        <v>0</v>
      </c>
      <c r="AB629">
        <f t="shared" ca="1" si="9"/>
        <v>0.62606535082595904</v>
      </c>
      <c r="AC629">
        <v>49797</v>
      </c>
      <c r="AD629" s="17">
        <v>9.5372799999999902</v>
      </c>
      <c r="AE629" s="18">
        <v>34.519299999999902</v>
      </c>
      <c r="AF629" s="19">
        <v>34.875999999999998</v>
      </c>
      <c r="AG629" s="20">
        <v>9.13842</v>
      </c>
      <c r="AH629" s="21">
        <v>11.786</v>
      </c>
      <c r="AI629" s="22">
        <v>0.14299999999999999</v>
      </c>
      <c r="AJ629" s="23">
        <v>0</v>
      </c>
      <c r="AK629" s="24">
        <v>0</v>
      </c>
      <c r="AL629" s="16" t="s">
        <v>828</v>
      </c>
      <c r="AM629" s="17">
        <f>Table11[[#This Row],[Column3]]-Table11[[#This Row],[Labour]]</f>
        <v>-14.562720000000011</v>
      </c>
      <c r="AN629" s="18">
        <f>Table11[[#This Row],[Column4]]-Table11[[#This Row],[Conservative]]</f>
        <v>-4.6807000000001011</v>
      </c>
      <c r="AO629" s="19">
        <f>Table11[[#This Row],[Column5]]-Table11[[#This Row],[Reform]]</f>
        <v>16.875999999999998</v>
      </c>
      <c r="AP629" s="20">
        <f>Table11[[#This Row],[Column6]]-Table11[[#This Row],[LibDem]]</f>
        <v>-1.6615800000000007</v>
      </c>
      <c r="AQ629" s="21">
        <f>Table11[[#This Row],[Column7]]-Table11[[#This Row],[Green]]</f>
        <v>5.7859999999999996</v>
      </c>
      <c r="AR629" s="22">
        <f>Table11[[#This Row],[Column8]]-Table11[[#This Row],[Oth]]</f>
        <v>-1.7569999999999999</v>
      </c>
      <c r="AS629" s="23">
        <f>Table11[[#This Row],[Column9]]-Table11[[#This Row],[SNP]]</f>
        <v>0</v>
      </c>
      <c r="AT629" s="24">
        <f>Table11[[#This Row],[Column10]]-Table11[[#This Row],[PD]]</f>
        <v>0</v>
      </c>
      <c r="AU629" s="24">
        <f>MAX(Table11[[#This Row],[Column3]:[Column10]])-LARGE(Table11[[#This Row],[Column3]:[Column10]],2)</f>
        <v>0.35670000000009594</v>
      </c>
      <c r="AV629">
        <f>Table11[[#This Row],[Column3]]*Table11[[#This Row],[Column2]]</f>
        <v>474927.9321599995</v>
      </c>
      <c r="AW629" s="25">
        <f>TRUNC(Table11[[#This Row],[Column3]]*Table11[[#This Row],[Column28]]/100)</f>
        <v>4749</v>
      </c>
      <c r="AX629" s="26">
        <f>TRUNC(Table11[[#This Row],[Column4]]*Table11[[#This Row],[Column29]]/100)</f>
        <v>17189</v>
      </c>
      <c r="AY629" s="27">
        <f>TRUNC(Table11[[#This Row],[Column5]]*Table11[[#This Row],[Column30]]/100)</f>
        <v>17367</v>
      </c>
      <c r="AZ629" s="28">
        <f>TRUNC(Table11[[#This Row],[Column6]]*Table11[[#This Row],[Column31]]/100)</f>
        <v>4550</v>
      </c>
      <c r="BA629" s="29">
        <f>TRUNC(Table11[[#This Row],[Column7]]*Table11[[#This Row],[Column312]]/100)</f>
        <v>5869</v>
      </c>
      <c r="BB629" s="30">
        <f>TRUNC(Table11[[#This Row],[Column8]]*Table11[[#This Row],[Column313]]/100)</f>
        <v>71</v>
      </c>
      <c r="BC629" s="31">
        <f>TRUNC(Table11[[#This Row],[Column9]]*Table11[[#This Row],[Column314]]/100)</f>
        <v>0</v>
      </c>
      <c r="BD629" s="32">
        <f>TRUNC(Table11[[#This Row],[Column10]]*Table11[[#This Row],[Column30]]/100)</f>
        <v>0</v>
      </c>
      <c r="BE629">
        <f>Table11[[#This Row],[Column2]]</f>
        <v>49797</v>
      </c>
      <c r="BF629">
        <f>Table11[[#This Row],[Column28]]</f>
        <v>49797</v>
      </c>
      <c r="BG629">
        <f>Table11[[#This Row],[Column29]]</f>
        <v>49797</v>
      </c>
      <c r="BH629">
        <f>Table11[[#This Row],[Column30]]</f>
        <v>49797</v>
      </c>
      <c r="BI629">
        <f>Table11[[#This Row],[Column31]]</f>
        <v>49797</v>
      </c>
      <c r="BJ629">
        <f>Table11[[#This Row],[Column312]]</f>
        <v>49797</v>
      </c>
      <c r="BK629">
        <f>Table11[[#This Row],[Column313]]</f>
        <v>49797</v>
      </c>
      <c r="BL629">
        <f>Table11[[#This Row],[Column314]]</f>
        <v>49797</v>
      </c>
      <c r="BM629">
        <f>Table11[[#This Row],[Column315]]</f>
        <v>49797</v>
      </c>
      <c r="BN629">
        <f>Table11[[#This Row],[Column31]]</f>
        <v>49797</v>
      </c>
      <c r="BO629">
        <f>Table11[[#This Row],[Column312]]</f>
        <v>49797</v>
      </c>
    </row>
    <row r="630" spans="1:67" ht="28.8">
      <c r="A630" s="2" t="s">
        <v>839</v>
      </c>
      <c r="B630" s="3" t="s">
        <v>503</v>
      </c>
      <c r="C630" s="3" t="s">
        <v>293</v>
      </c>
      <c r="D630" s="50" t="s">
        <v>1556</v>
      </c>
      <c r="E630" s="16">
        <v>0</v>
      </c>
      <c r="F630">
        <v>7.6509999999999998</v>
      </c>
      <c r="G630">
        <v>8.7010000000000005</v>
      </c>
      <c r="H630">
        <v>9.5779999999999994</v>
      </c>
      <c r="I630">
        <v>32.649000000000001</v>
      </c>
      <c r="J630">
        <v>14.680999999999999</v>
      </c>
      <c r="K630">
        <v>1.171</v>
      </c>
      <c r="L630">
        <v>25.568999999999999</v>
      </c>
      <c r="M630" s="7">
        <f>Table11[[#This Row],[Progressives]]*0.67+Table11[[#This Row],[Muslim]]*0.64+Table11[[#This Row],[Left]]*0.35+Table11[[#This Row],[Average]]*0.52+Table11[[#This Row],[Reforms]]*0.2</f>
        <v>36.450530000000001</v>
      </c>
      <c r="N630" s="58">
        <f>Table11[[#This Row],[Average]]*0.34+Table11[[#This Row],[Liberal]]*0.45+Table11[[#This Row],[Blues]]+Table11[[#This Row],[Reforms]]*0.6</f>
        <v>34.21951</v>
      </c>
      <c r="O630" s="9">
        <f>Table11[[#This Row],[Liberal]]*0.55+Table11[[#This Row],[Progressives]]*0.07+Table11[[#This Row],[Average]]*0.14</f>
        <v>13.31587</v>
      </c>
      <c r="P630" s="11">
        <f>Table11[[#This Row],[Muslim]]*0.06+Table11[[#This Row],[Left]]*0.44+Table11[[#This Row],[Progressives]]*0.26</f>
        <v>6.7777799999999999</v>
      </c>
      <c r="Q630" s="59"/>
      <c r="R630" s="57">
        <f>Table11[[#This Row],[Muslim]]*0.3+Table11[[#This Row],[Left]]*0.21+Table11[[#This Row],[Reforms]]*0.2</f>
        <v>9.2363099999999996</v>
      </c>
      <c r="T630" s="7">
        <v>43.7</v>
      </c>
      <c r="U630" s="8">
        <v>18</v>
      </c>
      <c r="V630" s="10">
        <v>20.7</v>
      </c>
      <c r="W630" s="9">
        <v>8</v>
      </c>
      <c r="X630" s="11">
        <v>5.9</v>
      </c>
      <c r="Y630" s="13">
        <v>3.7</v>
      </c>
      <c r="Z630" s="12">
        <v>0</v>
      </c>
      <c r="AA630" s="14">
        <v>0</v>
      </c>
      <c r="AB630">
        <f t="shared" ca="1" si="9"/>
        <v>0.2145631422929638</v>
      </c>
      <c r="AC630">
        <v>40656</v>
      </c>
      <c r="AD630" s="17">
        <v>30.281179999999999</v>
      </c>
      <c r="AE630" s="18">
        <v>12.436159999999999</v>
      </c>
      <c r="AF630" s="19">
        <v>33.615839999999999</v>
      </c>
      <c r="AG630" s="20">
        <v>7.3078200000000004</v>
      </c>
      <c r="AH630" s="21">
        <v>15.878</v>
      </c>
      <c r="AI630" s="22">
        <v>0.48099999999999898</v>
      </c>
      <c r="AJ630" s="23">
        <v>0</v>
      </c>
      <c r="AK630" s="24">
        <v>0</v>
      </c>
      <c r="AL630" t="s">
        <v>839</v>
      </c>
      <c r="AM630" s="17">
        <f>Table11[[#This Row],[Column3]]-Table11[[#This Row],[Labour]]</f>
        <v>-13.418820000000004</v>
      </c>
      <c r="AN630" s="18">
        <f>Table11[[#This Row],[Column4]]-Table11[[#This Row],[Conservative]]</f>
        <v>-5.5638400000000008</v>
      </c>
      <c r="AO630" s="19">
        <f>Table11[[#This Row],[Column5]]-Table11[[#This Row],[Reform]]</f>
        <v>12.915839999999999</v>
      </c>
      <c r="AP630" s="20">
        <f>Table11[[#This Row],[Column6]]-Table11[[#This Row],[LibDem]]</f>
        <v>-0.69217999999999957</v>
      </c>
      <c r="AQ630" s="21">
        <f>Table11[[#This Row],[Column7]]-Table11[[#This Row],[Green]]</f>
        <v>9.9779999999999998</v>
      </c>
      <c r="AR630" s="22">
        <f>Table11[[#This Row],[Column8]]-Table11[[#This Row],[Oth]]</f>
        <v>-3.2190000000000012</v>
      </c>
      <c r="AS630" s="23">
        <f>Table11[[#This Row],[Column9]]-Table11[[#This Row],[SNP]]</f>
        <v>0</v>
      </c>
      <c r="AT630" s="24">
        <f>Table11[[#This Row],[Column10]]-Table11[[#This Row],[PD]]</f>
        <v>0</v>
      </c>
      <c r="AU630" s="24">
        <f>MAX(Table11[[#This Row],[Column3]:[Column10]])-LARGE(Table11[[#This Row],[Column3]:[Column10]],2)</f>
        <v>3.3346599999999995</v>
      </c>
      <c r="AV630">
        <f>Table11[[#This Row],[Column3]]*Table11[[#This Row],[Column2]]</f>
        <v>1231111.65408</v>
      </c>
      <c r="AW630" s="25">
        <f>TRUNC(Table11[[#This Row],[Column3]]*Table11[[#This Row],[Column28]]/100)</f>
        <v>12311</v>
      </c>
      <c r="AX630" s="26">
        <f>TRUNC(Table11[[#This Row],[Column4]]*Table11[[#This Row],[Column29]]/100)</f>
        <v>5056</v>
      </c>
      <c r="AY630" s="27">
        <f>TRUNC(Table11[[#This Row],[Column5]]*Table11[[#This Row],[Column30]]/100)</f>
        <v>13666</v>
      </c>
      <c r="AZ630" s="28">
        <f>TRUNC(Table11[[#This Row],[Column6]]*Table11[[#This Row],[Column31]]/100)</f>
        <v>2971</v>
      </c>
      <c r="BA630" s="29">
        <f>TRUNC(Table11[[#This Row],[Column7]]*Table11[[#This Row],[Column312]]/100)</f>
        <v>6455</v>
      </c>
      <c r="BB630" s="30">
        <f>TRUNC(Table11[[#This Row],[Column8]]*Table11[[#This Row],[Column313]]/100)</f>
        <v>195</v>
      </c>
      <c r="BC630" s="31">
        <f>TRUNC(Table11[[#This Row],[Column9]]*Table11[[#This Row],[Column314]]/100)</f>
        <v>0</v>
      </c>
      <c r="BD630" s="32">
        <f>TRUNC(Table11[[#This Row],[Column10]]*Table11[[#This Row],[Column30]]/100)</f>
        <v>0</v>
      </c>
      <c r="BE630">
        <f>Table11[[#This Row],[Column2]]</f>
        <v>40656</v>
      </c>
      <c r="BF630">
        <f>Table11[[#This Row],[Column28]]</f>
        <v>40656</v>
      </c>
      <c r="BG630">
        <f>Table11[[#This Row],[Column29]]</f>
        <v>40656</v>
      </c>
      <c r="BH630">
        <f>Table11[[#This Row],[Column30]]</f>
        <v>40656</v>
      </c>
      <c r="BI630">
        <f>Table11[[#This Row],[Column31]]</f>
        <v>40656</v>
      </c>
      <c r="BJ630">
        <f>Table11[[#This Row],[Column312]]</f>
        <v>40656</v>
      </c>
      <c r="BK630">
        <f>Table11[[#This Row],[Column313]]</f>
        <v>40656</v>
      </c>
      <c r="BL630">
        <f>Table11[[#This Row],[Column314]]</f>
        <v>40656</v>
      </c>
      <c r="BM630">
        <f>Table11[[#This Row],[Column315]]</f>
        <v>40656</v>
      </c>
      <c r="BN630">
        <f>Table11[[#This Row],[Column31]]</f>
        <v>40656</v>
      </c>
      <c r="BO630">
        <f>Table11[[#This Row],[Column312]]</f>
        <v>40656</v>
      </c>
    </row>
    <row r="631" spans="1:67" ht="28.8" customHeight="1">
      <c r="A631" s="2" t="s">
        <v>431</v>
      </c>
      <c r="B631" s="3" t="s">
        <v>432</v>
      </c>
      <c r="C631" s="3" t="s">
        <v>293</v>
      </c>
      <c r="D631" s="50" t="s">
        <v>1557</v>
      </c>
      <c r="E631">
        <v>0</v>
      </c>
      <c r="F631">
        <v>0.63700000000000001</v>
      </c>
      <c r="G631">
        <v>6.7060000000000004</v>
      </c>
      <c r="H631">
        <v>7.5949999999999998</v>
      </c>
      <c r="I631">
        <v>15.94</v>
      </c>
      <c r="J631">
        <v>32.841000000000001</v>
      </c>
      <c r="K631">
        <v>18.161000000000001</v>
      </c>
      <c r="L631">
        <v>18.12</v>
      </c>
      <c r="M631" s="7">
        <f>Table11[[#This Row],[Progressives]]*0.67+Table11[[#This Row],[Muslim]]*0.64+Table11[[#This Row],[Left]]*0.35+Table11[[#This Row],[Average]]*0.52+Table11[[#This Row],[Reforms]]*0.2</f>
        <v>19.756230000000002</v>
      </c>
      <c r="N631" s="58">
        <f>Table11[[#This Row],[Average]]*0.34+Table11[[#This Row],[Liberal]]*0.45+Table11[[#This Row],[Blues]]+Table11[[#This Row],[Reforms]]*0.6</f>
        <v>49.231050000000003</v>
      </c>
      <c r="O631" s="9">
        <f>Table11[[#This Row],[Liberal]]*0.55+Table11[[#This Row],[Progressives]]*0.07+Table11[[#This Row],[Average]]*0.14</f>
        <v>20.825800000000001</v>
      </c>
      <c r="P631" s="11">
        <f>Table11[[#This Row],[Muslim]]*0.06+Table11[[#This Row],[Left]]*0.44+Table11[[#This Row],[Progressives]]*0.26</f>
        <v>4.9635600000000002</v>
      </c>
      <c r="Q631" s="59"/>
      <c r="R631" s="57">
        <f>Table11[[#This Row],[Muslim]]*0.3+Table11[[#This Row],[Left]]*0.21+Table11[[#This Row],[Reforms]]*0.2</f>
        <v>5.2233600000000004</v>
      </c>
      <c r="T631" s="7">
        <v>30.1</v>
      </c>
      <c r="U631" s="8">
        <v>39.4</v>
      </c>
      <c r="V631" s="10">
        <v>13.9</v>
      </c>
      <c r="W631" s="9">
        <v>6.4</v>
      </c>
      <c r="X631" s="11">
        <v>8.6999999999999993</v>
      </c>
      <c r="Y631" s="13">
        <v>1.4</v>
      </c>
      <c r="Z631" s="12">
        <v>0</v>
      </c>
      <c r="AA631" s="14">
        <v>0</v>
      </c>
      <c r="AB631">
        <f t="shared" ca="1" si="9"/>
        <v>0.15997493146761554</v>
      </c>
      <c r="AC631">
        <v>52259</v>
      </c>
      <c r="AD631" s="17">
        <v>11.228160000000001</v>
      </c>
      <c r="AE631" s="18">
        <v>41.854639999999897</v>
      </c>
      <c r="AF631" s="19">
        <v>26.071999999999999</v>
      </c>
      <c r="AG631" s="20">
        <v>5.6052</v>
      </c>
      <c r="AH631" s="21">
        <v>15.01</v>
      </c>
      <c r="AI631" s="22">
        <v>0.13</v>
      </c>
      <c r="AJ631" s="23">
        <v>0</v>
      </c>
      <c r="AK631" s="24">
        <v>0</v>
      </c>
      <c r="AL631" t="s">
        <v>431</v>
      </c>
      <c r="AM631" s="17">
        <f>Table11[[#This Row],[Column3]]-Table11[[#This Row],[Labour]]</f>
        <v>-18.871839999999999</v>
      </c>
      <c r="AN631" s="18">
        <f>Table11[[#This Row],[Column4]]-Table11[[#This Row],[Conservative]]</f>
        <v>2.4546399999998982</v>
      </c>
      <c r="AO631" s="19">
        <f>Table11[[#This Row],[Column5]]-Table11[[#This Row],[Reform]]</f>
        <v>12.171999999999999</v>
      </c>
      <c r="AP631" s="20">
        <f>Table11[[#This Row],[Column6]]-Table11[[#This Row],[LibDem]]</f>
        <v>-0.7948000000000004</v>
      </c>
      <c r="AQ631" s="21">
        <f>Table11[[#This Row],[Column7]]-Table11[[#This Row],[Green]]</f>
        <v>6.3100000000000005</v>
      </c>
      <c r="AR631" s="22">
        <f>Table11[[#This Row],[Column8]]-Table11[[#This Row],[Oth]]</f>
        <v>-1.27</v>
      </c>
      <c r="AS631" s="23">
        <f>Table11[[#This Row],[Column9]]-Table11[[#This Row],[SNP]]</f>
        <v>0</v>
      </c>
      <c r="AT631" s="24">
        <f>Table11[[#This Row],[Column10]]-Table11[[#This Row],[PD]]</f>
        <v>0</v>
      </c>
      <c r="AU631" s="24">
        <f>MAX(Table11[[#This Row],[Column3]:[Column10]])-LARGE(Table11[[#This Row],[Column3]:[Column10]],2)</f>
        <v>15.782639999999898</v>
      </c>
      <c r="AV631">
        <f>Table11[[#This Row],[Column3]]*Table11[[#This Row],[Column2]]</f>
        <v>586772.41344000003</v>
      </c>
      <c r="AW631" s="25">
        <f>TRUNC(Table11[[#This Row],[Column3]]*Table11[[#This Row],[Column28]]/100)</f>
        <v>5867</v>
      </c>
      <c r="AX631" s="26">
        <f>TRUNC(Table11[[#This Row],[Column4]]*Table11[[#This Row],[Column29]]/100)</f>
        <v>21872</v>
      </c>
      <c r="AY631" s="27">
        <f>TRUNC(Table11[[#This Row],[Column5]]*Table11[[#This Row],[Column30]]/100)</f>
        <v>13624</v>
      </c>
      <c r="AZ631" s="28">
        <f>TRUNC(Table11[[#This Row],[Column6]]*Table11[[#This Row],[Column31]]/100)</f>
        <v>2929</v>
      </c>
      <c r="BA631" s="29">
        <f>TRUNC(Table11[[#This Row],[Column7]]*Table11[[#This Row],[Column312]]/100)</f>
        <v>7844</v>
      </c>
      <c r="BB631" s="30">
        <f>TRUNC(Table11[[#This Row],[Column8]]*Table11[[#This Row],[Column313]]/100)</f>
        <v>67</v>
      </c>
      <c r="BC631" s="31">
        <f>TRUNC(Table11[[#This Row],[Column9]]*Table11[[#This Row],[Column314]]/100)</f>
        <v>0</v>
      </c>
      <c r="BD631" s="32">
        <f>TRUNC(Table11[[#This Row],[Column10]]*Table11[[#This Row],[Column30]]/100)</f>
        <v>0</v>
      </c>
      <c r="BE631">
        <f>Table11[[#This Row],[Column2]]</f>
        <v>52259</v>
      </c>
      <c r="BF631">
        <f>Table11[[#This Row],[Column28]]</f>
        <v>52259</v>
      </c>
      <c r="BG631">
        <f>Table11[[#This Row],[Column29]]</f>
        <v>52259</v>
      </c>
      <c r="BH631">
        <f>Table11[[#This Row],[Column30]]</f>
        <v>52259</v>
      </c>
      <c r="BI631">
        <f>Table11[[#This Row],[Column31]]</f>
        <v>52259</v>
      </c>
      <c r="BJ631">
        <f>Table11[[#This Row],[Column312]]</f>
        <v>52259</v>
      </c>
      <c r="BK631">
        <f>Table11[[#This Row],[Column313]]</f>
        <v>52259</v>
      </c>
      <c r="BL631">
        <f>Table11[[#This Row],[Column314]]</f>
        <v>52259</v>
      </c>
      <c r="BM631">
        <f>Table11[[#This Row],[Column315]]</f>
        <v>52259</v>
      </c>
      <c r="BN631">
        <f>Table11[[#This Row],[Column31]]</f>
        <v>52259</v>
      </c>
      <c r="BO631">
        <f>Table11[[#This Row],[Column312]]</f>
        <v>52259</v>
      </c>
    </row>
    <row r="632" spans="1:67" ht="28.8" customHeight="1">
      <c r="A632" s="2" t="s">
        <v>866</v>
      </c>
      <c r="B632" s="3" t="s">
        <v>359</v>
      </c>
      <c r="C632" s="3" t="s">
        <v>293</v>
      </c>
      <c r="D632" s="50" t="s">
        <v>1558</v>
      </c>
      <c r="E632" s="16">
        <v>0</v>
      </c>
      <c r="F632">
        <v>1.6279999999999999</v>
      </c>
      <c r="G632">
        <v>26.963000000000001</v>
      </c>
      <c r="H632">
        <v>12.087999999999999</v>
      </c>
      <c r="I632">
        <v>26.454999999999998</v>
      </c>
      <c r="J632">
        <v>13.513</v>
      </c>
      <c r="K632">
        <v>0.77700000000000002</v>
      </c>
      <c r="L632">
        <v>18.576000000000001</v>
      </c>
      <c r="M632" s="7">
        <f>Table11[[#This Row],[Progressives]]*0.67+Table11[[#This Row],[Muslim]]*0.64+Table11[[#This Row],[Left]]*0.35+Table11[[#This Row],[Average]]*0.52+Table11[[#This Row],[Reforms]]*0.2</f>
        <v>36.049730000000004</v>
      </c>
      <c r="N632" s="58">
        <f>Table11[[#This Row],[Average]]*0.34+Table11[[#This Row],[Liberal]]*0.45+Table11[[#This Row],[Blues]]+Table11[[#This Row],[Reforms]]*0.6</f>
        <v>26.998149999999999</v>
      </c>
      <c r="O632" s="9">
        <f>Table11[[#This Row],[Liberal]]*0.55+Table11[[#This Row],[Progressives]]*0.07+Table11[[#This Row],[Average]]*0.14</f>
        <v>11.982010000000001</v>
      </c>
      <c r="P632" s="11">
        <f>Table11[[#This Row],[Muslim]]*0.06+Table11[[#This Row],[Left]]*0.44+Table11[[#This Row],[Progressives]]*0.26</f>
        <v>15.104280000000001</v>
      </c>
      <c r="Q632" s="59"/>
      <c r="R632" s="57">
        <f>Table11[[#This Row],[Muslim]]*0.3+Table11[[#This Row],[Left]]*0.21+Table11[[#This Row],[Reforms]]*0.2</f>
        <v>9.865829999999999</v>
      </c>
      <c r="T632" s="7">
        <v>56.6</v>
      </c>
      <c r="U632" s="8">
        <v>12.4</v>
      </c>
      <c r="V632" s="10">
        <v>10.9</v>
      </c>
      <c r="W632" s="9">
        <v>7</v>
      </c>
      <c r="X632" s="11">
        <v>12</v>
      </c>
      <c r="Y632" s="13">
        <v>1</v>
      </c>
      <c r="Z632" s="12">
        <v>0</v>
      </c>
      <c r="AA632" s="14">
        <v>0</v>
      </c>
      <c r="AB632">
        <f t="shared" ca="1" si="9"/>
        <v>0.10531666985069932</v>
      </c>
      <c r="AC632">
        <v>43323</v>
      </c>
      <c r="AD632" s="17">
        <v>33.624769999999998</v>
      </c>
      <c r="AE632" s="18">
        <v>7.5891200000000003</v>
      </c>
      <c r="AF632" s="19">
        <v>24.054880000000001</v>
      </c>
      <c r="AG632" s="20">
        <v>4.3602299999999996</v>
      </c>
      <c r="AH632" s="21">
        <v>30.125399999999999</v>
      </c>
      <c r="AI632" s="22">
        <v>0.14560000000000001</v>
      </c>
      <c r="AJ632" s="23">
        <v>0</v>
      </c>
      <c r="AK632" s="24">
        <v>0</v>
      </c>
      <c r="AL632" t="s">
        <v>866</v>
      </c>
      <c r="AM632" s="17">
        <f>Table11[[#This Row],[Column3]]-Table11[[#This Row],[Labour]]</f>
        <v>-22.975230000000003</v>
      </c>
      <c r="AN632" s="18">
        <f>Table11[[#This Row],[Column4]]-Table11[[#This Row],[Conservative]]</f>
        <v>-4.81088</v>
      </c>
      <c r="AO632" s="19">
        <f>Table11[[#This Row],[Column5]]-Table11[[#This Row],[Reform]]</f>
        <v>13.15488</v>
      </c>
      <c r="AP632" s="20">
        <f>Table11[[#This Row],[Column6]]-Table11[[#This Row],[LibDem]]</f>
        <v>-2.6397700000000004</v>
      </c>
      <c r="AQ632" s="21">
        <f>Table11[[#This Row],[Column7]]-Table11[[#This Row],[Green]]</f>
        <v>18.125399999999999</v>
      </c>
      <c r="AR632" s="22">
        <f>Table11[[#This Row],[Column8]]-Table11[[#This Row],[Oth]]</f>
        <v>-0.85440000000000005</v>
      </c>
      <c r="AS632" s="23">
        <f>Table11[[#This Row],[Column9]]-Table11[[#This Row],[SNP]]</f>
        <v>0</v>
      </c>
      <c r="AT632" s="24">
        <f>Table11[[#This Row],[Column10]]-Table11[[#This Row],[PD]]</f>
        <v>0</v>
      </c>
      <c r="AU632" s="24">
        <f>MAX(Table11[[#This Row],[Column3]:[Column10]])-LARGE(Table11[[#This Row],[Column3]:[Column10]],2)</f>
        <v>3.499369999999999</v>
      </c>
      <c r="AV632">
        <f>Table11[[#This Row],[Column3]]*Table11[[#This Row],[Column2]]</f>
        <v>1456725.91071</v>
      </c>
      <c r="AW632" s="25">
        <f>TRUNC(Table11[[#This Row],[Column3]]*Table11[[#This Row],[Column28]]/100)</f>
        <v>14567</v>
      </c>
      <c r="AX632" s="26">
        <f>TRUNC(Table11[[#This Row],[Column4]]*Table11[[#This Row],[Column29]]/100)</f>
        <v>3287</v>
      </c>
      <c r="AY632" s="27">
        <f>TRUNC(Table11[[#This Row],[Column5]]*Table11[[#This Row],[Column30]]/100)</f>
        <v>10421</v>
      </c>
      <c r="AZ632" s="28">
        <f>TRUNC(Table11[[#This Row],[Column6]]*Table11[[#This Row],[Column31]]/100)</f>
        <v>1888</v>
      </c>
      <c r="BA632" s="29">
        <f>TRUNC(Table11[[#This Row],[Column7]]*Table11[[#This Row],[Column312]]/100)</f>
        <v>13051</v>
      </c>
      <c r="BB632" s="30">
        <f>TRUNC(Table11[[#This Row],[Column8]]*Table11[[#This Row],[Column313]]/100)</f>
        <v>63</v>
      </c>
      <c r="BC632" s="31">
        <f>TRUNC(Table11[[#This Row],[Column9]]*Table11[[#This Row],[Column314]]/100)</f>
        <v>0</v>
      </c>
      <c r="BD632" s="32">
        <f>TRUNC(Table11[[#This Row],[Column10]]*Table11[[#This Row],[Column30]]/100)</f>
        <v>0</v>
      </c>
      <c r="BE632">
        <f>Table11[[#This Row],[Column2]]</f>
        <v>43323</v>
      </c>
      <c r="BF632">
        <f>Table11[[#This Row],[Column28]]</f>
        <v>43323</v>
      </c>
      <c r="BG632">
        <f>Table11[[#This Row],[Column29]]</f>
        <v>43323</v>
      </c>
      <c r="BH632">
        <f>Table11[[#This Row],[Column30]]</f>
        <v>43323</v>
      </c>
      <c r="BI632">
        <f>Table11[[#This Row],[Column31]]</f>
        <v>43323</v>
      </c>
      <c r="BJ632">
        <f>Table11[[#This Row],[Column312]]</f>
        <v>43323</v>
      </c>
      <c r="BK632">
        <f>Table11[[#This Row],[Column313]]</f>
        <v>43323</v>
      </c>
      <c r="BL632">
        <f>Table11[[#This Row],[Column314]]</f>
        <v>43323</v>
      </c>
      <c r="BM632">
        <f>Table11[[#This Row],[Column315]]</f>
        <v>43323</v>
      </c>
      <c r="BN632">
        <f>Table11[[#This Row],[Column31]]</f>
        <v>43323</v>
      </c>
      <c r="BO632">
        <f>Table11[[#This Row],[Column312]]</f>
        <v>43323</v>
      </c>
    </row>
    <row r="633" spans="1:67" ht="28.8">
      <c r="A633" s="2" t="s">
        <v>867</v>
      </c>
      <c r="B633" s="3" t="s">
        <v>359</v>
      </c>
      <c r="C633" s="3" t="s">
        <v>293</v>
      </c>
      <c r="D633" s="50" t="s">
        <v>1559</v>
      </c>
      <c r="E633" s="16">
        <v>0</v>
      </c>
      <c r="F633">
        <v>0.75600000000000001</v>
      </c>
      <c r="G633">
        <v>9.0519999999999996</v>
      </c>
      <c r="H633">
        <v>5.4809999999999999</v>
      </c>
      <c r="I633">
        <v>26.193000000000001</v>
      </c>
      <c r="J633">
        <v>31.111000000000001</v>
      </c>
      <c r="K633">
        <v>6.4610000000000003</v>
      </c>
      <c r="L633">
        <v>20.946000000000002</v>
      </c>
      <c r="M633" s="7">
        <f>Table11[[#This Row],[Progressives]]*0.67+Table11[[#This Row],[Muslim]]*0.64+Table11[[#This Row],[Left]]*0.35+Table11[[#This Row],[Average]]*0.52+Table11[[#This Row],[Reforms]]*0.2</f>
        <v>25.133870000000002</v>
      </c>
      <c r="N633" s="58">
        <f>Table11[[#This Row],[Average]]*0.34+Table11[[#This Row],[Liberal]]*0.45+Table11[[#This Row],[Blues]]+Table11[[#This Row],[Reforms]]*0.6</f>
        <v>41.934170000000002</v>
      </c>
      <c r="O633" s="9">
        <f>Table11[[#This Row],[Liberal]]*0.55+Table11[[#This Row],[Progressives]]*0.07+Table11[[#This Row],[Average]]*0.14</f>
        <v>21.161740000000002</v>
      </c>
      <c r="P633" s="11">
        <f>Table11[[#This Row],[Muslim]]*0.06+Table11[[#This Row],[Left]]*0.44+Table11[[#This Row],[Progressives]]*0.26</f>
        <v>5.4532999999999996</v>
      </c>
      <c r="Q633" s="59"/>
      <c r="R633" s="57">
        <f>Table11[[#This Row],[Muslim]]*0.3+Table11[[#This Row],[Left]]*0.21+Table11[[#This Row],[Reforms]]*0.2</f>
        <v>6.3169200000000005</v>
      </c>
      <c r="T633" s="7">
        <v>45.3</v>
      </c>
      <c r="U633" s="8">
        <v>26.9</v>
      </c>
      <c r="V633" s="10">
        <v>11.6</v>
      </c>
      <c r="W633" s="9">
        <v>10.8</v>
      </c>
      <c r="X633" s="11">
        <v>4.3</v>
      </c>
      <c r="Y633" s="13">
        <v>1.1000000000000001</v>
      </c>
      <c r="Z633" s="12">
        <v>0</v>
      </c>
      <c r="AA633" s="14">
        <v>0</v>
      </c>
      <c r="AB633">
        <f t="shared" ca="1" si="9"/>
        <v>0.46103470484995823</v>
      </c>
      <c r="AC633">
        <v>51106</v>
      </c>
      <c r="AD633" s="17">
        <v>26.642900000000001</v>
      </c>
      <c r="AE633" s="18">
        <v>23.580680000000001</v>
      </c>
      <c r="AF633" s="19">
        <v>27.3</v>
      </c>
      <c r="AG633" s="20">
        <v>8.4013200000000001</v>
      </c>
      <c r="AH633" s="21">
        <v>13.936</v>
      </c>
      <c r="AI633" s="22">
        <v>0.1391</v>
      </c>
      <c r="AJ633" s="23">
        <v>0</v>
      </c>
      <c r="AK633" s="24">
        <v>0</v>
      </c>
      <c r="AL633" t="s">
        <v>867</v>
      </c>
      <c r="AM633" s="17">
        <f>Table11[[#This Row],[Column3]]-Table11[[#This Row],[Labour]]</f>
        <v>-18.657099999999996</v>
      </c>
      <c r="AN633" s="18">
        <f>Table11[[#This Row],[Column4]]-Table11[[#This Row],[Conservative]]</f>
        <v>-3.3193199999999976</v>
      </c>
      <c r="AO633" s="19">
        <f>Table11[[#This Row],[Column5]]-Table11[[#This Row],[Reform]]</f>
        <v>15.700000000000001</v>
      </c>
      <c r="AP633" s="20">
        <f>Table11[[#This Row],[Column6]]-Table11[[#This Row],[LibDem]]</f>
        <v>-2.3986800000000006</v>
      </c>
      <c r="AQ633" s="21">
        <f>Table11[[#This Row],[Column7]]-Table11[[#This Row],[Green]]</f>
        <v>9.6359999999999992</v>
      </c>
      <c r="AR633" s="22">
        <f>Table11[[#This Row],[Column8]]-Table11[[#This Row],[Oth]]</f>
        <v>-0.96090000000000009</v>
      </c>
      <c r="AS633" s="23">
        <f>Table11[[#This Row],[Column9]]-Table11[[#This Row],[SNP]]</f>
        <v>0</v>
      </c>
      <c r="AT633" s="24">
        <f>Table11[[#This Row],[Column10]]-Table11[[#This Row],[PD]]</f>
        <v>0</v>
      </c>
      <c r="AU633" s="24">
        <f>MAX(Table11[[#This Row],[Column3]:[Column10]])-LARGE(Table11[[#This Row],[Column3]:[Column10]],2)</f>
        <v>0.6570999999999998</v>
      </c>
      <c r="AV633">
        <f>Table11[[#This Row],[Column3]]*Table11[[#This Row],[Column2]]</f>
        <v>1361612.0474</v>
      </c>
      <c r="AW633" s="25">
        <f>TRUNC(Table11[[#This Row],[Column3]]*Table11[[#This Row],[Column28]]/100)</f>
        <v>13616</v>
      </c>
      <c r="AX633" s="26">
        <f>TRUNC(Table11[[#This Row],[Column4]]*Table11[[#This Row],[Column29]]/100)</f>
        <v>12051</v>
      </c>
      <c r="AY633" s="27">
        <f>TRUNC(Table11[[#This Row],[Column5]]*Table11[[#This Row],[Column30]]/100)</f>
        <v>13951</v>
      </c>
      <c r="AZ633" s="28">
        <f>TRUNC(Table11[[#This Row],[Column6]]*Table11[[#This Row],[Column31]]/100)</f>
        <v>4293</v>
      </c>
      <c r="BA633" s="29">
        <f>TRUNC(Table11[[#This Row],[Column7]]*Table11[[#This Row],[Column312]]/100)</f>
        <v>7122</v>
      </c>
      <c r="BB633" s="30">
        <f>TRUNC(Table11[[#This Row],[Column8]]*Table11[[#This Row],[Column313]]/100)</f>
        <v>71</v>
      </c>
      <c r="BC633" s="31">
        <f>TRUNC(Table11[[#This Row],[Column9]]*Table11[[#This Row],[Column314]]/100)</f>
        <v>0</v>
      </c>
      <c r="BD633" s="32">
        <f>TRUNC(Table11[[#This Row],[Column10]]*Table11[[#This Row],[Column30]]/100)</f>
        <v>0</v>
      </c>
      <c r="BE633">
        <f>Table11[[#This Row],[Column2]]</f>
        <v>51106</v>
      </c>
      <c r="BF633">
        <f>Table11[[#This Row],[Column28]]</f>
        <v>51106</v>
      </c>
      <c r="BG633">
        <f>Table11[[#This Row],[Column29]]</f>
        <v>51106</v>
      </c>
      <c r="BH633">
        <f>Table11[[#This Row],[Column30]]</f>
        <v>51106</v>
      </c>
      <c r="BI633">
        <f>Table11[[#This Row],[Column31]]</f>
        <v>51106</v>
      </c>
      <c r="BJ633">
        <f>Table11[[#This Row],[Column312]]</f>
        <v>51106</v>
      </c>
      <c r="BK633">
        <f>Table11[[#This Row],[Column313]]</f>
        <v>51106</v>
      </c>
      <c r="BL633">
        <f>Table11[[#This Row],[Column314]]</f>
        <v>51106</v>
      </c>
      <c r="BM633">
        <f>Table11[[#This Row],[Column315]]</f>
        <v>51106</v>
      </c>
      <c r="BN633">
        <f>Table11[[#This Row],[Column31]]</f>
        <v>51106</v>
      </c>
      <c r="BO633">
        <f>Table11[[#This Row],[Column312]]</f>
        <v>51106</v>
      </c>
    </row>
    <row r="634" spans="1:67">
      <c r="A634" s="45"/>
      <c r="B634" s="46"/>
      <c r="C634" s="46"/>
      <c r="D634" s="46"/>
      <c r="M634">
        <f>AVERAGE(Table11[Column20])</f>
        <v>32.593615806962042</v>
      </c>
      <c r="N634">
        <f>AVERAGE(Table11[Column21])</f>
        <v>35.725220775316451</v>
      </c>
      <c r="O634">
        <f>AVERAGE(Table11[Column214])</f>
        <v>15.539806297468356</v>
      </c>
      <c r="P634">
        <f>AVERAGE(Table11[Column215])</f>
        <v>8.1641503164556948</v>
      </c>
      <c r="Q634" t="e">
        <f>AVERAGE(Table11[Column216])</f>
        <v>#DIV/0!</v>
      </c>
      <c r="R634">
        <f>AVERAGE(Table11[Column213])</f>
        <v>7.9772305379746919</v>
      </c>
      <c r="T634" s="7"/>
      <c r="U634" s="8"/>
      <c r="V634" s="10"/>
      <c r="W634" s="9"/>
      <c r="X634" s="11"/>
      <c r="Y634" s="13"/>
      <c r="Z634" s="12"/>
      <c r="AA634" s="14"/>
      <c r="AS634" s="1"/>
      <c r="AT634" s="1"/>
      <c r="AU634" s="24"/>
      <c r="AW634" s="44">
        <f>SUM(Table11[Column32])</f>
        <v>5626597</v>
      </c>
      <c r="AX634" s="44">
        <f>SUM(Table11[Column43])</f>
        <v>5785352</v>
      </c>
      <c r="AY634" s="44">
        <f>SUM(Table11[Column54])</f>
        <v>7342878</v>
      </c>
      <c r="AZ634" s="44">
        <f>SUM(Table11[Column65])</f>
        <v>3319122</v>
      </c>
      <c r="BA634" s="44">
        <f>SUM(Table11[Column76])</f>
        <v>4295706</v>
      </c>
      <c r="BB634" s="44">
        <f>SUM(Table11[Column87])</f>
        <v>439851</v>
      </c>
      <c r="BC634" s="44">
        <f>SUM(Table11[Column98])</f>
        <v>776402</v>
      </c>
      <c r="BD634" s="44">
        <f>SUM(Table11[Column109])</f>
        <v>392852</v>
      </c>
      <c r="BE634" s="44">
        <f>SUM(Table11[Column28])</f>
        <v>28029020</v>
      </c>
    </row>
    <row r="635" spans="1:67">
      <c r="AD635">
        <f>AVERAGE(Table11[Column3])</f>
        <v>20.747113860759487</v>
      </c>
      <c r="AE635">
        <f>AVERAGE(Table11[Column4])</f>
        <v>19.863296249999994</v>
      </c>
      <c r="AF635">
        <f>AVERAGE(Table11[Column5])</f>
        <v>26.347856946202505</v>
      </c>
      <c r="AG635">
        <f>AVERAGE(Table11[Column6])</f>
        <v>11.142584335443042</v>
      </c>
      <c r="AH635">
        <f>AVERAGE(Table11[Column7])</f>
        <v>15.58809066455696</v>
      </c>
      <c r="AI635">
        <f>AVERAGE(Table11[Column8])</f>
        <v>1.7214816455696207</v>
      </c>
      <c r="AJ635">
        <f>AVERAGE(Table11[Column9])</f>
        <v>2.9000994620253162</v>
      </c>
      <c r="AK635">
        <f>AVERAGE(Table11[Column10])</f>
        <v>1.5173249367088597</v>
      </c>
      <c r="AW635" s="48">
        <f>Table11[[#Totals],[Column32]]/Table11[[#Totals],[Column28]]</f>
        <v>0.20074183828046788</v>
      </c>
      <c r="AX635" s="48">
        <f>Table11[[#Totals],[Column43]]/Table11[[#Totals],[Column28]]</f>
        <v>0.20640578942824259</v>
      </c>
      <c r="AY635" s="48">
        <f>Table11[[#Totals],[Column54]]/Table11[[#Totals],[Column28]]</f>
        <v>0.26197412538861509</v>
      </c>
      <c r="AZ635" s="48">
        <f>Table11[[#Totals],[Column65]]/Table11[[#Totals],[Column28]]</f>
        <v>0.11841734031371771</v>
      </c>
      <c r="BA635" s="48">
        <f>Table11[[#Totals],[Column76]]/Table11[[#Totals],[Column28]]</f>
        <v>0.15325922918460938</v>
      </c>
      <c r="BB635" s="48">
        <f>Table11[[#Totals],[Column87]]/Table11[[#Totals],[Column28]]</f>
        <v>1.5692699923151077E-2</v>
      </c>
      <c r="BC635" s="48">
        <f>Table11[[#Totals],[Column98]]/Table11[[#Totals],[Column28]]</f>
        <v>2.7699933854269609E-2</v>
      </c>
      <c r="BD635" s="48">
        <f>Table11[[#Totals],[Column109]]/Table11[[#Totals],[Column28]]</f>
        <v>1.4015902090048099E-2</v>
      </c>
      <c r="BE635" s="44"/>
    </row>
    <row r="636" spans="1:67">
      <c r="AD636" t="s">
        <v>1560</v>
      </c>
      <c r="AE636" t="s">
        <v>1561</v>
      </c>
      <c r="AF636" t="s">
        <v>1562</v>
      </c>
      <c r="AG636" t="s">
        <v>1563</v>
      </c>
      <c r="AH636" t="s">
        <v>1564</v>
      </c>
      <c r="AI636" t="s">
        <v>890</v>
      </c>
      <c r="AJ636" t="s">
        <v>891</v>
      </c>
      <c r="AK636" t="s">
        <v>1565</v>
      </c>
    </row>
    <row r="637" spans="1:67">
      <c r="AD637">
        <v>95</v>
      </c>
      <c r="AE637">
        <v>61</v>
      </c>
      <c r="AF637">
        <v>306</v>
      </c>
      <c r="AG637">
        <v>76</v>
      </c>
      <c r="AH637">
        <v>26</v>
      </c>
      <c r="AI637">
        <v>2</v>
      </c>
      <c r="AJ637">
        <v>48</v>
      </c>
      <c r="AK637">
        <v>8</v>
      </c>
    </row>
    <row r="638" spans="1:67">
      <c r="M638" s="41"/>
      <c r="N638" s="60"/>
      <c r="O638" s="42"/>
      <c r="P638" s="43"/>
      <c r="Q638" s="61"/>
      <c r="R638" s="62"/>
    </row>
    <row r="639" spans="1:67">
      <c r="K639" t="s">
        <v>20</v>
      </c>
      <c r="M639">
        <v>64</v>
      </c>
      <c r="P639">
        <v>6</v>
      </c>
      <c r="R639">
        <v>30</v>
      </c>
      <c r="S639">
        <f t="shared" ref="S639:S645" si="10">SUM(M639:R639)</f>
        <v>100</v>
      </c>
    </row>
    <row r="640" spans="1:67">
      <c r="K640" t="s">
        <v>39</v>
      </c>
      <c r="M640">
        <v>35</v>
      </c>
      <c r="P640">
        <v>44</v>
      </c>
      <c r="R640">
        <v>21</v>
      </c>
      <c r="S640">
        <f t="shared" si="10"/>
        <v>100</v>
      </c>
    </row>
    <row r="641" spans="11:59">
      <c r="K641" t="s">
        <v>872</v>
      </c>
      <c r="M641">
        <v>77</v>
      </c>
      <c r="O641">
        <v>7</v>
      </c>
      <c r="P641">
        <v>16</v>
      </c>
      <c r="S641">
        <f t="shared" si="10"/>
        <v>100</v>
      </c>
      <c r="AD641" s="1">
        <f t="shared" ref="AD641:AK641" si="11">AVERAGE(AD545:AD601)</f>
        <v>21.215598596491212</v>
      </c>
      <c r="AE641" s="1">
        <f t="shared" si="11"/>
        <v>21.391390175438584</v>
      </c>
      <c r="AF641" s="1">
        <f t="shared" si="11"/>
        <v>31.059855438596475</v>
      </c>
      <c r="AG641" s="1">
        <f t="shared" si="11"/>
        <v>8.6882114035087685</v>
      </c>
      <c r="AH641" s="1">
        <f t="shared" si="11"/>
        <v>14.740779824561404</v>
      </c>
      <c r="AI641" s="1">
        <f t="shared" si="11"/>
        <v>2.8901294736842087</v>
      </c>
      <c r="AJ641" s="1">
        <f t="shared" si="11"/>
        <v>0</v>
      </c>
      <c r="AK641" s="1">
        <f t="shared" si="11"/>
        <v>0</v>
      </c>
    </row>
    <row r="642" spans="11:59">
      <c r="K642" t="s">
        <v>1566</v>
      </c>
      <c r="M642">
        <v>52</v>
      </c>
      <c r="N642">
        <v>34</v>
      </c>
      <c r="O642">
        <v>14</v>
      </c>
      <c r="S642">
        <f t="shared" si="10"/>
        <v>100</v>
      </c>
      <c r="AD642" s="1">
        <f t="shared" ref="AD642:AK642" si="12">AVERAGE(AD602:AD633)</f>
        <v>26.343597812499986</v>
      </c>
      <c r="AE642" s="1">
        <f t="shared" si="12"/>
        <v>16.696607812499987</v>
      </c>
      <c r="AF642" s="1">
        <f t="shared" si="12"/>
        <v>29.933069687499994</v>
      </c>
      <c r="AG642" s="1">
        <f t="shared" si="12"/>
        <v>7.3416134374999942</v>
      </c>
      <c r="AH642" s="1">
        <f t="shared" si="12"/>
        <v>19.263086249999997</v>
      </c>
      <c r="AI642" s="1">
        <f t="shared" si="12"/>
        <v>0.39389999999999958</v>
      </c>
      <c r="AJ642" s="1">
        <f t="shared" si="12"/>
        <v>0</v>
      </c>
      <c r="AK642" s="1">
        <f t="shared" si="12"/>
        <v>0</v>
      </c>
      <c r="BG642">
        <v>0</v>
      </c>
    </row>
    <row r="643" spans="11:59">
      <c r="K643" t="s">
        <v>1567</v>
      </c>
      <c r="N643">
        <v>65</v>
      </c>
      <c r="O643">
        <v>35</v>
      </c>
      <c r="S643">
        <f t="shared" si="10"/>
        <v>100</v>
      </c>
    </row>
    <row r="644" spans="11:59">
      <c r="K644" t="s">
        <v>1568</v>
      </c>
      <c r="N644">
        <v>100</v>
      </c>
      <c r="S644">
        <f t="shared" si="10"/>
        <v>100</v>
      </c>
      <c r="AW644" s="44">
        <f>SUM(Table11[Column32])</f>
        <v>5626597</v>
      </c>
      <c r="AX644" s="44">
        <f>SUM(Table11[Column43])</f>
        <v>5785352</v>
      </c>
      <c r="AY644" s="44">
        <f>SUM(Table11[Column54])</f>
        <v>7342878</v>
      </c>
      <c r="AZ644" s="44">
        <f>SUM(Table11[Column65])</f>
        <v>3319122</v>
      </c>
      <c r="BA644" s="44">
        <f>SUM(Table11[Column76])</f>
        <v>4295706</v>
      </c>
      <c r="BB644" s="44">
        <f>SUM(Table11[Column87])</f>
        <v>439851</v>
      </c>
      <c r="BC644" s="44">
        <f>SUM(Table11[Column98])</f>
        <v>776402</v>
      </c>
      <c r="BD644" s="44">
        <f>SUM(Table11[Column109])</f>
        <v>392852</v>
      </c>
    </row>
    <row r="645" spans="11:59">
      <c r="K645" t="s">
        <v>873</v>
      </c>
      <c r="M645">
        <v>20</v>
      </c>
      <c r="N645">
        <v>60</v>
      </c>
      <c r="R645">
        <v>20</v>
      </c>
      <c r="S645">
        <f t="shared" si="10"/>
        <v>100</v>
      </c>
    </row>
    <row r="646" spans="11:59">
      <c r="AW646" t="e">
        <f>AW644/BE635</f>
        <v>#DIV/0!</v>
      </c>
      <c r="AX646" t="e">
        <f>AX644/BE635</f>
        <v>#DIV/0!</v>
      </c>
      <c r="BC646" t="e">
        <f>BC644/BE635</f>
        <v>#DIV/0!</v>
      </c>
      <c r="BD646" t="e">
        <f>BD644/BE635</f>
        <v>#DIV/0!</v>
      </c>
    </row>
  </sheetData>
  <pageMargins left="0.7" right="0.7" top="0.75" bottom="0.75" header="0.3" footer="0.3"/>
  <pageSetup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Demographics</vt:lpstr>
      <vt:lpstr>Sheet1</vt:lpstr>
      <vt:lpstr>Buildip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 ANDY (UG)</dc:creator>
  <cp:lastModifiedBy>WANG, ANDY (UG)</cp:lastModifiedBy>
  <dcterms:created xsi:type="dcterms:W3CDTF">2026-07-04T21:17:03Z</dcterms:created>
  <dcterms:modified xsi:type="dcterms:W3CDTF">2026-08-28T01:35:31Z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0x010100A2E1A5C823286B4B873533A55B804C01</vt:lpwstr>
  </property>
</Properties>
</file>